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tiscodesa-my.sharepoint.com/personal/andres_aguirre_rangle_ec/Documents/"/>
    </mc:Choice>
  </mc:AlternateContent>
  <xr:revisionPtr revIDLastSave="0" documentId="8_{822F2322-A26A-4A6C-9977-7E07D8D1E2D3}" xr6:coauthVersionLast="47" xr6:coauthVersionMax="47" xr10:uidLastSave="{00000000-0000-0000-0000-000000000000}"/>
  <bookViews>
    <workbookView xWindow="-110" yWindow="-110" windowWidth="19420" windowHeight="10300" tabRatio="940" firstSheet="1" activeTab="1" xr2:uid="{00000000-000D-0000-FFFF-FFFF00000000}"/>
  </bookViews>
  <sheets>
    <sheet name="FLOW MEDIOS" sheetId="145" r:id="rId1"/>
    <sheet name="PAUTA DIGITAL" sheetId="259" r:id="rId2"/>
    <sheet name="SHARE" sheetId="269" r:id="rId3"/>
    <sheet name="PAUTA TELEVISIÓN OP1 " sheetId="1" state="hidden" r:id="rId4"/>
    <sheet name="Hoja1" sheetId="260" state="hidden" r:id="rId5"/>
    <sheet name="PAUTA TA MASTERCHEF" sheetId="263" state="hidden" r:id="rId6"/>
    <sheet name="Niveles Com TV" sheetId="261" state="hidden" r:id="rId7"/>
    <sheet name="RESUMEN DE ESCENARIO TV" sheetId="273" state="hidden" r:id="rId8"/>
    <sheet name="Niveles Com TV OP2 " sheetId="277" r:id="rId9"/>
    <sheet name="PAUTA TELEVISIÓN OP2" sheetId="276" r:id="rId10"/>
    <sheet name="CUADRE TC" sheetId="278" r:id="rId11"/>
    <sheet name="PAUTA TELEVISIÓN OP2 NUEVO" sheetId="279" r:id="rId12"/>
    <sheet name="PAUTA TV MASTERCHEF" sheetId="274" r:id="rId13"/>
    <sheet name="PAUTA VALLAS" sheetId="245" r:id="rId14"/>
    <sheet name="PANTALLAS LED" sheetId="265" r:id="rId15"/>
    <sheet name="VALLAS HIBRIDA" sheetId="267" r:id="rId16"/>
    <sheet name="CIRCUITO VIA LA COSTA" sheetId="271" r:id="rId17"/>
    <sheet name="REVISTAS" sheetId="272" r:id="rId18"/>
    <sheet name="PAUTA CINES" sheetId="275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_____________________________________________________________________R">#REF!</definedName>
    <definedName name="______________________________________________________________________________rad2">#REF!</definedName>
    <definedName name="_____________________________________________________________________________R">#REF!</definedName>
    <definedName name="_____________________________________________________________________________rad2">#REF!</definedName>
    <definedName name="____________________________________________________________________________R">#REF!</definedName>
    <definedName name="____________________________________________________________________________rad2">#REF!</definedName>
    <definedName name="___________________________________________________________________________R">#REF!</definedName>
    <definedName name="___________________________________________________________________________rad2">#REF!</definedName>
    <definedName name="__________________________________________________________________________R">#REF!</definedName>
    <definedName name="__________________________________________________________________________rad2">#REF!</definedName>
    <definedName name="_________________________________________________________________________R">#REF!</definedName>
    <definedName name="_________________________________________________________________________rad2">#REF!</definedName>
    <definedName name="________________________________________________________________________R">#REF!</definedName>
    <definedName name="________________________________________________________________________rad2">#REF!</definedName>
    <definedName name="_______________________________________________________________________R">#REF!</definedName>
    <definedName name="_______________________________________________________________________rad2">#REF!</definedName>
    <definedName name="______________________________________________________________________R">#REF!</definedName>
    <definedName name="______________________________________________________________________rad2">#REF!</definedName>
    <definedName name="_____________________________________________________________________R">#REF!</definedName>
    <definedName name="_____________________________________________________________________rad2">#REF!</definedName>
    <definedName name="____________________________________________________________________R">#REF!</definedName>
    <definedName name="____________________________________________________________________rad2">#REF!</definedName>
    <definedName name="___________________________________________________________________R">#REF!</definedName>
    <definedName name="___________________________________________________________________rad2">#REF!</definedName>
    <definedName name="__________________________________________________________________R">#REF!</definedName>
    <definedName name="__________________________________________________________________rad2">#REF!</definedName>
    <definedName name="_________________________________________________________________R">#REF!</definedName>
    <definedName name="_________________________________________________________________rad2">#REF!</definedName>
    <definedName name="________________________________________________________________rad2">#REF!</definedName>
    <definedName name="____________________________________OP9">#REF!</definedName>
    <definedName name="___________________________________OP9">#REF!</definedName>
    <definedName name="__________________________________OP9">#REF!</definedName>
    <definedName name="________________________GYE1">#REF!</definedName>
    <definedName name="________________________gye2">#REF!</definedName>
    <definedName name="________________________UIO1">#REF!</definedName>
    <definedName name="_______________________GYE1">#REF!</definedName>
    <definedName name="_______________________gye2">#REF!</definedName>
    <definedName name="_______________________MUJ2637">#REF!</definedName>
    <definedName name="_______________________rtt5">#REF!</definedName>
    <definedName name="_______________________UIO1">#REF!</definedName>
    <definedName name="______________________GYE1">#REF!</definedName>
    <definedName name="______________________gye2">#REF!</definedName>
    <definedName name="______________________MUJ2637">#REF!</definedName>
    <definedName name="______________________rtt5">#REF!</definedName>
    <definedName name="______________________UIO1">#REF!</definedName>
    <definedName name="_____________________GYE1">#REF!</definedName>
    <definedName name="_____________________gye2">#REF!</definedName>
    <definedName name="_____________________MUJ2637">#REF!</definedName>
    <definedName name="_____________________rtt5">#REF!</definedName>
    <definedName name="_____________________UIO1">#REF!</definedName>
    <definedName name="____________________GYE1">#REF!</definedName>
    <definedName name="____________________gye2">#REF!</definedName>
    <definedName name="____________________MUJ2637">#REF!</definedName>
    <definedName name="____________________rtt5">#REF!</definedName>
    <definedName name="____________________UIO1">#REF!</definedName>
    <definedName name="___________________GYE1">#REF!</definedName>
    <definedName name="___________________gye2">#REF!</definedName>
    <definedName name="___________________MUJ2637">#REF!</definedName>
    <definedName name="___________________rtt5">#REF!</definedName>
    <definedName name="___________________UIO1">#REF!</definedName>
    <definedName name="__________________GYE1">#REF!</definedName>
    <definedName name="__________________gye2">#REF!</definedName>
    <definedName name="__________________MUJ2637">#REF!</definedName>
    <definedName name="__________________rtt5">#REF!</definedName>
    <definedName name="__________________UIO1">#REF!</definedName>
    <definedName name="_________________GYE1">#REF!</definedName>
    <definedName name="_________________gye2">#REF!</definedName>
    <definedName name="_________________MUJ2637">#REF!</definedName>
    <definedName name="_________________rtt5">#REF!</definedName>
    <definedName name="_________________UIO1">#REF!</definedName>
    <definedName name="________________b2">#N/A</definedName>
    <definedName name="________________b3">#N/A</definedName>
    <definedName name="________________GYE1">#REF!</definedName>
    <definedName name="________________gye2">#REF!</definedName>
    <definedName name="________________MUJ2637">#REF!</definedName>
    <definedName name="________________rtt5">#REF!</definedName>
    <definedName name="________________UIO1">#REF!</definedName>
    <definedName name="________________UIO2">#N/A</definedName>
    <definedName name="_______________b2">#REF!</definedName>
    <definedName name="_______________b3">#REF!</definedName>
    <definedName name="_______________GYE1">#REF!</definedName>
    <definedName name="_______________gye2">#REF!</definedName>
    <definedName name="_______________MUJ2637">#REF!</definedName>
    <definedName name="_______________rtt5">#REF!</definedName>
    <definedName name="_______________UIO1">#REF!</definedName>
    <definedName name="_______________UIO2">#REF!</definedName>
    <definedName name="______________GYE1">#REF!</definedName>
    <definedName name="______________gye2">#REF!</definedName>
    <definedName name="______________MUJ2637">#REF!</definedName>
    <definedName name="______________rtt5">#REF!</definedName>
    <definedName name="______________UIO1">#REF!</definedName>
    <definedName name="_____________b2">#REF!</definedName>
    <definedName name="_____________b3">#REF!</definedName>
    <definedName name="_____________GYE1">#REF!</definedName>
    <definedName name="_____________gye2">#REF!</definedName>
    <definedName name="_____________MUJ2637">#REF!</definedName>
    <definedName name="_____________rtt5">#REF!</definedName>
    <definedName name="_____________UIO1">#REF!</definedName>
    <definedName name="_____________UIO2">#REF!</definedName>
    <definedName name="____________ABC1">#REF!</definedName>
    <definedName name="____________b2">#N/A</definedName>
    <definedName name="____________b3">#N/A</definedName>
    <definedName name="____________GYE1">#REF!</definedName>
    <definedName name="____________gye2">#REF!</definedName>
    <definedName name="____________MUJ2637">#REF!</definedName>
    <definedName name="____________rtt5">#REF!</definedName>
    <definedName name="____________UIO1">#REF!</definedName>
    <definedName name="____________UIO2">#N/A</definedName>
    <definedName name="___________aa97">#REF!</definedName>
    <definedName name="___________ABC1">#REF!</definedName>
    <definedName name="___________b2">#N/A</definedName>
    <definedName name="___________b3">#N/A</definedName>
    <definedName name="___________GYE1">#REF!</definedName>
    <definedName name="___________gye2">#REF!</definedName>
    <definedName name="___________MUJ2637">#REF!</definedName>
    <definedName name="___________rtt5">#REF!</definedName>
    <definedName name="___________UIO1">#REF!</definedName>
    <definedName name="___________UIO2">#N/A</definedName>
    <definedName name="__________aa97">#REF!</definedName>
    <definedName name="__________F">#REF!</definedName>
    <definedName name="__________GYE1">#REF!</definedName>
    <definedName name="__________gye2">#REF!</definedName>
    <definedName name="__________JOY104">#REF!</definedName>
    <definedName name="__________MUJ2637">#REF!</definedName>
    <definedName name="__________r">#REF!</definedName>
    <definedName name="__________rtt5">#REF!</definedName>
    <definedName name="__________UIO1">#REF!</definedName>
    <definedName name="_________aa97">#REF!</definedName>
    <definedName name="_________ABC1">#REF!</definedName>
    <definedName name="_________b2">#N/A</definedName>
    <definedName name="_________b3">#N/A</definedName>
    <definedName name="_________F">#REF!</definedName>
    <definedName name="_________GYE1">#REF!</definedName>
    <definedName name="_________gye2">#REF!</definedName>
    <definedName name="_________JOY104">#REF!</definedName>
    <definedName name="_________MUJ2637">#REF!</definedName>
    <definedName name="_________r">#REF!</definedName>
    <definedName name="_________rtt5">#REF!</definedName>
    <definedName name="_________UIO1">#REF!</definedName>
    <definedName name="_________UIO2">#N/A</definedName>
    <definedName name="________aa97">#REF!</definedName>
    <definedName name="________b2">#N/A</definedName>
    <definedName name="________b3">#N/A</definedName>
    <definedName name="________F">#REF!</definedName>
    <definedName name="________GYE1">#REF!</definedName>
    <definedName name="________gye2">#REF!</definedName>
    <definedName name="________JOY104">#REF!</definedName>
    <definedName name="________MUJ2637">#REF!</definedName>
    <definedName name="________r">#REF!</definedName>
    <definedName name="________rtt5">#REF!</definedName>
    <definedName name="________UIO1">#REF!</definedName>
    <definedName name="________UIO2">#N/A</definedName>
    <definedName name="_______ABC1">#REF!</definedName>
    <definedName name="_______b2">#N/A</definedName>
    <definedName name="_______b3">#N/A</definedName>
    <definedName name="_______F">#REF!</definedName>
    <definedName name="_______GYE1">#REF!</definedName>
    <definedName name="_______gye2">#REF!</definedName>
    <definedName name="_______JOY104">#REF!</definedName>
    <definedName name="_______MUJ2637">#REF!</definedName>
    <definedName name="_______r">#REF!</definedName>
    <definedName name="_______rtt5">#REF!</definedName>
    <definedName name="_______UIO1">#REF!</definedName>
    <definedName name="_______UIO2">#N/A</definedName>
    <definedName name="______A1" localSheetId="16" hidden="1">{#N/A,#N/A,FALSE,"BALLANTINE´S ";#N/A,#N/A,FALSE,"FUNDADOR"}</definedName>
    <definedName name="______A1" localSheetId="6" hidden="1">{#N/A,#N/A,FALSE,"BALLANTINE´S ";#N/A,#N/A,FALSE,"FUNDADOR"}</definedName>
    <definedName name="______A1" localSheetId="8" hidden="1">{#N/A,#N/A,FALSE,"BALLANTINE´S ";#N/A,#N/A,FALSE,"FUNDADOR"}</definedName>
    <definedName name="______A1" localSheetId="14" hidden="1">{#N/A,#N/A,FALSE,"BALLANTINE´S ";#N/A,#N/A,FALSE,"FUNDADOR"}</definedName>
    <definedName name="______A1" localSheetId="18" hidden="1">{#N/A,#N/A,FALSE,"BALLANTINE´S ";#N/A,#N/A,FALSE,"FUNDADOR"}</definedName>
    <definedName name="______A1" localSheetId="1" hidden="1">{#N/A,#N/A,FALSE,"BALLANTINE´S ";#N/A,#N/A,FALSE,"FUNDADOR"}</definedName>
    <definedName name="______A1" localSheetId="5" hidden="1">{#N/A,#N/A,FALSE,"BALLANTINE´S ";#N/A,#N/A,FALSE,"FUNDADOR"}</definedName>
    <definedName name="______A1" localSheetId="12" hidden="1">{#N/A,#N/A,FALSE,"BALLANTINE´S ";#N/A,#N/A,FALSE,"FUNDADOR"}</definedName>
    <definedName name="______A1" localSheetId="13" hidden="1">{#N/A,#N/A,FALSE,"BALLANTINE´S ";#N/A,#N/A,FALSE,"FUNDADOR"}</definedName>
    <definedName name="______A1" localSheetId="2" hidden="1">{#N/A,#N/A,FALSE,"BALLANTINE´S ";#N/A,#N/A,FALSE,"FUNDADOR"}</definedName>
    <definedName name="______A1" localSheetId="15" hidden="1">{#N/A,#N/A,FALSE,"BALLANTINE´S ";#N/A,#N/A,FALSE,"FUNDADOR"}</definedName>
    <definedName name="______A1" hidden="1">{#N/A,#N/A,FALSE,"BALLANTINE´S ";#N/A,#N/A,FALSE,"FUNDADOR"}</definedName>
    <definedName name="______A2" localSheetId="16" hidden="1">{#N/A,#N/A,FALSE,"BALLANTINE´S ";#N/A,#N/A,FALSE,"FUNDADOR"}</definedName>
    <definedName name="______A2" localSheetId="6" hidden="1">{#N/A,#N/A,FALSE,"BALLANTINE´S ";#N/A,#N/A,FALSE,"FUNDADOR"}</definedName>
    <definedName name="______A2" localSheetId="8" hidden="1">{#N/A,#N/A,FALSE,"BALLANTINE´S ";#N/A,#N/A,FALSE,"FUNDADOR"}</definedName>
    <definedName name="______A2" localSheetId="14" hidden="1">{#N/A,#N/A,FALSE,"BALLANTINE´S ";#N/A,#N/A,FALSE,"FUNDADOR"}</definedName>
    <definedName name="______A2" localSheetId="18" hidden="1">{#N/A,#N/A,FALSE,"BALLANTINE´S ";#N/A,#N/A,FALSE,"FUNDADOR"}</definedName>
    <definedName name="______A2" localSheetId="1" hidden="1">{#N/A,#N/A,FALSE,"BALLANTINE´S ";#N/A,#N/A,FALSE,"FUNDADOR"}</definedName>
    <definedName name="______A2" localSheetId="5" hidden="1">{#N/A,#N/A,FALSE,"BALLANTINE´S ";#N/A,#N/A,FALSE,"FUNDADOR"}</definedName>
    <definedName name="______A2" localSheetId="12" hidden="1">{#N/A,#N/A,FALSE,"BALLANTINE´S ";#N/A,#N/A,FALSE,"FUNDADOR"}</definedName>
    <definedName name="______A2" localSheetId="13" hidden="1">{#N/A,#N/A,FALSE,"BALLANTINE´S ";#N/A,#N/A,FALSE,"FUNDADOR"}</definedName>
    <definedName name="______A2" localSheetId="2" hidden="1">{#N/A,#N/A,FALSE,"BALLANTINE´S ";#N/A,#N/A,FALSE,"FUNDADOR"}</definedName>
    <definedName name="______A2" localSheetId="15" hidden="1">{#N/A,#N/A,FALSE,"BALLANTINE´S ";#N/A,#N/A,FALSE,"FUNDADOR"}</definedName>
    <definedName name="______A2" hidden="1">{#N/A,#N/A,FALSE,"BALLANTINE´S ";#N/A,#N/A,FALSE,"FUNDADOR"}</definedName>
    <definedName name="______aa97">#REF!</definedName>
    <definedName name="______ABC1">#REF!</definedName>
    <definedName name="______aja2" localSheetId="16" hidden="1">{#N/A,#N/A,FALSE,"BALLANTINE´S ";#N/A,#N/A,FALSE,"FUNDADOR"}</definedName>
    <definedName name="______aja2" localSheetId="6" hidden="1">{#N/A,#N/A,FALSE,"BALLANTINE´S ";#N/A,#N/A,FALSE,"FUNDADOR"}</definedName>
    <definedName name="______aja2" localSheetId="8" hidden="1">{#N/A,#N/A,FALSE,"BALLANTINE´S ";#N/A,#N/A,FALSE,"FUNDADOR"}</definedName>
    <definedName name="______aja2" localSheetId="14" hidden="1">{#N/A,#N/A,FALSE,"BALLANTINE´S ";#N/A,#N/A,FALSE,"FUNDADOR"}</definedName>
    <definedName name="______aja2" localSheetId="18" hidden="1">{#N/A,#N/A,FALSE,"BALLANTINE´S ";#N/A,#N/A,FALSE,"FUNDADOR"}</definedName>
    <definedName name="______aja2" localSheetId="1" hidden="1">{#N/A,#N/A,FALSE,"BALLANTINE´S ";#N/A,#N/A,FALSE,"FUNDADOR"}</definedName>
    <definedName name="______aja2" localSheetId="5" hidden="1">{#N/A,#N/A,FALSE,"BALLANTINE´S ";#N/A,#N/A,FALSE,"FUNDADOR"}</definedName>
    <definedName name="______aja2" localSheetId="12" hidden="1">{#N/A,#N/A,FALSE,"BALLANTINE´S ";#N/A,#N/A,FALSE,"FUNDADOR"}</definedName>
    <definedName name="______aja2" localSheetId="13" hidden="1">{#N/A,#N/A,FALSE,"BALLANTINE´S ";#N/A,#N/A,FALSE,"FUNDADOR"}</definedName>
    <definedName name="______aja2" localSheetId="2" hidden="1">{#N/A,#N/A,FALSE,"BALLANTINE´S ";#N/A,#N/A,FALSE,"FUNDADOR"}</definedName>
    <definedName name="______aja2" localSheetId="15" hidden="1">{#N/A,#N/A,FALSE,"BALLANTINE´S ";#N/A,#N/A,FALSE,"FUNDADOR"}</definedName>
    <definedName name="______aja2" hidden="1">{#N/A,#N/A,FALSE,"BALLANTINE´S ";#N/A,#N/A,FALSE,"FUNDADOR"}</definedName>
    <definedName name="______ANG1" localSheetId="16" hidden="1">{#N/A,#N/A,FALSE,"BALLANTINE´S ";#N/A,#N/A,FALSE,"FUNDADOR"}</definedName>
    <definedName name="______ANG1" localSheetId="6" hidden="1">{#N/A,#N/A,FALSE,"BALLANTINE´S ";#N/A,#N/A,FALSE,"FUNDADOR"}</definedName>
    <definedName name="______ANG1" localSheetId="8" hidden="1">{#N/A,#N/A,FALSE,"BALLANTINE´S ";#N/A,#N/A,FALSE,"FUNDADOR"}</definedName>
    <definedName name="______ANG1" localSheetId="14" hidden="1">{#N/A,#N/A,FALSE,"BALLANTINE´S ";#N/A,#N/A,FALSE,"FUNDADOR"}</definedName>
    <definedName name="______ANG1" localSheetId="18" hidden="1">{#N/A,#N/A,FALSE,"BALLANTINE´S ";#N/A,#N/A,FALSE,"FUNDADOR"}</definedName>
    <definedName name="______ANG1" localSheetId="1" hidden="1">{#N/A,#N/A,FALSE,"BALLANTINE´S ";#N/A,#N/A,FALSE,"FUNDADOR"}</definedName>
    <definedName name="______ANG1" localSheetId="5" hidden="1">{#N/A,#N/A,FALSE,"BALLANTINE´S ";#N/A,#N/A,FALSE,"FUNDADOR"}</definedName>
    <definedName name="______ANG1" localSheetId="12" hidden="1">{#N/A,#N/A,FALSE,"BALLANTINE´S ";#N/A,#N/A,FALSE,"FUNDADOR"}</definedName>
    <definedName name="______ANG1" localSheetId="13" hidden="1">{#N/A,#N/A,FALSE,"BALLANTINE´S ";#N/A,#N/A,FALSE,"FUNDADOR"}</definedName>
    <definedName name="______ANG1" localSheetId="2" hidden="1">{#N/A,#N/A,FALSE,"BALLANTINE´S ";#N/A,#N/A,FALSE,"FUNDADOR"}</definedName>
    <definedName name="______ANG1" localSheetId="15" hidden="1">{#N/A,#N/A,FALSE,"BALLANTINE´S ";#N/A,#N/A,FALSE,"FUNDADOR"}</definedName>
    <definedName name="______ANG1" hidden="1">{#N/A,#N/A,FALSE,"BALLANTINE´S ";#N/A,#N/A,FALSE,"FUNDADOR"}</definedName>
    <definedName name="______b2">#N/A</definedName>
    <definedName name="______b3">#N/A</definedName>
    <definedName name="______F">#REF!</definedName>
    <definedName name="______GYE1">#REF!</definedName>
    <definedName name="______gye2">#REF!</definedName>
    <definedName name="______JOY104">#REF!</definedName>
    <definedName name="______MUJ2637">#REF!</definedName>
    <definedName name="______r">#REF!</definedName>
    <definedName name="______rtt5">#REF!</definedName>
    <definedName name="______UIO1">#REF!</definedName>
    <definedName name="______UIO2">#N/A</definedName>
    <definedName name="_____A768">#N/A</definedName>
    <definedName name="_____aa97">#REF!</definedName>
    <definedName name="_____ABC1">#REF!</definedName>
    <definedName name="_____b2">#REF!</definedName>
    <definedName name="_____b3">#REF!</definedName>
    <definedName name="_____F">#REF!</definedName>
    <definedName name="_____GYE1">#REF!</definedName>
    <definedName name="_____gye2">#REF!</definedName>
    <definedName name="_____JOY104">#REF!</definedName>
    <definedName name="_____KEU2" localSheetId="16" hidden="1">#REF!</definedName>
    <definedName name="_____KEU2" localSheetId="6" hidden="1">#REF!</definedName>
    <definedName name="_____KEU2" localSheetId="8" hidden="1">#REF!</definedName>
    <definedName name="_____KEU2" localSheetId="18" hidden="1">#REF!</definedName>
    <definedName name="_____KEU2" localSheetId="1" hidden="1">'PAUTA DIGITAL'!#REF!</definedName>
    <definedName name="_____KEU2" localSheetId="5" hidden="1">#REF!</definedName>
    <definedName name="_____KEU2" localSheetId="13" hidden="1">#REF!</definedName>
    <definedName name="_____KEU2" hidden="1">#REF!</definedName>
    <definedName name="_____MUJ2637">#REF!</definedName>
    <definedName name="_____r">#REF!</definedName>
    <definedName name="_____rtt5">#REF!</definedName>
    <definedName name="_____UIO1">#REF!</definedName>
    <definedName name="_____UIO2">#REF!</definedName>
    <definedName name="____A1" localSheetId="16" hidden="1">{#N/A,#N/A,FALSE,"BALLANTINE´S ";#N/A,#N/A,FALSE,"FUNDADOR"}</definedName>
    <definedName name="____A1" localSheetId="6" hidden="1">{#N/A,#N/A,FALSE,"BALLANTINE´S ";#N/A,#N/A,FALSE,"FUNDADOR"}</definedName>
    <definedName name="____A1" localSheetId="8" hidden="1">{#N/A,#N/A,FALSE,"BALLANTINE´S ";#N/A,#N/A,FALSE,"FUNDADOR"}</definedName>
    <definedName name="____A1" localSheetId="14" hidden="1">{#N/A,#N/A,FALSE,"BALLANTINE´S ";#N/A,#N/A,FALSE,"FUNDADOR"}</definedName>
    <definedName name="____A1" localSheetId="18" hidden="1">{#N/A,#N/A,FALSE,"BALLANTINE´S ";#N/A,#N/A,FALSE,"FUNDADOR"}</definedName>
    <definedName name="____A1" localSheetId="1" hidden="1">{#N/A,#N/A,FALSE,"BALLANTINE´S ";#N/A,#N/A,FALSE,"FUNDADOR"}</definedName>
    <definedName name="____A1" localSheetId="5" hidden="1">{#N/A,#N/A,FALSE,"BALLANTINE´S ";#N/A,#N/A,FALSE,"FUNDADOR"}</definedName>
    <definedName name="____A1" localSheetId="12" hidden="1">{#N/A,#N/A,FALSE,"BALLANTINE´S ";#N/A,#N/A,FALSE,"FUNDADOR"}</definedName>
    <definedName name="____A1" localSheetId="13" hidden="1">{#N/A,#N/A,FALSE,"BALLANTINE´S ";#N/A,#N/A,FALSE,"FUNDADOR"}</definedName>
    <definedName name="____A1" localSheetId="2" hidden="1">{#N/A,#N/A,FALSE,"BALLANTINE´S ";#N/A,#N/A,FALSE,"FUNDADOR"}</definedName>
    <definedName name="____A1" localSheetId="15" hidden="1">{#N/A,#N/A,FALSE,"BALLANTINE´S ";#N/A,#N/A,FALSE,"FUNDADOR"}</definedName>
    <definedName name="____A1" hidden="1">{#N/A,#N/A,FALSE,"BALLANTINE´S ";#N/A,#N/A,FALSE,"FUNDADOR"}</definedName>
    <definedName name="____A2" localSheetId="16" hidden="1">{#N/A,#N/A,FALSE,"BALLANTINE´S ";#N/A,#N/A,FALSE,"FUNDADOR"}</definedName>
    <definedName name="____A2" localSheetId="6" hidden="1">{#N/A,#N/A,FALSE,"BALLANTINE´S ";#N/A,#N/A,FALSE,"FUNDADOR"}</definedName>
    <definedName name="____A2" localSheetId="8" hidden="1">{#N/A,#N/A,FALSE,"BALLANTINE´S ";#N/A,#N/A,FALSE,"FUNDADOR"}</definedName>
    <definedName name="____A2" localSheetId="14" hidden="1">{#N/A,#N/A,FALSE,"BALLANTINE´S ";#N/A,#N/A,FALSE,"FUNDADOR"}</definedName>
    <definedName name="____A2" localSheetId="18" hidden="1">{#N/A,#N/A,FALSE,"BALLANTINE´S ";#N/A,#N/A,FALSE,"FUNDADOR"}</definedName>
    <definedName name="____A2" localSheetId="1" hidden="1">{#N/A,#N/A,FALSE,"BALLANTINE´S ";#N/A,#N/A,FALSE,"FUNDADOR"}</definedName>
    <definedName name="____A2" localSheetId="5" hidden="1">{#N/A,#N/A,FALSE,"BALLANTINE´S ";#N/A,#N/A,FALSE,"FUNDADOR"}</definedName>
    <definedName name="____A2" localSheetId="12" hidden="1">{#N/A,#N/A,FALSE,"BALLANTINE´S ";#N/A,#N/A,FALSE,"FUNDADOR"}</definedName>
    <definedName name="____A2" localSheetId="13" hidden="1">{#N/A,#N/A,FALSE,"BALLANTINE´S ";#N/A,#N/A,FALSE,"FUNDADOR"}</definedName>
    <definedName name="____A2" localSheetId="2" hidden="1">{#N/A,#N/A,FALSE,"BALLANTINE´S ";#N/A,#N/A,FALSE,"FUNDADOR"}</definedName>
    <definedName name="____A2" localSheetId="15" hidden="1">{#N/A,#N/A,FALSE,"BALLANTINE´S ";#N/A,#N/A,FALSE,"FUNDADOR"}</definedName>
    <definedName name="____A2" hidden="1">{#N/A,#N/A,FALSE,"BALLANTINE´S ";#N/A,#N/A,FALSE,"FUNDADOR"}</definedName>
    <definedName name="____A3" localSheetId="16" hidden="1">{#N/A,#N/A,FALSE,"단축1";#N/A,#N/A,FALSE,"단축2";#N/A,#N/A,FALSE,"단축3";#N/A,#N/A,FALSE,"장축";#N/A,#N/A,FALSE,"4WD"}</definedName>
    <definedName name="____A3" localSheetId="0" hidden="1">{#N/A,#N/A,FALSE,"단축1";#N/A,#N/A,FALSE,"단축2";#N/A,#N/A,FALSE,"단축3";#N/A,#N/A,FALSE,"장축";#N/A,#N/A,FALSE,"4WD"}</definedName>
    <definedName name="____A3" localSheetId="6" hidden="1">{#N/A,#N/A,FALSE,"단축1";#N/A,#N/A,FALSE,"단축2";#N/A,#N/A,FALSE,"단축3";#N/A,#N/A,FALSE,"장축";#N/A,#N/A,FALSE,"4WD"}</definedName>
    <definedName name="____A3" localSheetId="8" hidden="1">{#N/A,#N/A,FALSE,"단축1";#N/A,#N/A,FALSE,"단축2";#N/A,#N/A,FALSE,"단축3";#N/A,#N/A,FALSE,"장축";#N/A,#N/A,FALSE,"4WD"}</definedName>
    <definedName name="____A3" localSheetId="14" hidden="1">{#N/A,#N/A,FALSE,"단축1";#N/A,#N/A,FALSE,"단축2";#N/A,#N/A,FALSE,"단축3";#N/A,#N/A,FALSE,"장축";#N/A,#N/A,FALSE,"4WD"}</definedName>
    <definedName name="____A3" localSheetId="18" hidden="1">{#N/A,#N/A,FALSE,"단축1";#N/A,#N/A,FALSE,"단축2";#N/A,#N/A,FALSE,"단축3";#N/A,#N/A,FALSE,"장축";#N/A,#N/A,FALSE,"4WD"}</definedName>
    <definedName name="____A3" localSheetId="1" hidden="1">{#N/A,#N/A,FALSE,"단축1";#N/A,#N/A,FALSE,"단축2";#N/A,#N/A,FALSE,"단축3";#N/A,#N/A,FALSE,"장축";#N/A,#N/A,FALSE,"4WD"}</definedName>
    <definedName name="____A3" localSheetId="5" hidden="1">{#N/A,#N/A,FALSE,"단축1";#N/A,#N/A,FALSE,"단축2";#N/A,#N/A,FALSE,"단축3";#N/A,#N/A,FALSE,"장축";#N/A,#N/A,FALSE,"4WD"}</definedName>
    <definedName name="____A3" localSheetId="12" hidden="1">{#N/A,#N/A,FALSE,"단축1";#N/A,#N/A,FALSE,"단축2";#N/A,#N/A,FALSE,"단축3";#N/A,#N/A,FALSE,"장축";#N/A,#N/A,FALSE,"4WD"}</definedName>
    <definedName name="____A3" localSheetId="13" hidden="1">{#N/A,#N/A,FALSE,"단축1";#N/A,#N/A,FALSE,"단축2";#N/A,#N/A,FALSE,"단축3";#N/A,#N/A,FALSE,"장축";#N/A,#N/A,FALSE,"4WD"}</definedName>
    <definedName name="____A3" localSheetId="2" hidden="1">{#N/A,#N/A,FALSE,"단축1";#N/A,#N/A,FALSE,"단축2";#N/A,#N/A,FALSE,"단축3";#N/A,#N/A,FALSE,"장축";#N/A,#N/A,FALSE,"4WD"}</definedName>
    <definedName name="____A3" localSheetId="15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A7">#REF!</definedName>
    <definedName name="____A768">#REF!</definedName>
    <definedName name="____aa97">#REF!</definedName>
    <definedName name="____ABC1">#REF!</definedName>
    <definedName name="____aja2" localSheetId="16" hidden="1">{#N/A,#N/A,FALSE,"BALLANTINE´S ";#N/A,#N/A,FALSE,"FUNDADOR"}</definedName>
    <definedName name="____aja2" localSheetId="6" hidden="1">{#N/A,#N/A,FALSE,"BALLANTINE´S ";#N/A,#N/A,FALSE,"FUNDADOR"}</definedName>
    <definedName name="____aja2" localSheetId="8" hidden="1">{#N/A,#N/A,FALSE,"BALLANTINE´S ";#N/A,#N/A,FALSE,"FUNDADOR"}</definedName>
    <definedName name="____aja2" localSheetId="14" hidden="1">{#N/A,#N/A,FALSE,"BALLANTINE´S ";#N/A,#N/A,FALSE,"FUNDADOR"}</definedName>
    <definedName name="____aja2" localSheetId="18" hidden="1">{#N/A,#N/A,FALSE,"BALLANTINE´S ";#N/A,#N/A,FALSE,"FUNDADOR"}</definedName>
    <definedName name="____aja2" localSheetId="1" hidden="1">{#N/A,#N/A,FALSE,"BALLANTINE´S ";#N/A,#N/A,FALSE,"FUNDADOR"}</definedName>
    <definedName name="____aja2" localSheetId="5" hidden="1">{#N/A,#N/A,FALSE,"BALLANTINE´S ";#N/A,#N/A,FALSE,"FUNDADOR"}</definedName>
    <definedName name="____aja2" localSheetId="12" hidden="1">{#N/A,#N/A,FALSE,"BALLANTINE´S ";#N/A,#N/A,FALSE,"FUNDADOR"}</definedName>
    <definedName name="____aja2" localSheetId="13" hidden="1">{#N/A,#N/A,FALSE,"BALLANTINE´S ";#N/A,#N/A,FALSE,"FUNDADOR"}</definedName>
    <definedName name="____aja2" localSheetId="2" hidden="1">{#N/A,#N/A,FALSE,"BALLANTINE´S ";#N/A,#N/A,FALSE,"FUNDADOR"}</definedName>
    <definedName name="____aja2" localSheetId="15" hidden="1">{#N/A,#N/A,FALSE,"BALLANTINE´S ";#N/A,#N/A,FALSE,"FUNDADOR"}</definedName>
    <definedName name="____aja2" hidden="1">{#N/A,#N/A,FALSE,"BALLANTINE´S ";#N/A,#N/A,FALSE,"FUNDADOR"}</definedName>
    <definedName name="____ANG1" localSheetId="16" hidden="1">{#N/A,#N/A,FALSE,"BALLANTINE´S ";#N/A,#N/A,FALSE,"FUNDADOR"}</definedName>
    <definedName name="____ANG1" localSheetId="6" hidden="1">{#N/A,#N/A,FALSE,"BALLANTINE´S ";#N/A,#N/A,FALSE,"FUNDADOR"}</definedName>
    <definedName name="____ANG1" localSheetId="8" hidden="1">{#N/A,#N/A,FALSE,"BALLANTINE´S ";#N/A,#N/A,FALSE,"FUNDADOR"}</definedName>
    <definedName name="____ANG1" localSheetId="14" hidden="1">{#N/A,#N/A,FALSE,"BALLANTINE´S ";#N/A,#N/A,FALSE,"FUNDADOR"}</definedName>
    <definedName name="____ANG1" localSheetId="18" hidden="1">{#N/A,#N/A,FALSE,"BALLANTINE´S ";#N/A,#N/A,FALSE,"FUNDADOR"}</definedName>
    <definedName name="____ANG1" localSheetId="1" hidden="1">{#N/A,#N/A,FALSE,"BALLANTINE´S ";#N/A,#N/A,FALSE,"FUNDADOR"}</definedName>
    <definedName name="____ANG1" localSheetId="5" hidden="1">{#N/A,#N/A,FALSE,"BALLANTINE´S ";#N/A,#N/A,FALSE,"FUNDADOR"}</definedName>
    <definedName name="____ANG1" localSheetId="12" hidden="1">{#N/A,#N/A,FALSE,"BALLANTINE´S ";#N/A,#N/A,FALSE,"FUNDADOR"}</definedName>
    <definedName name="____ANG1" localSheetId="13" hidden="1">{#N/A,#N/A,FALSE,"BALLANTINE´S ";#N/A,#N/A,FALSE,"FUNDADOR"}</definedName>
    <definedName name="____ANG1" localSheetId="2" hidden="1">{#N/A,#N/A,FALSE,"BALLANTINE´S ";#N/A,#N/A,FALSE,"FUNDADOR"}</definedName>
    <definedName name="____ANG1" localSheetId="15" hidden="1">{#N/A,#N/A,FALSE,"BALLANTINE´S ";#N/A,#N/A,FALSE,"FUNDADOR"}</definedName>
    <definedName name="____ANG1" hidden="1">{#N/A,#N/A,FALSE,"BALLANTINE´S ";#N/A,#N/A,FALSE,"FUNDADOR"}</definedName>
    <definedName name="____b2">#N/A</definedName>
    <definedName name="____b3">#N/A</definedName>
    <definedName name="____B5">#REF!</definedName>
    <definedName name="____F">#REF!</definedName>
    <definedName name="____GYE1">#REF!</definedName>
    <definedName name="____gye2">#REF!</definedName>
    <definedName name="____JOY104">#REF!</definedName>
    <definedName name="____KEU2" localSheetId="16" hidden="1">#REF!</definedName>
    <definedName name="____KEU2" localSheetId="6" hidden="1">#REF!</definedName>
    <definedName name="____KEU2" localSheetId="8" hidden="1">#REF!</definedName>
    <definedName name="____KEU2" localSheetId="18" hidden="1">#REF!</definedName>
    <definedName name="____KEU2" localSheetId="1" hidden="1">'PAUTA DIGITAL'!#REF!</definedName>
    <definedName name="____KEU2" localSheetId="5" hidden="1">#REF!</definedName>
    <definedName name="____KEU2" localSheetId="13" hidden="1">#REF!</definedName>
    <definedName name="____KEU2" hidden="1">#REF!</definedName>
    <definedName name="____MUJ2637">#REF!</definedName>
    <definedName name="____r">#REF!</definedName>
    <definedName name="____rtt5">#REF!</definedName>
    <definedName name="____SUM1" localSheetId="16" hidden="1">{#N/A,#N/A,FALSE,"단축1";#N/A,#N/A,FALSE,"단축2";#N/A,#N/A,FALSE,"단축3";#N/A,#N/A,FALSE,"장축";#N/A,#N/A,FALSE,"4WD"}</definedName>
    <definedName name="____SUM1" localSheetId="0" hidden="1">{#N/A,#N/A,FALSE,"단축1";#N/A,#N/A,FALSE,"단축2";#N/A,#N/A,FALSE,"단축3";#N/A,#N/A,FALSE,"장축";#N/A,#N/A,FALSE,"4WD"}</definedName>
    <definedName name="____SUM1" localSheetId="6" hidden="1">{#N/A,#N/A,FALSE,"단축1";#N/A,#N/A,FALSE,"단축2";#N/A,#N/A,FALSE,"단축3";#N/A,#N/A,FALSE,"장축";#N/A,#N/A,FALSE,"4WD"}</definedName>
    <definedName name="____SUM1" localSheetId="8" hidden="1">{#N/A,#N/A,FALSE,"단축1";#N/A,#N/A,FALSE,"단축2";#N/A,#N/A,FALSE,"단축3";#N/A,#N/A,FALSE,"장축";#N/A,#N/A,FALSE,"4WD"}</definedName>
    <definedName name="____SUM1" localSheetId="14" hidden="1">{#N/A,#N/A,FALSE,"단축1";#N/A,#N/A,FALSE,"단축2";#N/A,#N/A,FALSE,"단축3";#N/A,#N/A,FALSE,"장축";#N/A,#N/A,FALSE,"4WD"}</definedName>
    <definedName name="____SUM1" localSheetId="18" hidden="1">{#N/A,#N/A,FALSE,"단축1";#N/A,#N/A,FALSE,"단축2";#N/A,#N/A,FALSE,"단축3";#N/A,#N/A,FALSE,"장축";#N/A,#N/A,FALSE,"4WD"}</definedName>
    <definedName name="____SUM1" localSheetId="1" hidden="1">{#N/A,#N/A,FALSE,"단축1";#N/A,#N/A,FALSE,"단축2";#N/A,#N/A,FALSE,"단축3";#N/A,#N/A,FALSE,"장축";#N/A,#N/A,FALSE,"4WD"}</definedName>
    <definedName name="____SUM1" localSheetId="5" hidden="1">{#N/A,#N/A,FALSE,"단축1";#N/A,#N/A,FALSE,"단축2";#N/A,#N/A,FALSE,"단축3";#N/A,#N/A,FALSE,"장축";#N/A,#N/A,FALSE,"4WD"}</definedName>
    <definedName name="____SUM1" localSheetId="12" hidden="1">{#N/A,#N/A,FALSE,"단축1";#N/A,#N/A,FALSE,"단축2";#N/A,#N/A,FALSE,"단축3";#N/A,#N/A,FALSE,"장축";#N/A,#N/A,FALSE,"4WD"}</definedName>
    <definedName name="____SUM1" localSheetId="13" hidden="1">{#N/A,#N/A,FALSE,"단축1";#N/A,#N/A,FALSE,"단축2";#N/A,#N/A,FALSE,"단축3";#N/A,#N/A,FALSE,"장축";#N/A,#N/A,FALSE,"4WD"}</definedName>
    <definedName name="____SUM1" localSheetId="2" hidden="1">{#N/A,#N/A,FALSE,"단축1";#N/A,#N/A,FALSE,"단축2";#N/A,#N/A,FALSE,"단축3";#N/A,#N/A,FALSE,"장축";#N/A,#N/A,FALSE,"4WD"}</definedName>
    <definedName name="____SUM1" localSheetId="15" hidden="1">{#N/A,#N/A,FALSE,"단축1";#N/A,#N/A,FALSE,"단축2";#N/A,#N/A,FALSE,"단축3";#N/A,#N/A,FALSE,"장축";#N/A,#N/A,FALSE,"4WD"}</definedName>
    <definedName name="____SUM1" hidden="1">{#N/A,#N/A,FALSE,"단축1";#N/A,#N/A,FALSE,"단축2";#N/A,#N/A,FALSE,"단축3";#N/A,#N/A,FALSE,"장축";#N/A,#N/A,FALSE,"4WD"}</definedName>
    <definedName name="____UIO1">#REF!</definedName>
    <definedName name="____UIO2">#N/A</definedName>
    <definedName name="___A3" localSheetId="16" hidden="1">{#N/A,#N/A,FALSE,"단축1";#N/A,#N/A,FALSE,"단축2";#N/A,#N/A,FALSE,"단축3";#N/A,#N/A,FALSE,"장축";#N/A,#N/A,FALSE,"4WD"}</definedName>
    <definedName name="___A3" localSheetId="0" hidden="1">{#N/A,#N/A,FALSE,"단축1";#N/A,#N/A,FALSE,"단축2";#N/A,#N/A,FALSE,"단축3";#N/A,#N/A,FALSE,"장축";#N/A,#N/A,FALSE,"4WD"}</definedName>
    <definedName name="___A3" localSheetId="6" hidden="1">{#N/A,#N/A,FALSE,"단축1";#N/A,#N/A,FALSE,"단축2";#N/A,#N/A,FALSE,"단축3";#N/A,#N/A,FALSE,"장축";#N/A,#N/A,FALSE,"4WD"}</definedName>
    <definedName name="___A3" localSheetId="8" hidden="1">{#N/A,#N/A,FALSE,"단축1";#N/A,#N/A,FALSE,"단축2";#N/A,#N/A,FALSE,"단축3";#N/A,#N/A,FALSE,"장축";#N/A,#N/A,FALSE,"4WD"}</definedName>
    <definedName name="___A3" localSheetId="14" hidden="1">{#N/A,#N/A,FALSE,"단축1";#N/A,#N/A,FALSE,"단축2";#N/A,#N/A,FALSE,"단축3";#N/A,#N/A,FALSE,"장축";#N/A,#N/A,FALSE,"4WD"}</definedName>
    <definedName name="___A3" localSheetId="18" hidden="1">{#N/A,#N/A,FALSE,"단축1";#N/A,#N/A,FALSE,"단축2";#N/A,#N/A,FALSE,"단축3";#N/A,#N/A,FALSE,"장축";#N/A,#N/A,FALSE,"4WD"}</definedName>
    <definedName name="___A3" localSheetId="1" hidden="1">{#N/A,#N/A,FALSE,"단축1";#N/A,#N/A,FALSE,"단축2";#N/A,#N/A,FALSE,"단축3";#N/A,#N/A,FALSE,"장축";#N/A,#N/A,FALSE,"4WD"}</definedName>
    <definedName name="___A3" localSheetId="5" hidden="1">{#N/A,#N/A,FALSE,"단축1";#N/A,#N/A,FALSE,"단축2";#N/A,#N/A,FALSE,"단축3";#N/A,#N/A,FALSE,"장축";#N/A,#N/A,FALSE,"4WD"}</definedName>
    <definedName name="___A3" localSheetId="12" hidden="1">{#N/A,#N/A,FALSE,"단축1";#N/A,#N/A,FALSE,"단축2";#N/A,#N/A,FALSE,"단축3";#N/A,#N/A,FALSE,"장축";#N/A,#N/A,FALSE,"4WD"}</definedName>
    <definedName name="___A3" localSheetId="13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15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7">#REF!</definedName>
    <definedName name="___A768">#REF!</definedName>
    <definedName name="___aa97">#REF!</definedName>
    <definedName name="___ABC1">#REF!</definedName>
    <definedName name="___b2">#REF!</definedName>
    <definedName name="___b3">#REF!</definedName>
    <definedName name="___B5">#REF!</definedName>
    <definedName name="___F">#REF!</definedName>
    <definedName name="___GYE1">#REF!</definedName>
    <definedName name="___gye2">#REF!</definedName>
    <definedName name="___JOY104">#REF!</definedName>
    <definedName name="___KEU2" localSheetId="16" hidden="1">#REF!</definedName>
    <definedName name="___KEU2" localSheetId="6" hidden="1">#REF!</definedName>
    <definedName name="___KEU2" localSheetId="8" hidden="1">#REF!</definedName>
    <definedName name="___KEU2" localSheetId="18" hidden="1">#REF!</definedName>
    <definedName name="___KEU2" localSheetId="1" hidden="1">'PAUTA DIGITAL'!#REF!</definedName>
    <definedName name="___KEU2" localSheetId="5" hidden="1">#REF!</definedName>
    <definedName name="___KEU2" localSheetId="13" hidden="1">#REF!</definedName>
    <definedName name="___KEU2" hidden="1">#REF!</definedName>
    <definedName name="___MUJ2637">#REF!</definedName>
    <definedName name="___r">#REF!</definedName>
    <definedName name="___rtt5">#REF!</definedName>
    <definedName name="___SUM1" localSheetId="16" hidden="1">{#N/A,#N/A,FALSE,"단축1";#N/A,#N/A,FALSE,"단축2";#N/A,#N/A,FALSE,"단축3";#N/A,#N/A,FALSE,"장축";#N/A,#N/A,FALSE,"4WD"}</definedName>
    <definedName name="___SUM1" localSheetId="0" hidden="1">{#N/A,#N/A,FALSE,"단축1";#N/A,#N/A,FALSE,"단축2";#N/A,#N/A,FALSE,"단축3";#N/A,#N/A,FALSE,"장축";#N/A,#N/A,FALSE,"4WD"}</definedName>
    <definedName name="___SUM1" localSheetId="6" hidden="1">{#N/A,#N/A,FALSE,"단축1";#N/A,#N/A,FALSE,"단축2";#N/A,#N/A,FALSE,"단축3";#N/A,#N/A,FALSE,"장축";#N/A,#N/A,FALSE,"4WD"}</definedName>
    <definedName name="___SUM1" localSheetId="8" hidden="1">{#N/A,#N/A,FALSE,"단축1";#N/A,#N/A,FALSE,"단축2";#N/A,#N/A,FALSE,"단축3";#N/A,#N/A,FALSE,"장축";#N/A,#N/A,FALSE,"4WD"}</definedName>
    <definedName name="___SUM1" localSheetId="14" hidden="1">{#N/A,#N/A,FALSE,"단축1";#N/A,#N/A,FALSE,"단축2";#N/A,#N/A,FALSE,"단축3";#N/A,#N/A,FALSE,"장축";#N/A,#N/A,FALSE,"4WD"}</definedName>
    <definedName name="___SUM1" localSheetId="18" hidden="1">{#N/A,#N/A,FALSE,"단축1";#N/A,#N/A,FALSE,"단축2";#N/A,#N/A,FALSE,"단축3";#N/A,#N/A,FALSE,"장축";#N/A,#N/A,FALSE,"4WD"}</definedName>
    <definedName name="___SUM1" localSheetId="1" hidden="1">{#N/A,#N/A,FALSE,"단축1";#N/A,#N/A,FALSE,"단축2";#N/A,#N/A,FALSE,"단축3";#N/A,#N/A,FALSE,"장축";#N/A,#N/A,FALSE,"4WD"}</definedName>
    <definedName name="___SUM1" localSheetId="5" hidden="1">{#N/A,#N/A,FALSE,"단축1";#N/A,#N/A,FALSE,"단축2";#N/A,#N/A,FALSE,"단축3";#N/A,#N/A,FALSE,"장축";#N/A,#N/A,FALSE,"4WD"}</definedName>
    <definedName name="___SUM1" localSheetId="12" hidden="1">{#N/A,#N/A,FALSE,"단축1";#N/A,#N/A,FALSE,"단축2";#N/A,#N/A,FALSE,"단축3";#N/A,#N/A,FALSE,"장축";#N/A,#N/A,FALSE,"4WD"}</definedName>
    <definedName name="___SUM1" localSheetId="13" hidden="1">{#N/A,#N/A,FALSE,"단축1";#N/A,#N/A,FALSE,"단축2";#N/A,#N/A,FALSE,"단축3";#N/A,#N/A,FALSE,"장축";#N/A,#N/A,FALSE,"4WD"}</definedName>
    <definedName name="___SUM1" localSheetId="2" hidden="1">{#N/A,#N/A,FALSE,"단축1";#N/A,#N/A,FALSE,"단축2";#N/A,#N/A,FALSE,"단축3";#N/A,#N/A,FALSE,"장축";#N/A,#N/A,FALSE,"4WD"}</definedName>
    <definedName name="___SUM1" localSheetId="15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UIO1">#REF!</definedName>
    <definedName name="___UIO2">#REF!</definedName>
    <definedName name="__A1" localSheetId="16" hidden="1">{#N/A,#N/A,FALSE,"BALLANTINE´S ";#N/A,#N/A,FALSE,"FUNDADOR"}</definedName>
    <definedName name="__A1" localSheetId="6" hidden="1">{#N/A,#N/A,FALSE,"BALLANTINE´S ";#N/A,#N/A,FALSE,"FUNDADOR"}</definedName>
    <definedName name="__A1" localSheetId="8" hidden="1">{#N/A,#N/A,FALSE,"BALLANTINE´S ";#N/A,#N/A,FALSE,"FUNDADOR"}</definedName>
    <definedName name="__A1" localSheetId="14" hidden="1">{#N/A,#N/A,FALSE,"BALLANTINE´S ";#N/A,#N/A,FALSE,"FUNDADOR"}</definedName>
    <definedName name="__A1" localSheetId="18" hidden="1">{#N/A,#N/A,FALSE,"BALLANTINE´S ";#N/A,#N/A,FALSE,"FUNDADOR"}</definedName>
    <definedName name="__A1" localSheetId="1" hidden="1">{#N/A,#N/A,FALSE,"BALLANTINE´S ";#N/A,#N/A,FALSE,"FUNDADOR"}</definedName>
    <definedName name="__A1" localSheetId="5" hidden="1">{#N/A,#N/A,FALSE,"BALLANTINE´S ";#N/A,#N/A,FALSE,"FUNDADOR"}</definedName>
    <definedName name="__A1" localSheetId="12" hidden="1">{#N/A,#N/A,FALSE,"BALLANTINE´S ";#N/A,#N/A,FALSE,"FUNDADOR"}</definedName>
    <definedName name="__A1" localSheetId="13" hidden="1">{#N/A,#N/A,FALSE,"BALLANTINE´S ";#N/A,#N/A,FALSE,"FUNDADOR"}</definedName>
    <definedName name="__A1" localSheetId="2" hidden="1">{#N/A,#N/A,FALSE,"BALLANTINE´S ";#N/A,#N/A,FALSE,"FUNDADOR"}</definedName>
    <definedName name="__A1" localSheetId="15" hidden="1">{#N/A,#N/A,FALSE,"BALLANTINE´S ";#N/A,#N/A,FALSE,"FUNDADOR"}</definedName>
    <definedName name="__A1" hidden="1">{#N/A,#N/A,FALSE,"BALLANTINE´S ";#N/A,#N/A,FALSE,"FUNDADOR"}</definedName>
    <definedName name="__A2" localSheetId="16" hidden="1">{#N/A,#N/A,FALSE,"BALLANTINE´S ";#N/A,#N/A,FALSE,"FUNDADOR"}</definedName>
    <definedName name="__A2" localSheetId="6" hidden="1">{#N/A,#N/A,FALSE,"BALLANTINE´S ";#N/A,#N/A,FALSE,"FUNDADOR"}</definedName>
    <definedName name="__A2" localSheetId="8" hidden="1">{#N/A,#N/A,FALSE,"BALLANTINE´S ";#N/A,#N/A,FALSE,"FUNDADOR"}</definedName>
    <definedName name="__A2" localSheetId="14" hidden="1">{#N/A,#N/A,FALSE,"BALLANTINE´S ";#N/A,#N/A,FALSE,"FUNDADOR"}</definedName>
    <definedName name="__A2" localSheetId="18" hidden="1">{#N/A,#N/A,FALSE,"BALLANTINE´S ";#N/A,#N/A,FALSE,"FUNDADOR"}</definedName>
    <definedName name="__A2" localSheetId="1" hidden="1">{#N/A,#N/A,FALSE,"BALLANTINE´S ";#N/A,#N/A,FALSE,"FUNDADOR"}</definedName>
    <definedName name="__A2" localSheetId="5" hidden="1">{#N/A,#N/A,FALSE,"BALLANTINE´S ";#N/A,#N/A,FALSE,"FUNDADOR"}</definedName>
    <definedName name="__A2" localSheetId="12" hidden="1">{#N/A,#N/A,FALSE,"BALLANTINE´S ";#N/A,#N/A,FALSE,"FUNDADOR"}</definedName>
    <definedName name="__A2" localSheetId="13" hidden="1">{#N/A,#N/A,FALSE,"BALLANTINE´S ";#N/A,#N/A,FALSE,"FUNDADOR"}</definedName>
    <definedName name="__A2" localSheetId="2" hidden="1">{#N/A,#N/A,FALSE,"BALLANTINE´S ";#N/A,#N/A,FALSE,"FUNDADOR"}</definedName>
    <definedName name="__A2" localSheetId="15" hidden="1">{#N/A,#N/A,FALSE,"BALLANTINE´S ";#N/A,#N/A,FALSE,"FUNDADOR"}</definedName>
    <definedName name="__A2" hidden="1">{#N/A,#N/A,FALSE,"BALLANTINE´S ";#N/A,#N/A,FALSE,"FUNDADOR"}</definedName>
    <definedName name="__A3" localSheetId="16" hidden="1">{#N/A,#N/A,FALSE,"단축1";#N/A,#N/A,FALSE,"단축2";#N/A,#N/A,FALSE,"단축3";#N/A,#N/A,FALSE,"장축";#N/A,#N/A,FALSE,"4WD"}</definedName>
    <definedName name="__A3" localSheetId="0" hidden="1">{#N/A,#N/A,FALSE,"단축1";#N/A,#N/A,FALSE,"단축2";#N/A,#N/A,FALSE,"단축3";#N/A,#N/A,FALSE,"장축";#N/A,#N/A,FALSE,"4WD"}</definedName>
    <definedName name="__A3" localSheetId="6" hidden="1">{#N/A,#N/A,FALSE,"단축1";#N/A,#N/A,FALSE,"단축2";#N/A,#N/A,FALSE,"단축3";#N/A,#N/A,FALSE,"장축";#N/A,#N/A,FALSE,"4WD"}</definedName>
    <definedName name="__A3" localSheetId="8" hidden="1">{#N/A,#N/A,FALSE,"단축1";#N/A,#N/A,FALSE,"단축2";#N/A,#N/A,FALSE,"단축3";#N/A,#N/A,FALSE,"장축";#N/A,#N/A,FALSE,"4WD"}</definedName>
    <definedName name="__A3" localSheetId="14" hidden="1">{#N/A,#N/A,FALSE,"단축1";#N/A,#N/A,FALSE,"단축2";#N/A,#N/A,FALSE,"단축3";#N/A,#N/A,FALSE,"장축";#N/A,#N/A,FALSE,"4WD"}</definedName>
    <definedName name="__A3" localSheetId="18" hidden="1">{#N/A,#N/A,FALSE,"단축1";#N/A,#N/A,FALSE,"단축2";#N/A,#N/A,FALSE,"단축3";#N/A,#N/A,FALSE,"장축";#N/A,#N/A,FALSE,"4WD"}</definedName>
    <definedName name="__A3" localSheetId="1" hidden="1">{#N/A,#N/A,FALSE,"단축1";#N/A,#N/A,FALSE,"단축2";#N/A,#N/A,FALSE,"단축3";#N/A,#N/A,FALSE,"장축";#N/A,#N/A,FALSE,"4WD"}</definedName>
    <definedName name="__A3" localSheetId="5" hidden="1">{#N/A,#N/A,FALSE,"단축1";#N/A,#N/A,FALSE,"단축2";#N/A,#N/A,FALSE,"단축3";#N/A,#N/A,FALSE,"장축";#N/A,#N/A,FALSE,"4WD"}</definedName>
    <definedName name="__A3" localSheetId="12" hidden="1">{#N/A,#N/A,FALSE,"단축1";#N/A,#N/A,FALSE,"단축2";#N/A,#N/A,FALSE,"단축3";#N/A,#N/A,FALSE,"장축";#N/A,#N/A,FALSE,"4WD"}</definedName>
    <definedName name="__A3" localSheetId="13" hidden="1">{#N/A,#N/A,FALSE,"단축1";#N/A,#N/A,FALSE,"단축2";#N/A,#N/A,FALSE,"단축3";#N/A,#N/A,FALSE,"장축";#N/A,#N/A,FALSE,"4WD"}</definedName>
    <definedName name="__A3" localSheetId="2" hidden="1">{#N/A,#N/A,FALSE,"단축1";#N/A,#N/A,FALSE,"단축2";#N/A,#N/A,FALSE,"단축3";#N/A,#N/A,FALSE,"장축";#N/A,#N/A,FALSE,"4WD"}</definedName>
    <definedName name="__A3" localSheetId="15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7">#N/A</definedName>
    <definedName name="__A768">#N/A</definedName>
    <definedName name="__aa97">#REF!</definedName>
    <definedName name="__ABC1">#REF!</definedName>
    <definedName name="__aja2" localSheetId="16" hidden="1">{#N/A,#N/A,FALSE,"BALLANTINE´S ";#N/A,#N/A,FALSE,"FUNDADOR"}</definedName>
    <definedName name="__aja2" localSheetId="6" hidden="1">{#N/A,#N/A,FALSE,"BALLANTINE´S ";#N/A,#N/A,FALSE,"FUNDADOR"}</definedName>
    <definedName name="__aja2" localSheetId="8" hidden="1">{#N/A,#N/A,FALSE,"BALLANTINE´S ";#N/A,#N/A,FALSE,"FUNDADOR"}</definedName>
    <definedName name="__aja2" localSheetId="14" hidden="1">{#N/A,#N/A,FALSE,"BALLANTINE´S ";#N/A,#N/A,FALSE,"FUNDADOR"}</definedName>
    <definedName name="__aja2" localSheetId="18" hidden="1">{#N/A,#N/A,FALSE,"BALLANTINE´S ";#N/A,#N/A,FALSE,"FUNDADOR"}</definedName>
    <definedName name="__aja2" localSheetId="1" hidden="1">{#N/A,#N/A,FALSE,"BALLANTINE´S ";#N/A,#N/A,FALSE,"FUNDADOR"}</definedName>
    <definedName name="__aja2" localSheetId="5" hidden="1">{#N/A,#N/A,FALSE,"BALLANTINE´S ";#N/A,#N/A,FALSE,"FUNDADOR"}</definedName>
    <definedName name="__aja2" localSheetId="12" hidden="1">{#N/A,#N/A,FALSE,"BALLANTINE´S ";#N/A,#N/A,FALSE,"FUNDADOR"}</definedName>
    <definedName name="__aja2" localSheetId="13" hidden="1">{#N/A,#N/A,FALSE,"BALLANTINE´S ";#N/A,#N/A,FALSE,"FUNDADOR"}</definedName>
    <definedName name="__aja2" localSheetId="2" hidden="1">{#N/A,#N/A,FALSE,"BALLANTINE´S ";#N/A,#N/A,FALSE,"FUNDADOR"}</definedName>
    <definedName name="__aja2" localSheetId="15" hidden="1">{#N/A,#N/A,FALSE,"BALLANTINE´S ";#N/A,#N/A,FALSE,"FUNDADOR"}</definedName>
    <definedName name="__aja2" hidden="1">{#N/A,#N/A,FALSE,"BALLANTINE´S ";#N/A,#N/A,FALSE,"FUNDADOR"}</definedName>
    <definedName name="__ANG1" localSheetId="16" hidden="1">{#N/A,#N/A,FALSE,"BALLANTINE´S ";#N/A,#N/A,FALSE,"FUNDADOR"}</definedName>
    <definedName name="__ANG1" localSheetId="6" hidden="1">{#N/A,#N/A,FALSE,"BALLANTINE´S ";#N/A,#N/A,FALSE,"FUNDADOR"}</definedName>
    <definedName name="__ANG1" localSheetId="8" hidden="1">{#N/A,#N/A,FALSE,"BALLANTINE´S ";#N/A,#N/A,FALSE,"FUNDADOR"}</definedName>
    <definedName name="__ANG1" localSheetId="14" hidden="1">{#N/A,#N/A,FALSE,"BALLANTINE´S ";#N/A,#N/A,FALSE,"FUNDADOR"}</definedName>
    <definedName name="__ANG1" localSheetId="18" hidden="1">{#N/A,#N/A,FALSE,"BALLANTINE´S ";#N/A,#N/A,FALSE,"FUNDADOR"}</definedName>
    <definedName name="__ANG1" localSheetId="1" hidden="1">{#N/A,#N/A,FALSE,"BALLANTINE´S ";#N/A,#N/A,FALSE,"FUNDADOR"}</definedName>
    <definedName name="__ANG1" localSheetId="5" hidden="1">{#N/A,#N/A,FALSE,"BALLANTINE´S ";#N/A,#N/A,FALSE,"FUNDADOR"}</definedName>
    <definedName name="__ANG1" localSheetId="12" hidden="1">{#N/A,#N/A,FALSE,"BALLANTINE´S ";#N/A,#N/A,FALSE,"FUNDADOR"}</definedName>
    <definedName name="__ANG1" localSheetId="13" hidden="1">{#N/A,#N/A,FALSE,"BALLANTINE´S ";#N/A,#N/A,FALSE,"FUNDADOR"}</definedName>
    <definedName name="__ANG1" localSheetId="2" hidden="1">{#N/A,#N/A,FALSE,"BALLANTINE´S ";#N/A,#N/A,FALSE,"FUNDADOR"}</definedName>
    <definedName name="__ANG1" localSheetId="15" hidden="1">{#N/A,#N/A,FALSE,"BALLANTINE´S ";#N/A,#N/A,FALSE,"FUNDADOR"}</definedName>
    <definedName name="__ANG1" hidden="1">{#N/A,#N/A,FALSE,"BALLANTINE´S ";#N/A,#N/A,FALSE,"FUNDADOR"}</definedName>
    <definedName name="__b2">#N/A</definedName>
    <definedName name="__b3">#N/A</definedName>
    <definedName name="__B5">#N/A</definedName>
    <definedName name="__CBA1" localSheetId="6" hidden="1">#REF!</definedName>
    <definedName name="__CBA1" localSheetId="8" hidden="1">#REF!</definedName>
    <definedName name="__CBA1" localSheetId="18" hidden="1">#REF!</definedName>
    <definedName name="__CBA1" localSheetId="1" hidden="1">'PAUTA DIGITAL'!#REF!</definedName>
    <definedName name="__CBA1" localSheetId="5" hidden="1">#REF!</definedName>
    <definedName name="__CBA1" localSheetId="13" hidden="1">#REF!</definedName>
    <definedName name="__CBA1" hidden="1">#REF!</definedName>
    <definedName name="__F">#REF!</definedName>
    <definedName name="__GYE1">#REF!</definedName>
    <definedName name="__gye2">#REF!</definedName>
    <definedName name="__JO2">#REF!</definedName>
    <definedName name="__JOY104">#REF!</definedName>
    <definedName name="__KEU2" localSheetId="16" hidden="1">#REF!</definedName>
    <definedName name="__KEU2" localSheetId="6" hidden="1">#REF!</definedName>
    <definedName name="__KEU2" localSheetId="8" hidden="1">#REF!</definedName>
    <definedName name="__KEU2" localSheetId="18" hidden="1">#REF!</definedName>
    <definedName name="__KEU2" localSheetId="1" hidden="1">'PAUTA DIGITAL'!#REF!</definedName>
    <definedName name="__KEU2" localSheetId="5" hidden="1">#REF!</definedName>
    <definedName name="__KEU2" localSheetId="13" hidden="1">#REF!</definedName>
    <definedName name="__KEU2" hidden="1">#REF!</definedName>
    <definedName name="__MUJ2637">#REF!</definedName>
    <definedName name="__r">#REF!</definedName>
    <definedName name="__rd1" localSheetId="16" hidden="1">{"Retail Divisional",#N/A,FALSE,"DCIConsol";"Discovery Stores PL",#N/A,FALSE,"DCIConsol";"Flagship PL",#N/A,FALSE,"DCIConsol"}</definedName>
    <definedName name="__rd1" localSheetId="0" hidden="1">{"Retail Divisional",#N/A,FALSE,"DCIConsol";"Discovery Stores PL",#N/A,FALSE,"DCIConsol";"Flagship PL",#N/A,FALSE,"DCIConsol"}</definedName>
    <definedName name="__rd1" localSheetId="6" hidden="1">{"Retail Divisional",#N/A,FALSE,"DCIConsol";"Discovery Stores PL",#N/A,FALSE,"DCIConsol";"Flagship PL",#N/A,FALSE,"DCIConsol"}</definedName>
    <definedName name="__rd1" localSheetId="8" hidden="1">{"Retail Divisional",#N/A,FALSE,"DCIConsol";"Discovery Stores PL",#N/A,FALSE,"DCIConsol";"Flagship PL",#N/A,FALSE,"DCIConsol"}</definedName>
    <definedName name="__rd1" localSheetId="14" hidden="1">{"Retail Divisional",#N/A,FALSE,"DCIConsol";"Discovery Stores PL",#N/A,FALSE,"DCIConsol";"Flagship PL",#N/A,FALSE,"DCIConsol"}</definedName>
    <definedName name="__rd1" localSheetId="18" hidden="1">{"Retail Divisional",#N/A,FALSE,"DCIConsol";"Discovery Stores PL",#N/A,FALSE,"DCIConsol";"Flagship PL",#N/A,FALSE,"DCIConsol"}</definedName>
    <definedName name="__rd1" localSheetId="1" hidden="1">{"Retail Divisional",#N/A,FALSE,"DCIConsol";"Discovery Stores PL",#N/A,FALSE,"DCIConsol";"Flagship PL",#N/A,FALSE,"DCIConsol"}</definedName>
    <definedName name="__rd1" localSheetId="5" hidden="1">{"Retail Divisional",#N/A,FALSE,"DCIConsol";"Discovery Stores PL",#N/A,FALSE,"DCIConsol";"Flagship PL",#N/A,FALSE,"DCIConsol"}</definedName>
    <definedName name="__rd1" localSheetId="12" hidden="1">{"Retail Divisional",#N/A,FALSE,"DCIConsol";"Discovery Stores PL",#N/A,FALSE,"DCIConsol";"Flagship PL",#N/A,FALSE,"DCIConsol"}</definedName>
    <definedName name="__rd1" localSheetId="13" hidden="1">{"Retail Divisional",#N/A,FALSE,"DCIConsol";"Discovery Stores PL",#N/A,FALSE,"DCIConsol";"Flagship PL",#N/A,FALSE,"DCIConsol"}</definedName>
    <definedName name="__rd1" localSheetId="2" hidden="1">{"Retail Divisional",#N/A,FALSE,"DCIConsol";"Discovery Stores PL",#N/A,FALSE,"DCIConsol";"Flagship PL",#N/A,FALSE,"DCIConsol"}</definedName>
    <definedName name="__rd1" localSheetId="15" hidden="1">{"Retail Divisional",#N/A,FALSE,"DCIConsol";"Discovery Stores PL",#N/A,FALSE,"DCIConsol";"Flagship PL",#N/A,FALSE,"DCIConsol"}</definedName>
    <definedName name="__rd1" hidden="1">{"Retail Divisional",#N/A,FALSE,"DCIConsol";"Discovery Stores PL",#N/A,FALSE,"DCIConsol";"Flagship PL",#N/A,FALSE,"DCIConsol"}</definedName>
    <definedName name="__rtt5">#REF!</definedName>
    <definedName name="__SUM1" localSheetId="16" hidden="1">{#N/A,#N/A,FALSE,"단축1";#N/A,#N/A,FALSE,"단축2";#N/A,#N/A,FALSE,"단축3";#N/A,#N/A,FALSE,"장축";#N/A,#N/A,FALSE,"4WD"}</definedName>
    <definedName name="__SUM1" localSheetId="0" hidden="1">{#N/A,#N/A,FALSE,"단축1";#N/A,#N/A,FALSE,"단축2";#N/A,#N/A,FALSE,"단축3";#N/A,#N/A,FALSE,"장축";#N/A,#N/A,FALSE,"4WD"}</definedName>
    <definedName name="__SUM1" localSheetId="6" hidden="1">{#N/A,#N/A,FALSE,"단축1";#N/A,#N/A,FALSE,"단축2";#N/A,#N/A,FALSE,"단축3";#N/A,#N/A,FALSE,"장축";#N/A,#N/A,FALSE,"4WD"}</definedName>
    <definedName name="__SUM1" localSheetId="8" hidden="1">{#N/A,#N/A,FALSE,"단축1";#N/A,#N/A,FALSE,"단축2";#N/A,#N/A,FALSE,"단축3";#N/A,#N/A,FALSE,"장축";#N/A,#N/A,FALSE,"4WD"}</definedName>
    <definedName name="__SUM1" localSheetId="14" hidden="1">{#N/A,#N/A,FALSE,"단축1";#N/A,#N/A,FALSE,"단축2";#N/A,#N/A,FALSE,"단축3";#N/A,#N/A,FALSE,"장축";#N/A,#N/A,FALSE,"4WD"}</definedName>
    <definedName name="__SUM1" localSheetId="18" hidden="1">{#N/A,#N/A,FALSE,"단축1";#N/A,#N/A,FALSE,"단축2";#N/A,#N/A,FALSE,"단축3";#N/A,#N/A,FALSE,"장축";#N/A,#N/A,FALSE,"4WD"}</definedName>
    <definedName name="__SUM1" localSheetId="1" hidden="1">{#N/A,#N/A,FALSE,"단축1";#N/A,#N/A,FALSE,"단축2";#N/A,#N/A,FALSE,"단축3";#N/A,#N/A,FALSE,"장축";#N/A,#N/A,FALSE,"4WD"}</definedName>
    <definedName name="__SUM1" localSheetId="5" hidden="1">{#N/A,#N/A,FALSE,"단축1";#N/A,#N/A,FALSE,"단축2";#N/A,#N/A,FALSE,"단축3";#N/A,#N/A,FALSE,"장축";#N/A,#N/A,FALSE,"4WD"}</definedName>
    <definedName name="__SUM1" localSheetId="12" hidden="1">{#N/A,#N/A,FALSE,"단축1";#N/A,#N/A,FALSE,"단축2";#N/A,#N/A,FALSE,"단축3";#N/A,#N/A,FALSE,"장축";#N/A,#N/A,FALSE,"4WD"}</definedName>
    <definedName name="__SUM1" localSheetId="13" hidden="1">{#N/A,#N/A,FALSE,"단축1";#N/A,#N/A,FALSE,"단축2";#N/A,#N/A,FALSE,"단축3";#N/A,#N/A,FALSE,"장축";#N/A,#N/A,FALSE,"4WD"}</definedName>
    <definedName name="__SUM1" localSheetId="2" hidden="1">{#N/A,#N/A,FALSE,"단축1";#N/A,#N/A,FALSE,"단축2";#N/A,#N/A,FALSE,"단축3";#N/A,#N/A,FALSE,"장축";#N/A,#N/A,FALSE,"4WD"}</definedName>
    <definedName name="__SUM1" localSheetId="15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UIO1">#REF!</definedName>
    <definedName name="__UIO2">#N/A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6JUL">#REF!</definedName>
    <definedName name="_17">#REF!</definedName>
    <definedName name="_18">#REF!</definedName>
    <definedName name="_18MARZO">#REF!</definedName>
    <definedName name="_19">#REF!</definedName>
    <definedName name="_2">#REF!</definedName>
    <definedName name="_20">#REF!</definedName>
    <definedName name="_200HYU">#REF!</definedName>
    <definedName name="_20HYU">#REF!</definedName>
    <definedName name="_21">#REF!</definedName>
    <definedName name="_214NOV">#REF!</definedName>
    <definedName name="_21OCT">#REF!</definedName>
    <definedName name="_21OCT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0ddoc">#REF!</definedName>
    <definedName name="_30DIC">#REF!</definedName>
    <definedName name="_31">#REF!</definedName>
    <definedName name="_319">#REF!</definedName>
    <definedName name="_3COINS">#REF!</definedName>
    <definedName name="_4">#REF!</definedName>
    <definedName name="_5">#REF!</definedName>
    <definedName name="_57ENER">#REF!</definedName>
    <definedName name="_6">#REF!</definedName>
    <definedName name="_7">#REF!</definedName>
    <definedName name="_8">#REF!</definedName>
    <definedName name="_9">#REF!</definedName>
    <definedName name="_93">#REF!</definedName>
    <definedName name="_94MARZ">#REF!</definedName>
    <definedName name="_a">#REF!</definedName>
    <definedName name="_A1" localSheetId="16" hidden="1">{#N/A,#N/A,FALSE,"BALLANTINE´S ";#N/A,#N/A,FALSE,"FUNDADOR"}</definedName>
    <definedName name="_A1" localSheetId="0" hidden="1">{#N/A,#N/A,FALSE,"BALLANTINE´S ";#N/A,#N/A,FALSE,"FUNDADOR"}</definedName>
    <definedName name="_A1" localSheetId="6" hidden="1">{#N/A,#N/A,FALSE,"BALLANTINE´S ";#N/A,#N/A,FALSE,"FUNDADOR"}</definedName>
    <definedName name="_A1" localSheetId="8" hidden="1">{#N/A,#N/A,FALSE,"BALLANTINE´S ";#N/A,#N/A,FALSE,"FUNDADOR"}</definedName>
    <definedName name="_A1" localSheetId="14" hidden="1">{#N/A,#N/A,FALSE,"BALLANTINE´S ";#N/A,#N/A,FALSE,"FUNDADOR"}</definedName>
    <definedName name="_A1" localSheetId="18" hidden="1">{#N/A,#N/A,FALSE,"BALLANTINE´S ";#N/A,#N/A,FALSE,"FUNDADOR"}</definedName>
    <definedName name="_A1" localSheetId="1" hidden="1">{#N/A,#N/A,FALSE,"BALLANTINE´S ";#N/A,#N/A,FALSE,"FUNDADOR"}</definedName>
    <definedName name="_A1" localSheetId="5" hidden="1">{#N/A,#N/A,FALSE,"BALLANTINE´S ";#N/A,#N/A,FALSE,"FUNDADOR"}</definedName>
    <definedName name="_A1" localSheetId="12" hidden="1">{#N/A,#N/A,FALSE,"BALLANTINE´S ";#N/A,#N/A,FALSE,"FUNDADOR"}</definedName>
    <definedName name="_A1" localSheetId="13" hidden="1">{#N/A,#N/A,FALSE,"BALLANTINE´S ";#N/A,#N/A,FALSE,"FUNDADOR"}</definedName>
    <definedName name="_A1" localSheetId="2" hidden="1">{#N/A,#N/A,FALSE,"BALLANTINE´S ";#N/A,#N/A,FALSE,"FUNDADOR"}</definedName>
    <definedName name="_A1" localSheetId="15" hidden="1">{#N/A,#N/A,FALSE,"BALLANTINE´S ";#N/A,#N/A,FALSE,"FUNDADOR"}</definedName>
    <definedName name="_A1" hidden="1">{#N/A,#N/A,FALSE,"BALLANTINE´S ";#N/A,#N/A,FALSE,"FUNDADOR"}</definedName>
    <definedName name="_A12ENE">#REF!</definedName>
    <definedName name="_A2" localSheetId="16" hidden="1">{#N/A,#N/A,FALSE,"BALLANTINE´S ";#N/A,#N/A,FALSE,"FUNDADOR"}</definedName>
    <definedName name="_A2" localSheetId="0" hidden="1">{#N/A,#N/A,FALSE,"BALLANTINE´S ";#N/A,#N/A,FALSE,"FUNDADOR"}</definedName>
    <definedName name="_A2" localSheetId="6" hidden="1">{#N/A,#N/A,FALSE,"BALLANTINE´S ";#N/A,#N/A,FALSE,"FUNDADOR"}</definedName>
    <definedName name="_A2" localSheetId="8" hidden="1">{#N/A,#N/A,FALSE,"BALLANTINE´S ";#N/A,#N/A,FALSE,"FUNDADOR"}</definedName>
    <definedName name="_A2" localSheetId="14" hidden="1">{#N/A,#N/A,FALSE,"BALLANTINE´S ";#N/A,#N/A,FALSE,"FUNDADOR"}</definedName>
    <definedName name="_A2" localSheetId="18" hidden="1">{#N/A,#N/A,FALSE,"BALLANTINE´S ";#N/A,#N/A,FALSE,"FUNDADOR"}</definedName>
    <definedName name="_A2" localSheetId="1" hidden="1">{#N/A,#N/A,FALSE,"BALLANTINE´S ";#N/A,#N/A,FALSE,"FUNDADOR"}</definedName>
    <definedName name="_A2" localSheetId="5" hidden="1">{#N/A,#N/A,FALSE,"BALLANTINE´S ";#N/A,#N/A,FALSE,"FUNDADOR"}</definedName>
    <definedName name="_A2" localSheetId="12" hidden="1">{#N/A,#N/A,FALSE,"BALLANTINE´S ";#N/A,#N/A,FALSE,"FUNDADOR"}</definedName>
    <definedName name="_A2" localSheetId="13" hidden="1">{#N/A,#N/A,FALSE,"BALLANTINE´S ";#N/A,#N/A,FALSE,"FUNDADOR"}</definedName>
    <definedName name="_A2" localSheetId="2" hidden="1">{#N/A,#N/A,FALSE,"BALLANTINE´S ";#N/A,#N/A,FALSE,"FUNDADOR"}</definedName>
    <definedName name="_A2" localSheetId="15" hidden="1">{#N/A,#N/A,FALSE,"BALLANTINE´S ";#N/A,#N/A,FALSE,"FUNDADOR"}</definedName>
    <definedName name="_A2" hidden="1">{#N/A,#N/A,FALSE,"BALLANTINE´S ";#N/A,#N/A,FALSE,"FUNDADOR"}</definedName>
    <definedName name="_A3" localSheetId="16" hidden="1">{#N/A,#N/A,FALSE,"단축1";#N/A,#N/A,FALSE,"단축2";#N/A,#N/A,FALSE,"단축3";#N/A,#N/A,FALSE,"장축";#N/A,#N/A,FALSE,"4WD"}</definedName>
    <definedName name="_A3" localSheetId="0" hidden="1">{#N/A,#N/A,FALSE,"단축1";#N/A,#N/A,FALSE,"단축2";#N/A,#N/A,FALSE,"단축3";#N/A,#N/A,FALSE,"장축";#N/A,#N/A,FALSE,"4WD"}</definedName>
    <definedName name="_A3" localSheetId="6" hidden="1">{#N/A,#N/A,FALSE,"단축1";#N/A,#N/A,FALSE,"단축2";#N/A,#N/A,FALSE,"단축3";#N/A,#N/A,FALSE,"장축";#N/A,#N/A,FALSE,"4WD"}</definedName>
    <definedName name="_A3" localSheetId="8" hidden="1">{#N/A,#N/A,FALSE,"단축1";#N/A,#N/A,FALSE,"단축2";#N/A,#N/A,FALSE,"단축3";#N/A,#N/A,FALSE,"장축";#N/A,#N/A,FALSE,"4WD"}</definedName>
    <definedName name="_A3" localSheetId="14" hidden="1">{#N/A,#N/A,FALSE,"단축1";#N/A,#N/A,FALSE,"단축2";#N/A,#N/A,FALSE,"단축3";#N/A,#N/A,FALSE,"장축";#N/A,#N/A,FALSE,"4WD"}</definedName>
    <definedName name="_A3" localSheetId="18" hidden="1">{#N/A,#N/A,FALSE,"단축1";#N/A,#N/A,FALSE,"단축2";#N/A,#N/A,FALSE,"단축3";#N/A,#N/A,FALSE,"장축";#N/A,#N/A,FALSE,"4WD"}</definedName>
    <definedName name="_A3" localSheetId="1" hidden="1">{#N/A,#N/A,FALSE,"단축1";#N/A,#N/A,FALSE,"단축2";#N/A,#N/A,FALSE,"단축3";#N/A,#N/A,FALSE,"장축";#N/A,#N/A,FALSE,"4WD"}</definedName>
    <definedName name="_A3" localSheetId="5" hidden="1">{#N/A,#N/A,FALSE,"단축1";#N/A,#N/A,FALSE,"단축2";#N/A,#N/A,FALSE,"단축3";#N/A,#N/A,FALSE,"장축";#N/A,#N/A,FALSE,"4WD"}</definedName>
    <definedName name="_A3" localSheetId="12" hidden="1">{#N/A,#N/A,FALSE,"단축1";#N/A,#N/A,FALSE,"단축2";#N/A,#N/A,FALSE,"단축3";#N/A,#N/A,FALSE,"장축";#N/A,#N/A,FALSE,"4WD"}</definedName>
    <definedName name="_A3" localSheetId="13" hidden="1">{#N/A,#N/A,FALSE,"단축1";#N/A,#N/A,FALSE,"단축2";#N/A,#N/A,FALSE,"단축3";#N/A,#N/A,FALSE,"장축";#N/A,#N/A,FALSE,"4WD"}</definedName>
    <definedName name="_A3" localSheetId="2" hidden="1">{#N/A,#N/A,FALSE,"단축1";#N/A,#N/A,FALSE,"단축2";#N/A,#N/A,FALSE,"단축3";#N/A,#N/A,FALSE,"장축";#N/A,#N/A,FALSE,"4WD"}</definedName>
    <definedName name="_A3" localSheetId="15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5ENE">#REF!</definedName>
    <definedName name="_A7">#N/A</definedName>
    <definedName name="_A768">#N/A</definedName>
    <definedName name="_aa97">#REF!</definedName>
    <definedName name="_ABC1">#REF!</definedName>
    <definedName name="_ANG1" localSheetId="16" hidden="1">{#N/A,#N/A,FALSE,"BALLANTINE´S ";#N/A,#N/A,FALSE,"FUNDADOR"}</definedName>
    <definedName name="_ANG1" localSheetId="6" hidden="1">{#N/A,#N/A,FALSE,"BALLANTINE´S ";#N/A,#N/A,FALSE,"FUNDADOR"}</definedName>
    <definedName name="_ANG1" localSheetId="8" hidden="1">{#N/A,#N/A,FALSE,"BALLANTINE´S ";#N/A,#N/A,FALSE,"FUNDADOR"}</definedName>
    <definedName name="_ANG1" localSheetId="14" hidden="1">{#N/A,#N/A,FALSE,"BALLANTINE´S ";#N/A,#N/A,FALSE,"FUNDADOR"}</definedName>
    <definedName name="_ANG1" localSheetId="18" hidden="1">{#N/A,#N/A,FALSE,"BALLANTINE´S ";#N/A,#N/A,FALSE,"FUNDADOR"}</definedName>
    <definedName name="_ANG1" localSheetId="1" hidden="1">{#N/A,#N/A,FALSE,"BALLANTINE´S ";#N/A,#N/A,FALSE,"FUNDADOR"}</definedName>
    <definedName name="_ANG1" localSheetId="5" hidden="1">{#N/A,#N/A,FALSE,"BALLANTINE´S ";#N/A,#N/A,FALSE,"FUNDADOR"}</definedName>
    <definedName name="_ANG1" localSheetId="12" hidden="1">{#N/A,#N/A,FALSE,"BALLANTINE´S ";#N/A,#N/A,FALSE,"FUNDADOR"}</definedName>
    <definedName name="_ANG1" localSheetId="13" hidden="1">{#N/A,#N/A,FALSE,"BALLANTINE´S ";#N/A,#N/A,FALSE,"FUNDADOR"}</definedName>
    <definedName name="_ANG1" localSheetId="2" hidden="1">{#N/A,#N/A,FALSE,"BALLANTINE´S ";#N/A,#N/A,FALSE,"FUNDADOR"}</definedName>
    <definedName name="_ANG1" localSheetId="15" hidden="1">{#N/A,#N/A,FALSE,"BALLANTINE´S ";#N/A,#N/A,FALSE,"FUNDADOR"}</definedName>
    <definedName name="_ANG1" hidden="1">{#N/A,#N/A,FALSE,"BALLANTINE´S ";#N/A,#N/A,FALSE,"FUNDADOR"}</definedName>
    <definedName name="_b">#REF!</definedName>
    <definedName name="_B1" localSheetId="16" hidden="1">{#N/A,#N/A,FALSE,"BALLANTINE´S ";#N/A,#N/A,FALSE,"FUNDADOR"}</definedName>
    <definedName name="_B1" localSheetId="0" hidden="1">{#N/A,#N/A,FALSE,"BALLANTINE´S ";#N/A,#N/A,FALSE,"FUNDADOR"}</definedName>
    <definedName name="_B1" localSheetId="6" hidden="1">{#N/A,#N/A,FALSE,"BALLANTINE´S ";#N/A,#N/A,FALSE,"FUNDADOR"}</definedName>
    <definedName name="_B1" localSheetId="8" hidden="1">{#N/A,#N/A,FALSE,"BALLANTINE´S ";#N/A,#N/A,FALSE,"FUNDADOR"}</definedName>
    <definedName name="_B1" localSheetId="14" hidden="1">{#N/A,#N/A,FALSE,"BALLANTINE´S ";#N/A,#N/A,FALSE,"FUNDADOR"}</definedName>
    <definedName name="_B1" localSheetId="18" hidden="1">{#N/A,#N/A,FALSE,"BALLANTINE´S ";#N/A,#N/A,FALSE,"FUNDADOR"}</definedName>
    <definedName name="_B1" localSheetId="1" hidden="1">{#N/A,#N/A,FALSE,"BALLANTINE´S ";#N/A,#N/A,FALSE,"FUNDADOR"}</definedName>
    <definedName name="_B1" localSheetId="5" hidden="1">{#N/A,#N/A,FALSE,"BALLANTINE´S ";#N/A,#N/A,FALSE,"FUNDADOR"}</definedName>
    <definedName name="_B1" localSheetId="12" hidden="1">{#N/A,#N/A,FALSE,"BALLANTINE´S ";#N/A,#N/A,FALSE,"FUNDADOR"}</definedName>
    <definedName name="_B1" localSheetId="13" hidden="1">{#N/A,#N/A,FALSE,"BALLANTINE´S ";#N/A,#N/A,FALSE,"FUNDADOR"}</definedName>
    <definedName name="_B1" localSheetId="2" hidden="1">{#N/A,#N/A,FALSE,"BALLANTINE´S ";#N/A,#N/A,FALSE,"FUNDADOR"}</definedName>
    <definedName name="_B1" localSheetId="15" hidden="1">{#N/A,#N/A,FALSE,"BALLANTINE´S ";#N/A,#N/A,FALSE,"FUNDADOR"}</definedName>
    <definedName name="_B1" hidden="1">{#N/A,#N/A,FALSE,"BALLANTINE´S ";#N/A,#N/A,FALSE,"FUNDADOR"}</definedName>
    <definedName name="_b2">#N/A</definedName>
    <definedName name="_b3">#N/A</definedName>
    <definedName name="_B5">#N/A</definedName>
    <definedName name="_BQ4.1" localSheetId="16" hidden="1">#REF!</definedName>
    <definedName name="_BQ4.1" localSheetId="0" hidden="1">#REF!</definedName>
    <definedName name="_BQ4.1" localSheetId="6" hidden="1">#REF!</definedName>
    <definedName name="_BQ4.1" localSheetId="8" hidden="1">#REF!</definedName>
    <definedName name="_BQ4.1" localSheetId="18" hidden="1">#REF!</definedName>
    <definedName name="_BQ4.1" localSheetId="1" hidden="1">'PAUTA DIGITAL'!#REF!</definedName>
    <definedName name="_BQ4.1" localSheetId="5" hidden="1">#REF!</definedName>
    <definedName name="_BQ4.1" localSheetId="13" hidden="1">#REF!</definedName>
    <definedName name="_BQ4.1" hidden="1">#REF!</definedName>
    <definedName name="_BQ4.2" localSheetId="16" hidden="1">#REF!</definedName>
    <definedName name="_BQ4.2" localSheetId="6" hidden="1">#REF!</definedName>
    <definedName name="_BQ4.2" localSheetId="8" hidden="1">#REF!</definedName>
    <definedName name="_BQ4.2" localSheetId="18" hidden="1">#REF!</definedName>
    <definedName name="_BQ4.2" localSheetId="1" hidden="1">'PAUTA DIGITAL'!#REF!</definedName>
    <definedName name="_BQ4.2" localSheetId="5" hidden="1">#REF!</definedName>
    <definedName name="_BQ4.2" localSheetId="13" hidden="1">#REF!</definedName>
    <definedName name="_BQ4.2" hidden="1">#REF!</definedName>
    <definedName name="_c">#REF!</definedName>
    <definedName name="_CBA1" localSheetId="6" hidden="1">#REF!</definedName>
    <definedName name="_CBA1" localSheetId="8" hidden="1">#REF!</definedName>
    <definedName name="_CBA1" localSheetId="18" hidden="1">#REF!</definedName>
    <definedName name="_CBA1" localSheetId="1" hidden="1">'PAUTA DIGITAL'!#REF!</definedName>
    <definedName name="_CBA1" localSheetId="5" hidden="1">#REF!</definedName>
    <definedName name="_CBA1" localSheetId="13" hidden="1">#REF!</definedName>
    <definedName name="_CBA1" hidden="1">#REF!</definedName>
    <definedName name="_d">#REF!</definedName>
    <definedName name="_e">#REF!</definedName>
    <definedName name="_E46" localSheetId="0" hidden="1">#REF!</definedName>
    <definedName name="_E46" localSheetId="6" hidden="1">#REF!</definedName>
    <definedName name="_E46" localSheetId="8" hidden="1">#REF!</definedName>
    <definedName name="_E46" localSheetId="18" hidden="1">#REF!</definedName>
    <definedName name="_E46" localSheetId="1" hidden="1">'PAUTA DIGITAL'!#REF!</definedName>
    <definedName name="_E46" localSheetId="5" hidden="1">#REF!</definedName>
    <definedName name="_E46" localSheetId="12" hidden="1">#REF!</definedName>
    <definedName name="_E46" localSheetId="13" hidden="1">#REF!</definedName>
    <definedName name="_E46" hidden="1">#REF!</definedName>
    <definedName name="_F">#REF!</definedName>
    <definedName name="_Fill" localSheetId="16" hidden="1">#REF!</definedName>
    <definedName name="_Fill" localSheetId="0" hidden="1">#REF!</definedName>
    <definedName name="_Fill" localSheetId="6" hidden="1">#REF!</definedName>
    <definedName name="_Fill" localSheetId="8" hidden="1">#REF!</definedName>
    <definedName name="_Fill" localSheetId="18" hidden="1">#REF!</definedName>
    <definedName name="_Fill" localSheetId="1" hidden="1">'PAUTA DIGITAL'!#REF!</definedName>
    <definedName name="_Fill" localSheetId="5" hidden="1">#REF!</definedName>
    <definedName name="_Fill" localSheetId="12" hidden="1">#REF!</definedName>
    <definedName name="_Fill" localSheetId="13" hidden="1">#REF!</definedName>
    <definedName name="_Fill" hidden="1">#REF!</definedName>
    <definedName name="_xlnm._FilterDatabase" localSheetId="16" hidden="1">'CIRCUITO VIA LA COSTA'!$B$8:$N$11</definedName>
    <definedName name="_xlnm._FilterDatabase" localSheetId="6" hidden="1">'Niveles Com TV'!$N$16:$P$24</definedName>
    <definedName name="_xlnm._FilterDatabase" localSheetId="8" hidden="1">'Niveles Com TV OP2 '!$N$16:$P$24</definedName>
    <definedName name="_xlnm._FilterDatabase" localSheetId="14" hidden="1">'PANTALLAS LED'!$C$7:$I$13</definedName>
    <definedName name="_xlnm._FilterDatabase" localSheetId="18" hidden="1">#REF!</definedName>
    <definedName name="_xlnm._FilterDatabase" localSheetId="1" hidden="1">'PAUTA DIGITAL'!$C$7:$DZ$89</definedName>
    <definedName name="_xlnm._FilterDatabase" localSheetId="5" hidden="1">#REF!</definedName>
    <definedName name="_xlnm._FilterDatabase" localSheetId="12" hidden="1">#REF!</definedName>
    <definedName name="_xlnm._FilterDatabase" localSheetId="13" hidden="1">'PAUTA VALLAS'!$C$7:$Q$7</definedName>
    <definedName name="_xlnm._FilterDatabase" localSheetId="15" hidden="1">'VALLAS HIBRIDA'!$B$7:$K$7</definedName>
    <definedName name="_xlnm._FilterDatabase" hidden="1">#REF!</definedName>
    <definedName name="_g">#REF!</definedName>
    <definedName name="_GYE1">#REF!</definedName>
    <definedName name="_gye2">#REF!</definedName>
    <definedName name="_h">#REF!</definedName>
    <definedName name="_i">#REF!</definedName>
    <definedName name="_INDU">#REF!</definedName>
    <definedName name="_j">#REF!</definedName>
    <definedName name="_JOY104">#REF!</definedName>
    <definedName name="_k">#REF!</definedName>
    <definedName name="_KEU2" localSheetId="16" hidden="1">#REF!</definedName>
    <definedName name="_KEU2" localSheetId="6" hidden="1">#REF!</definedName>
    <definedName name="_KEU2" localSheetId="8" hidden="1">#REF!</definedName>
    <definedName name="_KEU2" localSheetId="18" hidden="1">#REF!</definedName>
    <definedName name="_KEU2" localSheetId="1" hidden="1">'PAUTA DIGITAL'!#REF!</definedName>
    <definedName name="_KEU2" localSheetId="5" hidden="1">#REF!</definedName>
    <definedName name="_KEU2" localSheetId="13" hidden="1">#REF!</definedName>
    <definedName name="_KEU2" hidden="1">#REF!</definedName>
    <definedName name="_Key1" localSheetId="16" hidden="1">#REF!</definedName>
    <definedName name="_Key1" localSheetId="0" hidden="1">#REF!</definedName>
    <definedName name="_Key1" localSheetId="6" hidden="1">#REF!</definedName>
    <definedName name="_Key1" localSheetId="8" hidden="1">#REF!</definedName>
    <definedName name="_Key1" localSheetId="18" hidden="1">#REF!</definedName>
    <definedName name="_Key1" localSheetId="1" hidden="1">'PAUTA DIGITAL'!#REF!</definedName>
    <definedName name="_Key1" localSheetId="5" hidden="1">#REF!</definedName>
    <definedName name="_Key1" localSheetId="12" hidden="1">#REF!</definedName>
    <definedName name="_Key1" localSheetId="13" hidden="1">#REF!</definedName>
    <definedName name="_Key1" hidden="1">#REF!</definedName>
    <definedName name="_Key2" localSheetId="16" hidden="1">#REF!</definedName>
    <definedName name="_Key2" localSheetId="0" hidden="1">#REF!</definedName>
    <definedName name="_Key2" localSheetId="6" hidden="1">#REF!</definedName>
    <definedName name="_Key2" localSheetId="8" hidden="1">#REF!</definedName>
    <definedName name="_Key2" localSheetId="18" hidden="1">#REF!</definedName>
    <definedName name="_Key2" localSheetId="1" hidden="1">'PAUTA DIGITAL'!#REF!</definedName>
    <definedName name="_Key2" localSheetId="5" hidden="1">#REF!</definedName>
    <definedName name="_Key2" localSheetId="13" hidden="1">#REF!</definedName>
    <definedName name="_Key2" hidden="1">#REF!</definedName>
    <definedName name="_KEY3" localSheetId="16" hidden="1">#REF!</definedName>
    <definedName name="_KEY3" localSheetId="6" hidden="1">#REF!</definedName>
    <definedName name="_KEY3" localSheetId="8" hidden="1">#REF!</definedName>
    <definedName name="_KEY3" localSheetId="18" hidden="1">#REF!</definedName>
    <definedName name="_KEY3" localSheetId="1" hidden="1">'PAUTA DIGITAL'!#REF!</definedName>
    <definedName name="_KEY3" localSheetId="5" hidden="1">#REF!</definedName>
    <definedName name="_KEY3" localSheetId="13" hidden="1">#REF!</definedName>
    <definedName name="_KEY3" hidden="1">#REF!</definedName>
    <definedName name="_l">#REF!</definedName>
    <definedName name="_M">#REF!</definedName>
    <definedName name="_MANGYE">#REF!</definedName>
    <definedName name="_MANUIO">#REF!</definedName>
    <definedName name="_MUJ2637">#REF!</definedName>
    <definedName name="_n">#REF!</definedName>
    <definedName name="_O">#REF!</definedName>
    <definedName name="_Order1" localSheetId="18" hidden="1">0</definedName>
    <definedName name="_Order1" localSheetId="5" hidden="1">0</definedName>
    <definedName name="_Order1" hidden="1">255</definedName>
    <definedName name="_Order2" hidden="1">0</definedName>
    <definedName name="_p">#REF!</definedName>
    <definedName name="_Parse_In" localSheetId="16" hidden="1">#REF!</definedName>
    <definedName name="_Parse_In" localSheetId="0" hidden="1">#REF!</definedName>
    <definedName name="_Parse_In" localSheetId="6" hidden="1">#REF!</definedName>
    <definedName name="_Parse_In" localSheetId="8" hidden="1">#REF!</definedName>
    <definedName name="_Parse_In" localSheetId="18" hidden="1">#REF!</definedName>
    <definedName name="_Parse_In" localSheetId="1" hidden="1">'PAUTA DIGITAL'!#REF!</definedName>
    <definedName name="_Parse_In" localSheetId="5" hidden="1">#REF!</definedName>
    <definedName name="_Parse_In" localSheetId="12" hidden="1">#REF!</definedName>
    <definedName name="_Parse_In" localSheetId="13" hidden="1">#REF!</definedName>
    <definedName name="_Parse_In" hidden="1">#REF!</definedName>
    <definedName name="_Parse_Out" localSheetId="16" hidden="1">#REF!</definedName>
    <definedName name="_Parse_Out" localSheetId="0" hidden="1">#REF!</definedName>
    <definedName name="_Parse_Out" localSheetId="6" hidden="1">#REF!</definedName>
    <definedName name="_Parse_Out" localSheetId="8" hidden="1">#REF!</definedName>
    <definedName name="_Parse_Out" localSheetId="18" hidden="1">#REF!</definedName>
    <definedName name="_Parse_Out" localSheetId="1" hidden="1">'PAUTA DIGITAL'!#REF!</definedName>
    <definedName name="_Parse_Out" localSheetId="5" hidden="1">#REF!</definedName>
    <definedName name="_Parse_Out" localSheetId="13" hidden="1">#REF!</definedName>
    <definedName name="_Parse_Out" hidden="1">#REF!</definedName>
    <definedName name="_q">#REF!</definedName>
    <definedName name="_r">#REF!</definedName>
    <definedName name="_Rad20" localSheetId="16" hidden="1">#REF!</definedName>
    <definedName name="_Rad20" localSheetId="0" hidden="1">#REF!</definedName>
    <definedName name="_Rad20" localSheetId="6" hidden="1">#REF!</definedName>
    <definedName name="_Rad20" localSheetId="8" hidden="1">#REF!</definedName>
    <definedName name="_Rad20" localSheetId="18" hidden="1">#REF!</definedName>
    <definedName name="_Rad20" localSheetId="1" hidden="1">'PAUTA DIGITAL'!#REF!</definedName>
    <definedName name="_Rad20" localSheetId="5" hidden="1">#REF!</definedName>
    <definedName name="_Rad20" localSheetId="13" hidden="1">#REF!</definedName>
    <definedName name="_Rad20" hidden="1">#REF!</definedName>
    <definedName name="_rd1" localSheetId="16" hidden="1">{"Retail Divisional",#N/A,FALSE,"DCIConsol";"Discovery Stores PL",#N/A,FALSE,"DCIConsol";"Flagship PL",#N/A,FALSE,"DCIConsol"}</definedName>
    <definedName name="_rd1" localSheetId="0" hidden="1">{"Retail Divisional",#N/A,FALSE,"DCIConsol";"Discovery Stores PL",#N/A,FALSE,"DCIConsol";"Flagship PL",#N/A,FALSE,"DCIConsol"}</definedName>
    <definedName name="_rd1" localSheetId="6" hidden="1">{"Retail Divisional",#N/A,FALSE,"DCIConsol";"Discovery Stores PL",#N/A,FALSE,"DCIConsol";"Flagship PL",#N/A,FALSE,"DCIConsol"}</definedName>
    <definedName name="_rd1" localSheetId="8" hidden="1">{"Retail Divisional",#N/A,FALSE,"DCIConsol";"Discovery Stores PL",#N/A,FALSE,"DCIConsol";"Flagship PL",#N/A,FALSE,"DCIConsol"}</definedName>
    <definedName name="_rd1" localSheetId="14" hidden="1">{"Retail Divisional",#N/A,FALSE,"DCIConsol";"Discovery Stores PL",#N/A,FALSE,"DCIConsol";"Flagship PL",#N/A,FALSE,"DCIConsol"}</definedName>
    <definedName name="_rd1" localSheetId="18" hidden="1">{"Retail Divisional",#N/A,FALSE,"DCIConsol";"Discovery Stores PL",#N/A,FALSE,"DCIConsol";"Flagship PL",#N/A,FALSE,"DCIConsol"}</definedName>
    <definedName name="_rd1" localSheetId="1" hidden="1">{"Retail Divisional",#N/A,FALSE,"DCIConsol";"Discovery Stores PL",#N/A,FALSE,"DCIConsol";"Flagship PL",#N/A,FALSE,"DCIConsol"}</definedName>
    <definedName name="_rd1" localSheetId="5" hidden="1">{"Retail Divisional",#N/A,FALSE,"DCIConsol";"Discovery Stores PL",#N/A,FALSE,"DCIConsol";"Flagship PL",#N/A,FALSE,"DCIConsol"}</definedName>
    <definedName name="_rd1" localSheetId="12" hidden="1">{"Retail Divisional",#N/A,FALSE,"DCIConsol";"Discovery Stores PL",#N/A,FALSE,"DCIConsol";"Flagship PL",#N/A,FALSE,"DCIConsol"}</definedName>
    <definedName name="_rd1" localSheetId="13" hidden="1">{"Retail Divisional",#N/A,FALSE,"DCIConsol";"Discovery Stores PL",#N/A,FALSE,"DCIConsol";"Flagship PL",#N/A,FALSE,"DCIConsol"}</definedName>
    <definedName name="_rd1" localSheetId="2" hidden="1">{"Retail Divisional",#N/A,FALSE,"DCIConsol";"Discovery Stores PL",#N/A,FALSE,"DCIConsol";"Flagship PL",#N/A,FALSE,"DCIConsol"}</definedName>
    <definedName name="_rd1" localSheetId="15" hidden="1">{"Retail Divisional",#N/A,FALSE,"DCIConsol";"Discovery Stores PL",#N/A,FALSE,"DCIConsol";"Flagship PL",#N/A,FALSE,"DCIConsol"}</definedName>
    <definedName name="_rd1" hidden="1">{"Retail Divisional",#N/A,FALSE,"DCIConsol";"Discovery Stores PL",#N/A,FALSE,"DCIConsol";"Flagship PL",#N/A,FALSE,"DCIConsol"}</definedName>
    <definedName name="_Rd30">#REF!</definedName>
    <definedName name="_Regression_Int" hidden="1">1</definedName>
    <definedName name="_rtt5">#REF!</definedName>
    <definedName name="_s">#REF!</definedName>
    <definedName name="_Sort" localSheetId="16" hidden="1">#REF!</definedName>
    <definedName name="_Sort" localSheetId="0" hidden="1">#REF!</definedName>
    <definedName name="_Sort" localSheetId="6" hidden="1">#REF!</definedName>
    <definedName name="_Sort" localSheetId="8" hidden="1">#REF!</definedName>
    <definedName name="_Sort" localSheetId="18" hidden="1">#REF!</definedName>
    <definedName name="_Sort" localSheetId="1" hidden="1">'PAUTA DIGITAL'!#REF!</definedName>
    <definedName name="_Sort" localSheetId="5" hidden="1">#REF!</definedName>
    <definedName name="_Sort" localSheetId="12" hidden="1">#REF!</definedName>
    <definedName name="_Sort" localSheetId="13" hidden="1">#REF!</definedName>
    <definedName name="_Sort" hidden="1">#REF!</definedName>
    <definedName name="_Sort2" localSheetId="16" hidden="1">#REF!</definedName>
    <definedName name="_Sort2" localSheetId="0" hidden="1">#REF!</definedName>
    <definedName name="_Sort2" localSheetId="6" hidden="1">#REF!</definedName>
    <definedName name="_Sort2" localSheetId="8" hidden="1">#REF!</definedName>
    <definedName name="_Sort2" localSheetId="18" hidden="1">#REF!</definedName>
    <definedName name="_Sort2" localSheetId="1" hidden="1">'PAUTA DIGITAL'!#REF!</definedName>
    <definedName name="_Sort2" localSheetId="5" hidden="1">#REF!</definedName>
    <definedName name="_Sort2" localSheetId="13" hidden="1">#REF!</definedName>
    <definedName name="_Sort2" hidden="1">#REF!</definedName>
    <definedName name="_SUM1" localSheetId="16" hidden="1">{#N/A,#N/A,FALSE,"단축1";#N/A,#N/A,FALSE,"단축2";#N/A,#N/A,FALSE,"단축3";#N/A,#N/A,FALSE,"장축";#N/A,#N/A,FALSE,"4WD"}</definedName>
    <definedName name="_SUM1" localSheetId="0" hidden="1">{#N/A,#N/A,FALSE,"단축1";#N/A,#N/A,FALSE,"단축2";#N/A,#N/A,FALSE,"단축3";#N/A,#N/A,FALSE,"장축";#N/A,#N/A,FALSE,"4WD"}</definedName>
    <definedName name="_SUM1" localSheetId="6" hidden="1">{#N/A,#N/A,FALSE,"단축1";#N/A,#N/A,FALSE,"단축2";#N/A,#N/A,FALSE,"단축3";#N/A,#N/A,FALSE,"장축";#N/A,#N/A,FALSE,"4WD"}</definedName>
    <definedName name="_SUM1" localSheetId="8" hidden="1">{#N/A,#N/A,FALSE,"단축1";#N/A,#N/A,FALSE,"단축2";#N/A,#N/A,FALSE,"단축3";#N/A,#N/A,FALSE,"장축";#N/A,#N/A,FALSE,"4WD"}</definedName>
    <definedName name="_SUM1" localSheetId="14" hidden="1">{#N/A,#N/A,FALSE,"단축1";#N/A,#N/A,FALSE,"단축2";#N/A,#N/A,FALSE,"단축3";#N/A,#N/A,FALSE,"장축";#N/A,#N/A,FALSE,"4WD"}</definedName>
    <definedName name="_SUM1" localSheetId="18" hidden="1">{#N/A,#N/A,FALSE,"단축1";#N/A,#N/A,FALSE,"단축2";#N/A,#N/A,FALSE,"단축3";#N/A,#N/A,FALSE,"장축";#N/A,#N/A,FALSE,"4WD"}</definedName>
    <definedName name="_SUM1" localSheetId="1" hidden="1">{#N/A,#N/A,FALSE,"단축1";#N/A,#N/A,FALSE,"단축2";#N/A,#N/A,FALSE,"단축3";#N/A,#N/A,FALSE,"장축";#N/A,#N/A,FALSE,"4WD"}</definedName>
    <definedName name="_SUM1" localSheetId="5" hidden="1">{#N/A,#N/A,FALSE,"단축1";#N/A,#N/A,FALSE,"단축2";#N/A,#N/A,FALSE,"단축3";#N/A,#N/A,FALSE,"장축";#N/A,#N/A,FALSE,"4WD"}</definedName>
    <definedName name="_SUM1" localSheetId="12" hidden="1">{#N/A,#N/A,FALSE,"단축1";#N/A,#N/A,FALSE,"단축2";#N/A,#N/A,FALSE,"단축3";#N/A,#N/A,FALSE,"장축";#N/A,#N/A,FALSE,"4WD"}</definedName>
    <definedName name="_SUM1" localSheetId="13" hidden="1">{#N/A,#N/A,FALSE,"단축1";#N/A,#N/A,FALSE,"단축2";#N/A,#N/A,FALSE,"단축3";#N/A,#N/A,FALSE,"장축";#N/A,#N/A,FALSE,"4WD"}</definedName>
    <definedName name="_SUM1" localSheetId="2" hidden="1">{#N/A,#N/A,FALSE,"단축1";#N/A,#N/A,FALSE,"단축2";#N/A,#N/A,FALSE,"단축3";#N/A,#N/A,FALSE,"장축";#N/A,#N/A,FALSE,"4WD"}</definedName>
    <definedName name="_SUM1" localSheetId="15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">#REF!</definedName>
    <definedName name="_u">#REF!</definedName>
    <definedName name="_UIO1">#REF!</definedName>
    <definedName name="_UIO2">#N/A</definedName>
    <definedName name="_v">#REF!</definedName>
    <definedName name="_w">#REF!</definedName>
    <definedName name="_x">#REF!</definedName>
    <definedName name="_Y">#REF!</definedName>
    <definedName name="_z">#REF!</definedName>
    <definedName name="A" localSheetId="0" hidden="1">#REF!</definedName>
    <definedName name="A" localSheetId="6" hidden="1">#REF!</definedName>
    <definedName name="A" localSheetId="8" hidden="1">#REF!</definedName>
    <definedName name="A" localSheetId="18" hidden="1">#REF!</definedName>
    <definedName name="A" localSheetId="1" hidden="1">{#N/A,#N/A,FALSE,"BALLANTINE´S ";#N/A,#N/A,FALSE,"FUNDADOR"}</definedName>
    <definedName name="A" localSheetId="5" hidden="1">#REF!</definedName>
    <definedName name="A" localSheetId="12" hidden="1">#REF!</definedName>
    <definedName name="A" localSheetId="13" hidden="1">#REF!</definedName>
    <definedName name="A" hidden="1">#REF!</definedName>
    <definedName name="A_impresión_IM">#REF!</definedName>
    <definedName name="aa">OFFSET(#REF!,0,4,1,1)</definedName>
    <definedName name="AA6SEM">#REF!</definedName>
    <definedName name="aaa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aaaaaaaaaaaaaa">#N/A</definedName>
    <definedName name="ab">#REF!</definedName>
    <definedName name="abc">#REF!</definedName>
    <definedName name="Abna">#REF!</definedName>
    <definedName name="ACB" localSheetId="16" hidden="1">{#N/A,#N/A,FALSE,"단축1";#N/A,#N/A,FALSE,"단축2";#N/A,#N/A,FALSE,"단축3";#N/A,#N/A,FALSE,"장축";#N/A,#N/A,FALSE,"4WD"}</definedName>
    <definedName name="ACB" localSheetId="0" hidden="1">{#N/A,#N/A,FALSE,"단축1";#N/A,#N/A,FALSE,"단축2";#N/A,#N/A,FALSE,"단축3";#N/A,#N/A,FALSE,"장축";#N/A,#N/A,FALSE,"4WD"}</definedName>
    <definedName name="ACB" localSheetId="6" hidden="1">{#N/A,#N/A,FALSE,"단축1";#N/A,#N/A,FALSE,"단축2";#N/A,#N/A,FALSE,"단축3";#N/A,#N/A,FALSE,"장축";#N/A,#N/A,FALSE,"4WD"}</definedName>
    <definedName name="ACB" localSheetId="8" hidden="1">{#N/A,#N/A,FALSE,"단축1";#N/A,#N/A,FALSE,"단축2";#N/A,#N/A,FALSE,"단축3";#N/A,#N/A,FALSE,"장축";#N/A,#N/A,FALSE,"4WD"}</definedName>
    <definedName name="ACB" localSheetId="14" hidden="1">{#N/A,#N/A,FALSE,"단축1";#N/A,#N/A,FALSE,"단축2";#N/A,#N/A,FALSE,"단축3";#N/A,#N/A,FALSE,"장축";#N/A,#N/A,FALSE,"4WD"}</definedName>
    <definedName name="ACB" localSheetId="18" hidden="1">{#N/A,#N/A,FALSE,"단축1";#N/A,#N/A,FALSE,"단축2";#N/A,#N/A,FALSE,"단축3";#N/A,#N/A,FALSE,"장축";#N/A,#N/A,FALSE,"4WD"}</definedName>
    <definedName name="ACB" localSheetId="1" hidden="1">{#N/A,#N/A,FALSE,"단축1";#N/A,#N/A,FALSE,"단축2";#N/A,#N/A,FALSE,"단축3";#N/A,#N/A,FALSE,"장축";#N/A,#N/A,FALSE,"4WD"}</definedName>
    <definedName name="ACB" localSheetId="5" hidden="1">{#N/A,#N/A,FALSE,"단축1";#N/A,#N/A,FALSE,"단축2";#N/A,#N/A,FALSE,"단축3";#N/A,#N/A,FALSE,"장축";#N/A,#N/A,FALSE,"4WD"}</definedName>
    <definedName name="ACB" localSheetId="12" hidden="1">{#N/A,#N/A,FALSE,"단축1";#N/A,#N/A,FALSE,"단축2";#N/A,#N/A,FALSE,"단축3";#N/A,#N/A,FALSE,"장축";#N/A,#N/A,FALSE,"4WD"}</definedName>
    <definedName name="ACB" localSheetId="13" hidden="1">{#N/A,#N/A,FALSE,"단축1";#N/A,#N/A,FALSE,"단축2";#N/A,#N/A,FALSE,"단축3";#N/A,#N/A,FALSE,"장축";#N/A,#N/A,FALSE,"4WD"}</definedName>
    <definedName name="ACB" localSheetId="2" hidden="1">{#N/A,#N/A,FALSE,"단축1";#N/A,#N/A,FALSE,"단축2";#N/A,#N/A,FALSE,"단축3";#N/A,#N/A,FALSE,"장축";#N/A,#N/A,FALSE,"4WD"}</definedName>
    <definedName name="ACB" localSheetId="15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"SINGER97_Hoja1_List"</definedName>
    <definedName name="Access_Button1" hidden="1">"SINGER97_Hoja1_List"</definedName>
    <definedName name="AccessDatabase" hidden="1">"F:\RESPALDO\VENTAS\CARSORP\SINGER97.mdb"</definedName>
    <definedName name="ADD" localSheetId="16" hidden="1">{#N/A,#N/A,FALSE,"BALLANTINE´S ";#N/A,#N/A,FALSE,"FUNDADOR"}</definedName>
    <definedName name="ADD" localSheetId="0" hidden="1">{#N/A,#N/A,FALSE,"BALLANTINE´S ";#N/A,#N/A,FALSE,"FUNDADOR"}</definedName>
    <definedName name="ADD" localSheetId="6" hidden="1">{#N/A,#N/A,FALSE,"BALLANTINE´S ";#N/A,#N/A,FALSE,"FUNDADOR"}</definedName>
    <definedName name="ADD" localSheetId="8" hidden="1">{#N/A,#N/A,FALSE,"BALLANTINE´S ";#N/A,#N/A,FALSE,"FUNDADOR"}</definedName>
    <definedName name="ADD" localSheetId="14" hidden="1">{#N/A,#N/A,FALSE,"BALLANTINE´S ";#N/A,#N/A,FALSE,"FUNDADOR"}</definedName>
    <definedName name="ADD" localSheetId="18" hidden="1">{#N/A,#N/A,FALSE,"BALLANTINE´S ";#N/A,#N/A,FALSE,"FUNDADOR"}</definedName>
    <definedName name="ADD" localSheetId="1" hidden="1">{#N/A,#N/A,FALSE,"BALLANTINE´S ";#N/A,#N/A,FALSE,"FUNDADOR"}</definedName>
    <definedName name="ADD" localSheetId="5" hidden="1">{#N/A,#N/A,FALSE,"BALLANTINE´S ";#N/A,#N/A,FALSE,"FUNDADOR"}</definedName>
    <definedName name="ADD" localSheetId="12" hidden="1">{#N/A,#N/A,FALSE,"BALLANTINE´S ";#N/A,#N/A,FALSE,"FUNDADOR"}</definedName>
    <definedName name="ADD" localSheetId="13" hidden="1">{#N/A,#N/A,FALSE,"BALLANTINE´S ";#N/A,#N/A,FALSE,"FUNDADOR"}</definedName>
    <definedName name="ADD" localSheetId="2" hidden="1">{#N/A,#N/A,FALSE,"BALLANTINE´S ";#N/A,#N/A,FALSE,"FUNDADOR"}</definedName>
    <definedName name="ADD" localSheetId="15" hidden="1">{#N/A,#N/A,FALSE,"BALLANTINE´S ";#N/A,#N/A,FALSE,"FUNDADOR"}</definedName>
    <definedName name="ADD" hidden="1">{#N/A,#N/A,FALSE,"BALLANTINE´S ";#N/A,#N/A,FALSE,"FUNDADOR"}</definedName>
    <definedName name="ADSDF" localSheetId="16" hidden="1">{#N/A,#N/A,TRUE,"Y생산";#N/A,#N/A,TRUE,"Y판매";#N/A,#N/A,TRUE,"Y총물량";#N/A,#N/A,TRUE,"Y능력";#N/A,#N/A,TRUE,"YKD"}</definedName>
    <definedName name="ADSDF" localSheetId="0" hidden="1">{#N/A,#N/A,TRUE,"Y생산";#N/A,#N/A,TRUE,"Y판매";#N/A,#N/A,TRUE,"Y총물량";#N/A,#N/A,TRUE,"Y능력";#N/A,#N/A,TRUE,"YKD"}</definedName>
    <definedName name="ADSDF" localSheetId="6" hidden="1">{#N/A,#N/A,TRUE,"Y생산";#N/A,#N/A,TRUE,"Y판매";#N/A,#N/A,TRUE,"Y총물량";#N/A,#N/A,TRUE,"Y능력";#N/A,#N/A,TRUE,"YKD"}</definedName>
    <definedName name="ADSDF" localSheetId="8" hidden="1">{#N/A,#N/A,TRUE,"Y생산";#N/A,#N/A,TRUE,"Y판매";#N/A,#N/A,TRUE,"Y총물량";#N/A,#N/A,TRUE,"Y능력";#N/A,#N/A,TRUE,"YKD"}</definedName>
    <definedName name="ADSDF" localSheetId="14" hidden="1">{#N/A,#N/A,TRUE,"Y생산";#N/A,#N/A,TRUE,"Y판매";#N/A,#N/A,TRUE,"Y총물량";#N/A,#N/A,TRUE,"Y능력";#N/A,#N/A,TRUE,"YKD"}</definedName>
    <definedName name="ADSDF" localSheetId="18" hidden="1">{#N/A,#N/A,TRUE,"Y생산";#N/A,#N/A,TRUE,"Y판매";#N/A,#N/A,TRUE,"Y총물량";#N/A,#N/A,TRUE,"Y능력";#N/A,#N/A,TRUE,"YKD"}</definedName>
    <definedName name="ADSDF" localSheetId="1" hidden="1">{#N/A,#N/A,TRUE,"Y생산";#N/A,#N/A,TRUE,"Y판매";#N/A,#N/A,TRUE,"Y총물량";#N/A,#N/A,TRUE,"Y능력";#N/A,#N/A,TRUE,"YKD"}</definedName>
    <definedName name="ADSDF" localSheetId="5" hidden="1">{#N/A,#N/A,TRUE,"Y생산";#N/A,#N/A,TRUE,"Y판매";#N/A,#N/A,TRUE,"Y총물량";#N/A,#N/A,TRUE,"Y능력";#N/A,#N/A,TRUE,"YKD"}</definedName>
    <definedName name="ADSDF" localSheetId="12" hidden="1">{#N/A,#N/A,TRUE,"Y생산";#N/A,#N/A,TRUE,"Y판매";#N/A,#N/A,TRUE,"Y총물량";#N/A,#N/A,TRUE,"Y능력";#N/A,#N/A,TRUE,"YKD"}</definedName>
    <definedName name="ADSDF" localSheetId="13" hidden="1">{#N/A,#N/A,TRUE,"Y생산";#N/A,#N/A,TRUE,"Y판매";#N/A,#N/A,TRUE,"Y총물량";#N/A,#N/A,TRUE,"Y능력";#N/A,#N/A,TRUE,"YKD"}</definedName>
    <definedName name="ADSDF" localSheetId="2" hidden="1">{#N/A,#N/A,TRUE,"Y생산";#N/A,#N/A,TRUE,"Y판매";#N/A,#N/A,TRUE,"Y총물량";#N/A,#N/A,TRUE,"Y능력";#N/A,#N/A,TRUE,"YKD"}</definedName>
    <definedName name="ADSDF" localSheetId="15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">#REF!</definedName>
    <definedName name="afaama">#REF!</definedName>
    <definedName name="AFAMAS">#REF!</definedName>
    <definedName name="AFASDASD" localSheetId="0" hidden="1">#REF!</definedName>
    <definedName name="AFASDASD" localSheetId="6" hidden="1">#REF!</definedName>
    <definedName name="AFASDASD" localSheetId="8" hidden="1">#REF!</definedName>
    <definedName name="AFASDASD" localSheetId="18" hidden="1">#REF!</definedName>
    <definedName name="AFASDASD" localSheetId="1" hidden="1">'PAUTA DIGITAL'!#REF!</definedName>
    <definedName name="AFASDASD" localSheetId="5" hidden="1">#REF!</definedName>
    <definedName name="AFASDASD" localSheetId="12" hidden="1">#REF!</definedName>
    <definedName name="AFASDASD" localSheetId="13" hidden="1">#REF!</definedName>
    <definedName name="AFASDASD" hidden="1">#REF!</definedName>
    <definedName name="AFJOVEN">#REF!</definedName>
    <definedName name="agae">#REF!</definedName>
    <definedName name="Agenda" localSheetId="16" hidden="1">{#N/A,#N/A,FALSE,"BALLANTINE´S ";#N/A,#N/A,FALSE,"FUNDADOR"}</definedName>
    <definedName name="Agenda" localSheetId="6" hidden="1">{#N/A,#N/A,FALSE,"BALLANTINE´S ";#N/A,#N/A,FALSE,"FUNDADOR"}</definedName>
    <definedName name="Agenda" localSheetId="8" hidden="1">{#N/A,#N/A,FALSE,"BALLANTINE´S ";#N/A,#N/A,FALSE,"FUNDADOR"}</definedName>
    <definedName name="Agenda" localSheetId="14" hidden="1">{#N/A,#N/A,FALSE,"BALLANTINE´S ";#N/A,#N/A,FALSE,"FUNDADOR"}</definedName>
    <definedName name="Agenda" localSheetId="18" hidden="1">{#N/A,#N/A,FALSE,"BALLANTINE´S ";#N/A,#N/A,FALSE,"FUNDADOR"}</definedName>
    <definedName name="Agenda" localSheetId="1" hidden="1">{#N/A,#N/A,FALSE,"BALLANTINE´S ";#N/A,#N/A,FALSE,"FUNDADOR"}</definedName>
    <definedName name="Agenda" localSheetId="5" hidden="1">{#N/A,#N/A,FALSE,"BALLANTINE´S ";#N/A,#N/A,FALSE,"FUNDADOR"}</definedName>
    <definedName name="Agenda" localSheetId="12" hidden="1">{#N/A,#N/A,FALSE,"BALLANTINE´S ";#N/A,#N/A,FALSE,"FUNDADOR"}</definedName>
    <definedName name="Agenda" localSheetId="13" hidden="1">{#N/A,#N/A,FALSE,"BALLANTINE´S ";#N/A,#N/A,FALSE,"FUNDADOR"}</definedName>
    <definedName name="Agenda" localSheetId="2" hidden="1">{#N/A,#N/A,FALSE,"BALLANTINE´S ";#N/A,#N/A,FALSE,"FUNDADOR"}</definedName>
    <definedName name="Agenda" localSheetId="15" hidden="1">{#N/A,#N/A,FALSE,"BALLANTINE´S ";#N/A,#N/A,FALSE,"FUNDADOR"}</definedName>
    <definedName name="Agenda" hidden="1">{#N/A,#N/A,FALSE,"BALLANTINE´S ";#N/A,#N/A,FALSE,"FUNDADOR"}</definedName>
    <definedName name="AJA" localSheetId="16" hidden="1">{#N/A,#N/A,FALSE,"BALLANTINE´S ";#N/A,#N/A,FALSE,"FUNDADOR"}</definedName>
    <definedName name="AJA" localSheetId="6" hidden="1">{#N/A,#N/A,FALSE,"BALLANTINE´S ";#N/A,#N/A,FALSE,"FUNDADOR"}</definedName>
    <definedName name="AJA" localSheetId="8" hidden="1">{#N/A,#N/A,FALSE,"BALLANTINE´S ";#N/A,#N/A,FALSE,"FUNDADOR"}</definedName>
    <definedName name="AJA" localSheetId="14" hidden="1">{#N/A,#N/A,FALSE,"BALLANTINE´S ";#N/A,#N/A,FALSE,"FUNDADOR"}</definedName>
    <definedName name="AJA" localSheetId="18" hidden="1">{#N/A,#N/A,FALSE,"BALLANTINE´S ";#N/A,#N/A,FALSE,"FUNDADOR"}</definedName>
    <definedName name="AJA" localSheetId="1" hidden="1">{#N/A,#N/A,FALSE,"BALLANTINE´S ";#N/A,#N/A,FALSE,"FUNDADOR"}</definedName>
    <definedName name="AJA" localSheetId="5" hidden="1">{#N/A,#N/A,FALSE,"BALLANTINE´S ";#N/A,#N/A,FALSE,"FUNDADOR"}</definedName>
    <definedName name="AJA" localSheetId="12" hidden="1">{#N/A,#N/A,FALSE,"BALLANTINE´S ";#N/A,#N/A,FALSE,"FUNDADOR"}</definedName>
    <definedName name="AJA" localSheetId="13" hidden="1">{#N/A,#N/A,FALSE,"BALLANTINE´S ";#N/A,#N/A,FALSE,"FUNDADOR"}</definedName>
    <definedName name="AJA" localSheetId="2" hidden="1">{#N/A,#N/A,FALSE,"BALLANTINE´S ";#N/A,#N/A,FALSE,"FUNDADOR"}</definedName>
    <definedName name="AJA" localSheetId="15" hidden="1">{#N/A,#N/A,FALSE,"BALLANTINE´S ";#N/A,#N/A,FALSE,"FUNDADOR"}</definedName>
    <definedName name="AJA" hidden="1">{#N/A,#N/A,FALSE,"BALLANTINE´S ";#N/A,#N/A,FALSE,"FUNDADOR"}</definedName>
    <definedName name="AJHASDG" localSheetId="16" hidden="1">#REF!</definedName>
    <definedName name="AJHASDG" localSheetId="0" hidden="1">#REF!</definedName>
    <definedName name="AJHASDG" localSheetId="6" hidden="1">#REF!</definedName>
    <definedName name="AJHASDG" localSheetId="8" hidden="1">#REF!</definedName>
    <definedName name="AJHASDG" localSheetId="18" hidden="1">#REF!</definedName>
    <definedName name="AJHASDG" localSheetId="1" hidden="1">'PAUTA DIGITAL'!#REF!</definedName>
    <definedName name="AJHASDG" localSheetId="5" hidden="1">#REF!</definedName>
    <definedName name="AJHASDG" localSheetId="13" hidden="1">#REF!</definedName>
    <definedName name="AJHASDG" hidden="1">#REF!</definedName>
    <definedName name="AKF" localSheetId="16" hidden="1">{#N/A,#N/A,FALSE,"단축1";#N/A,#N/A,FALSE,"단축2";#N/A,#N/A,FALSE,"단축3";#N/A,#N/A,FALSE,"장축";#N/A,#N/A,FALSE,"4WD"}</definedName>
    <definedName name="AKF" localSheetId="0" hidden="1">{#N/A,#N/A,FALSE,"단축1";#N/A,#N/A,FALSE,"단축2";#N/A,#N/A,FALSE,"단축3";#N/A,#N/A,FALSE,"장축";#N/A,#N/A,FALSE,"4WD"}</definedName>
    <definedName name="AKF" localSheetId="6" hidden="1">{#N/A,#N/A,FALSE,"단축1";#N/A,#N/A,FALSE,"단축2";#N/A,#N/A,FALSE,"단축3";#N/A,#N/A,FALSE,"장축";#N/A,#N/A,FALSE,"4WD"}</definedName>
    <definedName name="AKF" localSheetId="8" hidden="1">{#N/A,#N/A,FALSE,"단축1";#N/A,#N/A,FALSE,"단축2";#N/A,#N/A,FALSE,"단축3";#N/A,#N/A,FALSE,"장축";#N/A,#N/A,FALSE,"4WD"}</definedName>
    <definedName name="AKF" localSheetId="14" hidden="1">{#N/A,#N/A,FALSE,"단축1";#N/A,#N/A,FALSE,"단축2";#N/A,#N/A,FALSE,"단축3";#N/A,#N/A,FALSE,"장축";#N/A,#N/A,FALSE,"4WD"}</definedName>
    <definedName name="AKF" localSheetId="18" hidden="1">{#N/A,#N/A,FALSE,"단축1";#N/A,#N/A,FALSE,"단축2";#N/A,#N/A,FALSE,"단축3";#N/A,#N/A,FALSE,"장축";#N/A,#N/A,FALSE,"4WD"}</definedName>
    <definedName name="AKF" localSheetId="1" hidden="1">{#N/A,#N/A,FALSE,"단축1";#N/A,#N/A,FALSE,"단축2";#N/A,#N/A,FALSE,"단축3";#N/A,#N/A,FALSE,"장축";#N/A,#N/A,FALSE,"4WD"}</definedName>
    <definedName name="AKF" localSheetId="5" hidden="1">{#N/A,#N/A,FALSE,"단축1";#N/A,#N/A,FALSE,"단축2";#N/A,#N/A,FALSE,"단축3";#N/A,#N/A,FALSE,"장축";#N/A,#N/A,FALSE,"4WD"}</definedName>
    <definedName name="AKF" localSheetId="12" hidden="1">{#N/A,#N/A,FALSE,"단축1";#N/A,#N/A,FALSE,"단축2";#N/A,#N/A,FALSE,"단축3";#N/A,#N/A,FALSE,"장축";#N/A,#N/A,FALSE,"4WD"}</definedName>
    <definedName name="AKF" localSheetId="13" hidden="1">{#N/A,#N/A,FALSE,"단축1";#N/A,#N/A,FALSE,"단축2";#N/A,#N/A,FALSE,"단축3";#N/A,#N/A,FALSE,"장축";#N/A,#N/A,FALSE,"4WD"}</definedName>
    <definedName name="AKF" localSheetId="2" hidden="1">{#N/A,#N/A,FALSE,"단축1";#N/A,#N/A,FALSE,"단축2";#N/A,#N/A,FALSE,"단축3";#N/A,#N/A,FALSE,"장축";#N/A,#N/A,FALSE,"4WD"}</definedName>
    <definedName name="AKF" localSheetId="15" hidden="1">{#N/A,#N/A,FALSE,"단축1";#N/A,#N/A,FALSE,"단축2";#N/A,#N/A,FALSE,"단축3";#N/A,#N/A,FALSE,"장축";#N/A,#N/A,FALSE,"4WD"}</definedName>
    <definedName name="AKF" hidden="1">{#N/A,#N/A,FALSE,"단축1";#N/A,#N/A,FALSE,"단축2";#N/A,#N/A,FALSE,"단축3";#N/A,#N/A,FALSE,"장축";#N/A,#N/A,FALSE,"4WD"}</definedName>
    <definedName name="al">#REF!</definedName>
    <definedName name="alf" localSheetId="16" hidden="1">{#N/A,#N/A,FALSE,"BALLANTINE´S ";#N/A,#N/A,FALSE,"FUNDADOR"}</definedName>
    <definedName name="alf" localSheetId="6" hidden="1">{#N/A,#N/A,FALSE,"BALLANTINE´S ";#N/A,#N/A,FALSE,"FUNDADOR"}</definedName>
    <definedName name="alf" localSheetId="8" hidden="1">{#N/A,#N/A,FALSE,"BALLANTINE´S ";#N/A,#N/A,FALSE,"FUNDADOR"}</definedName>
    <definedName name="alf" localSheetId="14" hidden="1">{#N/A,#N/A,FALSE,"BALLANTINE´S ";#N/A,#N/A,FALSE,"FUNDADOR"}</definedName>
    <definedName name="alf" localSheetId="18" hidden="1">{#N/A,#N/A,FALSE,"BALLANTINE´S ";#N/A,#N/A,FALSE,"FUNDADOR"}</definedName>
    <definedName name="alf" localSheetId="1" hidden="1">{#N/A,#N/A,FALSE,"BALLANTINE´S ";#N/A,#N/A,FALSE,"FUNDADOR"}</definedName>
    <definedName name="alf" localSheetId="5" hidden="1">{#N/A,#N/A,FALSE,"BALLANTINE´S ";#N/A,#N/A,FALSE,"FUNDADOR"}</definedName>
    <definedName name="alf" localSheetId="12" hidden="1">{#N/A,#N/A,FALSE,"BALLANTINE´S ";#N/A,#N/A,FALSE,"FUNDADOR"}</definedName>
    <definedName name="alf" localSheetId="13" hidden="1">{#N/A,#N/A,FALSE,"BALLANTINE´S ";#N/A,#N/A,FALSE,"FUNDADOR"}</definedName>
    <definedName name="alf" localSheetId="2" hidden="1">{#N/A,#N/A,FALSE,"BALLANTINE´S ";#N/A,#N/A,FALSE,"FUNDADOR"}</definedName>
    <definedName name="alf" localSheetId="15" hidden="1">{#N/A,#N/A,FALSE,"BALLANTINE´S ";#N/A,#N/A,FALSE,"FUNDADOR"}</definedName>
    <definedName name="alf" hidden="1">{#N/A,#N/A,FALSE,"BALLANTINE´S ";#N/A,#N/A,FALSE,"FUNDADOR"}</definedName>
    <definedName name="ALIS">#REF!</definedName>
    <definedName name="ALL_DAY">#REF!</definedName>
    <definedName name="ALL2NOVI">#REF!</definedName>
    <definedName name="alli" localSheetId="16" hidden="1">{#N/A,#N/A,FALSE,"BALLANTINE´S ";#N/A,#N/A,FALSE,"FUNDADOR"}</definedName>
    <definedName name="alli" localSheetId="6" hidden="1">{#N/A,#N/A,FALSE,"BALLANTINE´S ";#N/A,#N/A,FALSE,"FUNDADOR"}</definedName>
    <definedName name="alli" localSheetId="8" hidden="1">{#N/A,#N/A,FALSE,"BALLANTINE´S ";#N/A,#N/A,FALSE,"FUNDADOR"}</definedName>
    <definedName name="alli" localSheetId="14" hidden="1">{#N/A,#N/A,FALSE,"BALLANTINE´S ";#N/A,#N/A,FALSE,"FUNDADOR"}</definedName>
    <definedName name="alli" localSheetId="18" hidden="1">{#N/A,#N/A,FALSE,"BALLANTINE´S ";#N/A,#N/A,FALSE,"FUNDADOR"}</definedName>
    <definedName name="alli" localSheetId="1" hidden="1">{#N/A,#N/A,FALSE,"BALLANTINE´S ";#N/A,#N/A,FALSE,"FUNDADOR"}</definedName>
    <definedName name="alli" localSheetId="5" hidden="1">{#N/A,#N/A,FALSE,"BALLANTINE´S ";#N/A,#N/A,FALSE,"FUNDADOR"}</definedName>
    <definedName name="alli" localSheetId="12" hidden="1">{#N/A,#N/A,FALSE,"BALLANTINE´S ";#N/A,#N/A,FALSE,"FUNDADOR"}</definedName>
    <definedName name="alli" localSheetId="13" hidden="1">{#N/A,#N/A,FALSE,"BALLANTINE´S ";#N/A,#N/A,FALSE,"FUNDADOR"}</definedName>
    <definedName name="alli" localSheetId="2" hidden="1">{#N/A,#N/A,FALSE,"BALLANTINE´S ";#N/A,#N/A,FALSE,"FUNDADOR"}</definedName>
    <definedName name="alli" localSheetId="15" hidden="1">{#N/A,#N/A,FALSE,"BALLANTINE´S ";#N/A,#N/A,FALSE,"FUNDADOR"}</definedName>
    <definedName name="alli" hidden="1">{#N/A,#N/A,FALSE,"BALLANTINE´S ";#N/A,#N/A,FALSE,"FUNDADOR"}</definedName>
    <definedName name="ALOE" localSheetId="16" hidden="1">#REF!</definedName>
    <definedName name="ALOE" localSheetId="0" hidden="1">#REF!</definedName>
    <definedName name="ALOE" localSheetId="6" hidden="1">#REF!</definedName>
    <definedName name="ALOE" localSheetId="8" hidden="1">#REF!</definedName>
    <definedName name="ALOE" localSheetId="18" hidden="1">#REF!</definedName>
    <definedName name="ALOE" localSheetId="1" hidden="1">'PAUTA DIGITAL'!#REF!</definedName>
    <definedName name="ALOE" localSheetId="5" hidden="1">#REF!</definedName>
    <definedName name="ALOE" localSheetId="13" hidden="1">#REF!</definedName>
    <definedName name="ALOE" hidden="1">#REF!</definedName>
    <definedName name="Alter">#REF!</definedName>
    <definedName name="alteração">#REF!</definedName>
    <definedName name="ALTERNATIVA">#REF!,#REF!</definedName>
    <definedName name="ama">#REF!</definedName>
    <definedName name="AMANJH" localSheetId="16" hidden="1">#REF!</definedName>
    <definedName name="AMANJH" localSheetId="0" hidden="1">#REF!</definedName>
    <definedName name="AMANJH" localSheetId="6" hidden="1">#REF!</definedName>
    <definedName name="AMANJH" localSheetId="8" hidden="1">#REF!</definedName>
    <definedName name="AMANJH" localSheetId="18" hidden="1">#REF!</definedName>
    <definedName name="AMANJH" localSheetId="1" hidden="1">'PAUTA DIGITAL'!#REF!</definedName>
    <definedName name="AMANJH" localSheetId="5" hidden="1">#REF!</definedName>
    <definedName name="AMANJH" localSheetId="13" hidden="1">#REF!</definedName>
    <definedName name="AMANJH" hidden="1">#REF!</definedName>
    <definedName name="AMAS">#REF!</definedName>
    <definedName name="ana">#REF!</definedName>
    <definedName name="anaprensa" localSheetId="16" hidden="1">#REF!</definedName>
    <definedName name="anaprensa" localSheetId="0" hidden="1">#REF!</definedName>
    <definedName name="anaprensa" localSheetId="6" hidden="1">#REF!</definedName>
    <definedName name="anaprensa" localSheetId="8" hidden="1">#REF!</definedName>
    <definedName name="anaprensa" localSheetId="18" hidden="1">#REF!</definedName>
    <definedName name="anaprensa" localSheetId="1" hidden="1">'PAUTA DIGITAL'!#REF!</definedName>
    <definedName name="anaprensa" localSheetId="5" hidden="1">#REF!</definedName>
    <definedName name="anaprensa" localSheetId="12" hidden="1">#REF!</definedName>
    <definedName name="anaprensa" localSheetId="13" hidden="1">#REF!</definedName>
    <definedName name="anaprensa" hidden="1">#REF!</definedName>
    <definedName name="anexos">#REF!</definedName>
    <definedName name="ANG" localSheetId="16" hidden="1">{#N/A,#N/A,FALSE,"BALLANTINE´S ";#N/A,#N/A,FALSE,"FUNDADOR"}</definedName>
    <definedName name="ANG" localSheetId="0" hidden="1">{#N/A,#N/A,FALSE,"BALLANTINE´S ";#N/A,#N/A,FALSE,"FUNDADOR"}</definedName>
    <definedName name="ANG" localSheetId="6" hidden="1">{#N/A,#N/A,FALSE,"BALLANTINE´S ";#N/A,#N/A,FALSE,"FUNDADOR"}</definedName>
    <definedName name="ANG" localSheetId="8" hidden="1">{#N/A,#N/A,FALSE,"BALLANTINE´S ";#N/A,#N/A,FALSE,"FUNDADOR"}</definedName>
    <definedName name="ANG" localSheetId="14" hidden="1">{#N/A,#N/A,FALSE,"BALLANTINE´S ";#N/A,#N/A,FALSE,"FUNDADOR"}</definedName>
    <definedName name="ANG" localSheetId="18" hidden="1">{#N/A,#N/A,FALSE,"BALLANTINE´S ";#N/A,#N/A,FALSE,"FUNDADOR"}</definedName>
    <definedName name="ANG" localSheetId="1" hidden="1">{#N/A,#N/A,FALSE,"BALLANTINE´S ";#N/A,#N/A,FALSE,"FUNDADOR"}</definedName>
    <definedName name="ANG" localSheetId="5" hidden="1">{#N/A,#N/A,FALSE,"BALLANTINE´S ";#N/A,#N/A,FALSE,"FUNDADOR"}</definedName>
    <definedName name="ANG" localSheetId="12" hidden="1">{#N/A,#N/A,FALSE,"BALLANTINE´S ";#N/A,#N/A,FALSE,"FUNDADOR"}</definedName>
    <definedName name="ANG" localSheetId="13" hidden="1">{#N/A,#N/A,FALSE,"BALLANTINE´S ";#N/A,#N/A,FALSE,"FUNDADOR"}</definedName>
    <definedName name="ANG" localSheetId="2" hidden="1">{#N/A,#N/A,FALSE,"BALLANTINE´S ";#N/A,#N/A,FALSE,"FUNDADOR"}</definedName>
    <definedName name="ANG" localSheetId="15" hidden="1">{#N/A,#N/A,FALSE,"BALLANTINE´S ";#N/A,#N/A,FALSE,"FUNDADOR"}</definedName>
    <definedName name="ANG" hidden="1">{#N/A,#N/A,FALSE,"BALLANTINE´S ";#N/A,#N/A,FALSE,"FUNDADOR"}</definedName>
    <definedName name="annnnnnnnnn">#REF!</definedName>
    <definedName name="anot">#REF!</definedName>
    <definedName name="another">OFFSET(#REF!,0,6,1,1)</definedName>
    <definedName name="ansd" localSheetId="16" hidden="1">#REF!</definedName>
    <definedName name="ansd" localSheetId="0" hidden="1">#REF!</definedName>
    <definedName name="ansd" localSheetId="6" hidden="1">#REF!</definedName>
    <definedName name="ansd" localSheetId="8" hidden="1">#REF!</definedName>
    <definedName name="ansd" localSheetId="18" hidden="1">#REF!</definedName>
    <definedName name="ansd" localSheetId="1" hidden="1">'PAUTA DIGITAL'!#REF!</definedName>
    <definedName name="ansd" localSheetId="5" hidden="1">#REF!</definedName>
    <definedName name="ansd" localSheetId="13" hidden="1">#REF!</definedName>
    <definedName name="ansd" hidden="1">#REF!</definedName>
    <definedName name="ANT" localSheetId="16" hidden="1">{#N/A,#N/A,FALSE,"BALLANTINE´S ";#N/A,#N/A,FALSE,"FUNDADOR"}</definedName>
    <definedName name="ANT" localSheetId="0" hidden="1">{#N/A,#N/A,FALSE,"BALLANTINE´S ";#N/A,#N/A,FALSE,"FUNDADOR"}</definedName>
    <definedName name="ANT" localSheetId="6" hidden="1">{#N/A,#N/A,FALSE,"BALLANTINE´S ";#N/A,#N/A,FALSE,"FUNDADOR"}</definedName>
    <definedName name="ANT" localSheetId="8" hidden="1">{#N/A,#N/A,FALSE,"BALLANTINE´S ";#N/A,#N/A,FALSE,"FUNDADOR"}</definedName>
    <definedName name="ANT" localSheetId="14" hidden="1">{#N/A,#N/A,FALSE,"BALLANTINE´S ";#N/A,#N/A,FALSE,"FUNDADOR"}</definedName>
    <definedName name="ANT" localSheetId="18" hidden="1">{#N/A,#N/A,FALSE,"BALLANTINE´S ";#N/A,#N/A,FALSE,"FUNDADOR"}</definedName>
    <definedName name="ANT" localSheetId="1" hidden="1">{#N/A,#N/A,FALSE,"BALLANTINE´S ";#N/A,#N/A,FALSE,"FUNDADOR"}</definedName>
    <definedName name="ANT" localSheetId="5" hidden="1">{#N/A,#N/A,FALSE,"BALLANTINE´S ";#N/A,#N/A,FALSE,"FUNDADOR"}</definedName>
    <definedName name="ANT" localSheetId="12" hidden="1">{#N/A,#N/A,FALSE,"BALLANTINE´S ";#N/A,#N/A,FALSE,"FUNDADOR"}</definedName>
    <definedName name="ANT" localSheetId="13" hidden="1">{#N/A,#N/A,FALSE,"BALLANTINE´S ";#N/A,#N/A,FALSE,"FUNDADOR"}</definedName>
    <definedName name="ANT" localSheetId="2" hidden="1">{#N/A,#N/A,FALSE,"BALLANTINE´S ";#N/A,#N/A,FALSE,"FUNDADOR"}</definedName>
    <definedName name="ANT" localSheetId="15" hidden="1">{#N/A,#N/A,FALSE,"BALLANTINE´S ";#N/A,#N/A,FALSE,"FUNDADOR"}</definedName>
    <definedName name="ANT" hidden="1">{#N/A,#N/A,FALSE,"BALLANTINE´S ";#N/A,#N/A,FALSE,"FUNDADOR"}</definedName>
    <definedName name="añldkjfañljdf" localSheetId="16" hidden="1">{#N/A,#N/A,FALSE,"BALLANTINE´S ";#N/A,#N/A,FALSE,"FUNDADOR"}</definedName>
    <definedName name="añldkjfañljdf" localSheetId="6" hidden="1">{#N/A,#N/A,FALSE,"BALLANTINE´S ";#N/A,#N/A,FALSE,"FUNDADOR"}</definedName>
    <definedName name="añldkjfañljdf" localSheetId="8" hidden="1">{#N/A,#N/A,FALSE,"BALLANTINE´S ";#N/A,#N/A,FALSE,"FUNDADOR"}</definedName>
    <definedName name="añldkjfañljdf" localSheetId="14" hidden="1">{#N/A,#N/A,FALSE,"BALLANTINE´S ";#N/A,#N/A,FALSE,"FUNDADOR"}</definedName>
    <definedName name="añldkjfañljdf" localSheetId="18" hidden="1">{#N/A,#N/A,FALSE,"BALLANTINE´S ";#N/A,#N/A,FALSE,"FUNDADOR"}</definedName>
    <definedName name="añldkjfañljdf" localSheetId="1" hidden="1">{#N/A,#N/A,FALSE,"BALLANTINE´S ";#N/A,#N/A,FALSE,"FUNDADOR"}</definedName>
    <definedName name="añldkjfañljdf" localSheetId="5" hidden="1">{#N/A,#N/A,FALSE,"BALLANTINE´S ";#N/A,#N/A,FALSE,"FUNDADOR"}</definedName>
    <definedName name="añldkjfañljdf" localSheetId="12" hidden="1">{#N/A,#N/A,FALSE,"BALLANTINE´S ";#N/A,#N/A,FALSE,"FUNDADOR"}</definedName>
    <definedName name="añldkjfañljdf" localSheetId="13" hidden="1">{#N/A,#N/A,FALSE,"BALLANTINE´S ";#N/A,#N/A,FALSE,"FUNDADOR"}</definedName>
    <definedName name="añldkjfañljdf" localSheetId="2" hidden="1">{#N/A,#N/A,FALSE,"BALLANTINE´S ";#N/A,#N/A,FALSE,"FUNDADOR"}</definedName>
    <definedName name="añldkjfañljdf" localSheetId="15" hidden="1">{#N/A,#N/A,FALSE,"BALLANTINE´S ";#N/A,#N/A,FALSE,"FUNDADOR"}</definedName>
    <definedName name="añldkjfañljdf" hidden="1">{#N/A,#N/A,FALSE,"BALLANTINE´S ";#N/A,#N/A,FALSE,"FUNDADOR"}</definedName>
    <definedName name="APA" localSheetId="16" hidden="1">{#N/A,#N/A,FALSE,"BALLANTINE´S ";#N/A,#N/A,FALSE,"FUNDADOR"}</definedName>
    <definedName name="APA" localSheetId="0" hidden="1">{#N/A,#N/A,FALSE,"BALLANTINE´S ";#N/A,#N/A,FALSE,"FUNDADOR"}</definedName>
    <definedName name="APA" localSheetId="6" hidden="1">{#N/A,#N/A,FALSE,"BALLANTINE´S ";#N/A,#N/A,FALSE,"FUNDADOR"}</definedName>
    <definedName name="APA" localSheetId="8" hidden="1">{#N/A,#N/A,FALSE,"BALLANTINE´S ";#N/A,#N/A,FALSE,"FUNDADOR"}</definedName>
    <definedName name="APA" localSheetId="14" hidden="1">{#N/A,#N/A,FALSE,"BALLANTINE´S ";#N/A,#N/A,FALSE,"FUNDADOR"}</definedName>
    <definedName name="APA" localSheetId="18" hidden="1">{#N/A,#N/A,FALSE,"BALLANTINE´S ";#N/A,#N/A,FALSE,"FUNDADOR"}</definedName>
    <definedName name="APA" localSheetId="1" hidden="1">{#N/A,#N/A,FALSE,"BALLANTINE´S ";#N/A,#N/A,FALSE,"FUNDADOR"}</definedName>
    <definedName name="APA" localSheetId="5" hidden="1">{#N/A,#N/A,FALSE,"BALLANTINE´S ";#N/A,#N/A,FALSE,"FUNDADOR"}</definedName>
    <definedName name="APA" localSheetId="12" hidden="1">{#N/A,#N/A,FALSE,"BALLANTINE´S ";#N/A,#N/A,FALSE,"FUNDADOR"}</definedName>
    <definedName name="APA" localSheetId="13" hidden="1">{#N/A,#N/A,FALSE,"BALLANTINE´S ";#N/A,#N/A,FALSE,"FUNDADOR"}</definedName>
    <definedName name="APA" localSheetId="2" hidden="1">{#N/A,#N/A,FALSE,"BALLANTINE´S ";#N/A,#N/A,FALSE,"FUNDADOR"}</definedName>
    <definedName name="APA" localSheetId="15" hidden="1">{#N/A,#N/A,FALSE,"BALLANTINE´S ";#N/A,#N/A,FALSE,"FUNDADOR"}</definedName>
    <definedName name="APA" hidden="1">{#N/A,#N/A,FALSE,"BALLANTINE´S ";#N/A,#N/A,FALSE,"FUNDADOR"}</definedName>
    <definedName name="Archivo_Primario">#REF!</definedName>
    <definedName name="Archivo_Secundario">#REF!</definedName>
    <definedName name="area">#REF!</definedName>
    <definedName name="Area_de_Impresion">#REF!</definedName>
    <definedName name="_xlnm.Print_Area" localSheetId="14">'PANTALLAS LED'!$A$1:$L$14</definedName>
    <definedName name="_xlnm.Print_Area" localSheetId="12">'PAUTA TV MASTERCHEF'!$A$1:$CH$93</definedName>
    <definedName name="_xlnm.Print_Area">#REF!</definedName>
    <definedName name="as">#REF!</definedName>
    <definedName name="AS2DocOpenMode" hidden="1">"AS2DocumentEdit"</definedName>
    <definedName name="AS2HasNoAutoHeaderFooter" hidden="1">" "</definedName>
    <definedName name="ASA" localSheetId="16" hidden="1">{#N/A,#N/A,FALSE,"BALLANTINE´S ";#N/A,#N/A,FALSE,"FUNDADOR"}</definedName>
    <definedName name="ASA" localSheetId="0" hidden="1">{#N/A,#N/A,FALSE,"BALLANTINE´S ";#N/A,#N/A,FALSE,"FUNDADOR"}</definedName>
    <definedName name="ASA" localSheetId="6" hidden="1">{#N/A,#N/A,FALSE,"BALLANTINE´S ";#N/A,#N/A,FALSE,"FUNDADOR"}</definedName>
    <definedName name="ASA" localSheetId="8" hidden="1">{#N/A,#N/A,FALSE,"BALLANTINE´S ";#N/A,#N/A,FALSE,"FUNDADOR"}</definedName>
    <definedName name="ASA" localSheetId="14" hidden="1">{#N/A,#N/A,FALSE,"BALLANTINE´S ";#N/A,#N/A,FALSE,"FUNDADOR"}</definedName>
    <definedName name="ASA" localSheetId="18" hidden="1">{#N/A,#N/A,FALSE,"BALLANTINE´S ";#N/A,#N/A,FALSE,"FUNDADOR"}</definedName>
    <definedName name="ASA" localSheetId="1" hidden="1">{#N/A,#N/A,FALSE,"BALLANTINE´S ";#N/A,#N/A,FALSE,"FUNDADOR"}</definedName>
    <definedName name="ASA" localSheetId="5" hidden="1">{#N/A,#N/A,FALSE,"BALLANTINE´S ";#N/A,#N/A,FALSE,"FUNDADOR"}</definedName>
    <definedName name="ASA" localSheetId="12" hidden="1">{#N/A,#N/A,FALSE,"BALLANTINE´S ";#N/A,#N/A,FALSE,"FUNDADOR"}</definedName>
    <definedName name="ASA" localSheetId="13" hidden="1">{#N/A,#N/A,FALSE,"BALLANTINE´S ";#N/A,#N/A,FALSE,"FUNDADOR"}</definedName>
    <definedName name="ASA" localSheetId="2" hidden="1">{#N/A,#N/A,FALSE,"BALLANTINE´S ";#N/A,#N/A,FALSE,"FUNDADOR"}</definedName>
    <definedName name="ASA" localSheetId="15" hidden="1">{#N/A,#N/A,FALSE,"BALLANTINE´S ";#N/A,#N/A,FALSE,"FUNDADOR"}</definedName>
    <definedName name="ASA" hidden="1">{#N/A,#N/A,FALSE,"BALLANTINE´S ";#N/A,#N/A,FALSE,"FUNDADOR"}</definedName>
    <definedName name="asaf">#REF!</definedName>
    <definedName name="ASD" localSheetId="6" hidden="1">#REF!</definedName>
    <definedName name="ASD" localSheetId="8" hidden="1">#REF!</definedName>
    <definedName name="ASD" localSheetId="18" hidden="1">#REF!</definedName>
    <definedName name="ASD" localSheetId="1" hidden="1">'PAUTA DIGITAL'!#REF!</definedName>
    <definedName name="ASD" localSheetId="5" hidden="1">#REF!</definedName>
    <definedName name="ASD" localSheetId="12" hidden="1">#REF!</definedName>
    <definedName name="ASD" localSheetId="13" hidden="1">#REF!</definedName>
    <definedName name="ASD" hidden="1">#REF!</definedName>
    <definedName name="asda" localSheetId="16" hidden="1">{#N/A,#N/A,FALSE,"p&amp;l";#N/A,#N/A,FALSE,"balsheet"}</definedName>
    <definedName name="asda" localSheetId="6" hidden="1">{#N/A,#N/A,FALSE,"p&amp;l";#N/A,#N/A,FALSE,"balsheet"}</definedName>
    <definedName name="asda" localSheetId="8" hidden="1">{#N/A,#N/A,FALSE,"p&amp;l";#N/A,#N/A,FALSE,"balsheet"}</definedName>
    <definedName name="asda" localSheetId="14" hidden="1">{#N/A,#N/A,FALSE,"p&amp;l";#N/A,#N/A,FALSE,"balsheet"}</definedName>
    <definedName name="asda" localSheetId="18" hidden="1">{#N/A,#N/A,FALSE,"p&amp;l";#N/A,#N/A,FALSE,"balsheet"}</definedName>
    <definedName name="asda" localSheetId="1" hidden="1">{#N/A,#N/A,FALSE,"p&amp;l";#N/A,#N/A,FALSE,"balsheet"}</definedName>
    <definedName name="asda" localSheetId="5" hidden="1">{#N/A,#N/A,FALSE,"p&amp;l";#N/A,#N/A,FALSE,"balsheet"}</definedName>
    <definedName name="asda" localSheetId="12" hidden="1">{#N/A,#N/A,FALSE,"p&amp;l";#N/A,#N/A,FALSE,"balsheet"}</definedName>
    <definedName name="asda" localSheetId="13" hidden="1">{#N/A,#N/A,FALSE,"p&amp;l";#N/A,#N/A,FALSE,"balsheet"}</definedName>
    <definedName name="asda" localSheetId="2" hidden="1">{#N/A,#N/A,FALSE,"p&amp;l";#N/A,#N/A,FALSE,"balsheet"}</definedName>
    <definedName name="asda" localSheetId="15" hidden="1">{#N/A,#N/A,FALSE,"p&amp;l";#N/A,#N/A,FALSE,"balsheet"}</definedName>
    <definedName name="asda" hidden="1">{#N/A,#N/A,FALSE,"p&amp;l";#N/A,#N/A,FALSE,"balsheet"}</definedName>
    <definedName name="asdasdas" localSheetId="16" hidden="1">{#N/A,#N/A,FALSE,"Pauta Televisión"}</definedName>
    <definedName name="asdasdas" localSheetId="6" hidden="1">{#N/A,#N/A,FALSE,"Pauta Televisión"}</definedName>
    <definedName name="asdasdas" localSheetId="8" hidden="1">{#N/A,#N/A,FALSE,"Pauta Televisión"}</definedName>
    <definedName name="asdasdas" localSheetId="14" hidden="1">{#N/A,#N/A,FALSE,"Pauta Televisión"}</definedName>
    <definedName name="asdasdas" localSheetId="18" hidden="1">{#N/A,#N/A,FALSE,"Pauta Televisión"}</definedName>
    <definedName name="asdasdas" localSheetId="1" hidden="1">{#N/A,#N/A,FALSE,"Pauta Televisión"}</definedName>
    <definedName name="asdasdas" localSheetId="5" hidden="1">{#N/A,#N/A,FALSE,"Pauta Televisión"}</definedName>
    <definedName name="asdasdas" localSheetId="12" hidden="1">{#N/A,#N/A,FALSE,"Pauta Televisión"}</definedName>
    <definedName name="asdasdas" localSheetId="13" hidden="1">{#N/A,#N/A,FALSE,"Pauta Televisión"}</definedName>
    <definedName name="asdasdas" localSheetId="2" hidden="1">{#N/A,#N/A,FALSE,"Pauta Televisión"}</definedName>
    <definedName name="asdasdas" localSheetId="15" hidden="1">{#N/A,#N/A,FALSE,"Pauta Televisión"}</definedName>
    <definedName name="asdasdas" hidden="1">{#N/A,#N/A,FALSE,"Pauta Televisión"}</definedName>
    <definedName name="ASDF">#REF!</definedName>
    <definedName name="asdv">#REF!</definedName>
    <definedName name="ASFASF" localSheetId="16" hidden="1">{#N/A,#N/A,FALSE,"BALLANTINE´S ";#N/A,#N/A,FALSE,"FUNDADOR"}</definedName>
    <definedName name="ASFASF" localSheetId="0" hidden="1">{#N/A,#N/A,FALSE,"BALLANTINE´S ";#N/A,#N/A,FALSE,"FUNDADOR"}</definedName>
    <definedName name="ASFASF" localSheetId="6" hidden="1">{#N/A,#N/A,FALSE,"BALLANTINE´S ";#N/A,#N/A,FALSE,"FUNDADOR"}</definedName>
    <definedName name="ASFASF" localSheetId="8" hidden="1">{#N/A,#N/A,FALSE,"BALLANTINE´S ";#N/A,#N/A,FALSE,"FUNDADOR"}</definedName>
    <definedName name="ASFASF" localSheetId="14" hidden="1">{#N/A,#N/A,FALSE,"BALLANTINE´S ";#N/A,#N/A,FALSE,"FUNDADOR"}</definedName>
    <definedName name="ASFASF" localSheetId="18" hidden="1">{#N/A,#N/A,FALSE,"BALLANTINE´S ";#N/A,#N/A,FALSE,"FUNDADOR"}</definedName>
    <definedName name="ASFASF" localSheetId="1" hidden="1">{#N/A,#N/A,FALSE,"BALLANTINE´S ";#N/A,#N/A,FALSE,"FUNDADOR"}</definedName>
    <definedName name="ASFASF" localSheetId="5" hidden="1">{#N/A,#N/A,FALSE,"BALLANTINE´S ";#N/A,#N/A,FALSE,"FUNDADOR"}</definedName>
    <definedName name="ASFASF" localSheetId="12" hidden="1">{#N/A,#N/A,FALSE,"BALLANTINE´S ";#N/A,#N/A,FALSE,"FUNDADOR"}</definedName>
    <definedName name="ASFASF" localSheetId="13" hidden="1">{#N/A,#N/A,FALSE,"BALLANTINE´S ";#N/A,#N/A,FALSE,"FUNDADOR"}</definedName>
    <definedName name="ASFASF" localSheetId="2" hidden="1">{#N/A,#N/A,FALSE,"BALLANTINE´S ";#N/A,#N/A,FALSE,"FUNDADOR"}</definedName>
    <definedName name="ASFASF" localSheetId="15" hidden="1">{#N/A,#N/A,FALSE,"BALLANTINE´S ";#N/A,#N/A,FALSE,"FUNDADOR"}</definedName>
    <definedName name="ASFASF" hidden="1">{#N/A,#N/A,FALSE,"BALLANTINE´S ";#N/A,#N/A,FALSE,"FUNDADOR"}</definedName>
    <definedName name="asientos">#REF!</definedName>
    <definedName name="ass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D" localSheetId="16" hidden="1">{#N/A,#N/A,FALSE,"BALLANTINE´S ";#N/A,#N/A,FALSE,"FUNDADOR"}</definedName>
    <definedName name="ASSD" localSheetId="0" hidden="1">{#N/A,#N/A,FALSE,"BALLANTINE´S ";#N/A,#N/A,FALSE,"FUNDADOR"}</definedName>
    <definedName name="ASSD" localSheetId="6" hidden="1">{#N/A,#N/A,FALSE,"BALLANTINE´S ";#N/A,#N/A,FALSE,"FUNDADOR"}</definedName>
    <definedName name="ASSD" localSheetId="8" hidden="1">{#N/A,#N/A,FALSE,"BALLANTINE´S ";#N/A,#N/A,FALSE,"FUNDADOR"}</definedName>
    <definedName name="ASSD" localSheetId="14" hidden="1">{#N/A,#N/A,FALSE,"BALLANTINE´S ";#N/A,#N/A,FALSE,"FUNDADOR"}</definedName>
    <definedName name="ASSD" localSheetId="18" hidden="1">{#N/A,#N/A,FALSE,"BALLANTINE´S ";#N/A,#N/A,FALSE,"FUNDADOR"}</definedName>
    <definedName name="ASSD" localSheetId="1" hidden="1">{#N/A,#N/A,FALSE,"BALLANTINE´S ";#N/A,#N/A,FALSE,"FUNDADOR"}</definedName>
    <definedName name="ASSD" localSheetId="5" hidden="1">{#N/A,#N/A,FALSE,"BALLANTINE´S ";#N/A,#N/A,FALSE,"FUNDADOR"}</definedName>
    <definedName name="ASSD" localSheetId="12" hidden="1">{#N/A,#N/A,FALSE,"BALLANTINE´S ";#N/A,#N/A,FALSE,"FUNDADOR"}</definedName>
    <definedName name="ASSD" localSheetId="13" hidden="1">{#N/A,#N/A,FALSE,"BALLANTINE´S ";#N/A,#N/A,FALSE,"FUNDADOR"}</definedName>
    <definedName name="ASSD" localSheetId="2" hidden="1">{#N/A,#N/A,FALSE,"BALLANTINE´S ";#N/A,#N/A,FALSE,"FUNDADOR"}</definedName>
    <definedName name="ASSD" localSheetId="15" hidden="1">{#N/A,#N/A,FALSE,"BALLANTINE´S ";#N/A,#N/A,FALSE,"FUNDADOR"}</definedName>
    <definedName name="ASSD" hidden="1">{#N/A,#N/A,FALSE,"BALLANTINE´S ";#N/A,#N/A,FALSE,"FUNDADOR"}</definedName>
    <definedName name="asv">#REF!</definedName>
    <definedName name="ATLAS3">#REF!</definedName>
    <definedName name="ATOA">#REF!</definedName>
    <definedName name="AVABAJA">#REF!</definedName>
    <definedName name="AW" localSheetId="16" hidden="1">#REF!</definedName>
    <definedName name="AW" localSheetId="0" hidden="1">#REF!</definedName>
    <definedName name="AW" localSheetId="6" hidden="1">#REF!</definedName>
    <definedName name="AW" localSheetId="8" hidden="1">#REF!</definedName>
    <definedName name="AW" localSheetId="18" hidden="1">#REF!</definedName>
    <definedName name="AW" localSheetId="1" hidden="1">'PAUTA DIGITAL'!#REF!</definedName>
    <definedName name="AW" localSheetId="5" hidden="1">#REF!</definedName>
    <definedName name="AW" localSheetId="13" hidden="1">#REF!</definedName>
    <definedName name="AW" hidden="1">#REF!</definedName>
    <definedName name="az" localSheetId="16" hidden="1">#REF!</definedName>
    <definedName name="az" localSheetId="6" hidden="1">#REF!</definedName>
    <definedName name="az" localSheetId="8" hidden="1">#REF!</definedName>
    <definedName name="az" localSheetId="18" hidden="1">#REF!</definedName>
    <definedName name="az" localSheetId="1" hidden="1">'PAUTA DIGITAL'!#REF!</definedName>
    <definedName name="az" localSheetId="5" hidden="1">#REF!</definedName>
    <definedName name="az" localSheetId="13" hidden="1">#REF!</definedName>
    <definedName name="az" hidden="1">#REF!</definedName>
    <definedName name="B" localSheetId="16" hidden="1">{#N/A,#N/A,FALSE,"BALLANTINE´S ";#N/A,#N/A,FALSE,"FUNDADOR"}</definedName>
    <definedName name="B" localSheetId="6" hidden="1">{#N/A,#N/A,FALSE,"BALLANTINE´S ";#N/A,#N/A,FALSE,"FUNDADOR"}</definedName>
    <definedName name="B" localSheetId="8" hidden="1">{#N/A,#N/A,FALSE,"BALLANTINE´S ";#N/A,#N/A,FALSE,"FUNDADOR"}</definedName>
    <definedName name="B" localSheetId="14" hidden="1">{#N/A,#N/A,FALSE,"BALLANTINE´S ";#N/A,#N/A,FALSE,"FUNDADOR"}</definedName>
    <definedName name="B" localSheetId="18" hidden="1">{#N/A,#N/A,FALSE,"BALLANTINE´S ";#N/A,#N/A,FALSE,"FUNDADOR"}</definedName>
    <definedName name="B" localSheetId="1" hidden="1">{#N/A,#N/A,FALSE,"BALLANTINE´S ";#N/A,#N/A,FALSE,"FUNDADOR"}</definedName>
    <definedName name="B" localSheetId="5" hidden="1">{#N/A,#N/A,FALSE,"BALLANTINE´S ";#N/A,#N/A,FALSE,"FUNDADOR"}</definedName>
    <definedName name="B" localSheetId="12" hidden="1">{#N/A,#N/A,FALSE,"BALLANTINE´S ";#N/A,#N/A,FALSE,"FUNDADOR"}</definedName>
    <definedName name="B" localSheetId="13" hidden="1">{#N/A,#N/A,FALSE,"BALLANTINE´S ";#N/A,#N/A,FALSE,"FUNDADOR"}</definedName>
    <definedName name="B" localSheetId="2" hidden="1">{#N/A,#N/A,FALSE,"BALLANTINE´S ";#N/A,#N/A,FALSE,"FUNDADOR"}</definedName>
    <definedName name="B" localSheetId="15" hidden="1">{#N/A,#N/A,FALSE,"BALLANTINE´S ";#N/A,#N/A,FALSE,"FUNDADOR"}</definedName>
    <definedName name="B" hidden="1">{#N/A,#N/A,FALSE,"BALLANTINE´S ";#N/A,#N/A,FALSE,"FUNDADOR"}</definedName>
    <definedName name="BANNER">#REF!</definedName>
    <definedName name="base">#REF!</definedName>
    <definedName name="_xlnm.Database">#REF!</definedName>
    <definedName name="bb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b">#REF!</definedName>
    <definedName name="bdg" localSheetId="16" hidden="1">#REF!</definedName>
    <definedName name="bdg" localSheetId="0" hidden="1">#REF!</definedName>
    <definedName name="bdg" localSheetId="6" hidden="1">#REF!</definedName>
    <definedName name="bdg" localSheetId="8" hidden="1">#REF!</definedName>
    <definedName name="bdg" localSheetId="18" hidden="1">#REF!</definedName>
    <definedName name="bdg" localSheetId="1" hidden="1">'PAUTA DIGITAL'!#REF!</definedName>
    <definedName name="bdg" localSheetId="5" hidden="1">#REF!</definedName>
    <definedName name="bdg" localSheetId="13" hidden="1">#REF!</definedName>
    <definedName name="bdg" hidden="1">#REF!</definedName>
    <definedName name="BELIZE">#REF!,#REF!</definedName>
    <definedName name="BETO">#REF!</definedName>
    <definedName name="BFX_BRANDFX">60122</definedName>
    <definedName name="bg">#REF!</definedName>
    <definedName name="Bla">#N/A</definedName>
    <definedName name="BLE" localSheetId="16" hidden="1">{#N/A,#N/A,FALSE,"ACUM (ORD)";#N/A,#N/A,FALSE,"MES (ORD)";#N/A,#N/A,FALSE,"TOTAL $ MENSUAL"}</definedName>
    <definedName name="BLE" localSheetId="6" hidden="1">{#N/A,#N/A,FALSE,"ACUM (ORD)";#N/A,#N/A,FALSE,"MES (ORD)";#N/A,#N/A,FALSE,"TOTAL $ MENSUAL"}</definedName>
    <definedName name="BLE" localSheetId="8" hidden="1">{#N/A,#N/A,FALSE,"ACUM (ORD)";#N/A,#N/A,FALSE,"MES (ORD)";#N/A,#N/A,FALSE,"TOTAL $ MENSUAL"}</definedName>
    <definedName name="BLE" localSheetId="14" hidden="1">{#N/A,#N/A,FALSE,"ACUM (ORD)";#N/A,#N/A,FALSE,"MES (ORD)";#N/A,#N/A,FALSE,"TOTAL $ MENSUAL"}</definedName>
    <definedName name="BLE" localSheetId="18" hidden="1">{#N/A,#N/A,FALSE,"ACUM (ORD)";#N/A,#N/A,FALSE,"MES (ORD)";#N/A,#N/A,FALSE,"TOTAL $ MENSUAL"}</definedName>
    <definedName name="BLE" localSheetId="1" hidden="1">{#N/A,#N/A,FALSE,"ACUM (ORD)";#N/A,#N/A,FALSE,"MES (ORD)";#N/A,#N/A,FALSE,"TOTAL $ MENSUAL"}</definedName>
    <definedName name="BLE" localSheetId="5" hidden="1">{#N/A,#N/A,FALSE,"ACUM (ORD)";#N/A,#N/A,FALSE,"MES (ORD)";#N/A,#N/A,FALSE,"TOTAL $ MENSUAL"}</definedName>
    <definedName name="BLE" localSheetId="12" hidden="1">{#N/A,#N/A,FALSE,"ACUM (ORD)";#N/A,#N/A,FALSE,"MES (ORD)";#N/A,#N/A,FALSE,"TOTAL $ MENSUAL"}</definedName>
    <definedName name="BLE" localSheetId="13" hidden="1">{#N/A,#N/A,FALSE,"ACUM (ORD)";#N/A,#N/A,FALSE,"MES (ORD)";#N/A,#N/A,FALSE,"TOTAL $ MENSUAL"}</definedName>
    <definedName name="BLE" localSheetId="2" hidden="1">{#N/A,#N/A,FALSE,"ACUM (ORD)";#N/A,#N/A,FALSE,"MES (ORD)";#N/A,#N/A,FALSE,"TOTAL $ MENSUAL"}</definedName>
    <definedName name="BLE" localSheetId="15" hidden="1">{#N/A,#N/A,FALSE,"ACUM (ORD)";#N/A,#N/A,FALSE,"MES (ORD)";#N/A,#N/A,FALSE,"TOTAL $ MENSUAL"}</definedName>
    <definedName name="BLE" hidden="1">{#N/A,#N/A,FALSE,"ACUM (ORD)";#N/A,#N/A,FALSE,"MES (ORD)";#N/A,#N/A,FALSE,"TOTAL $ MENSUAL"}</definedName>
    <definedName name="Bloque">#REF!</definedName>
    <definedName name="bn" localSheetId="16" hidden="1">#REF!</definedName>
    <definedName name="bn" localSheetId="0" hidden="1">#REF!</definedName>
    <definedName name="bn" localSheetId="6" hidden="1">#REF!</definedName>
    <definedName name="bn" localSheetId="8" hidden="1">#REF!</definedName>
    <definedName name="bn" localSheetId="18" hidden="1">#REF!</definedName>
    <definedName name="bn" localSheetId="1" hidden="1">'PAUTA DIGITAL'!#REF!</definedName>
    <definedName name="bn" localSheetId="5" hidden="1">#REF!</definedName>
    <definedName name="bn" localSheetId="13" hidden="1">#REF!</definedName>
    <definedName name="bn" hidden="1">#REF!</definedName>
    <definedName name="bq">#REF!</definedName>
    <definedName name="br" localSheetId="16" hidden="1">#REF!</definedName>
    <definedName name="br" localSheetId="0" hidden="1">#REF!</definedName>
    <definedName name="br" localSheetId="6" hidden="1">#REF!</definedName>
    <definedName name="br" localSheetId="8" hidden="1">#REF!</definedName>
    <definedName name="br" localSheetId="18" hidden="1">#REF!</definedName>
    <definedName name="br" localSheetId="1" hidden="1">'PAUTA DIGITAL'!#REF!</definedName>
    <definedName name="br" localSheetId="5" hidden="1">#REF!</definedName>
    <definedName name="br" localSheetId="13" hidden="1">#REF!</definedName>
    <definedName name="br" hidden="1">#REF!</definedName>
    <definedName name="BSRECIMG">#REF!</definedName>
    <definedName name="BTL">#REF!</definedName>
    <definedName name="BuiltIn_Consolidate_Area___1">NA()</definedName>
    <definedName name="BuiltIn_Consolidate_Area___2">NA()</definedName>
    <definedName name="BuiltIn_Consolidate_Area___3">NA()</definedName>
    <definedName name="Busdoor">#REF!</definedName>
    <definedName name="businessType">#REF!</definedName>
    <definedName name="C_">#REF!</definedName>
    <definedName name="C_CGRPNet1">#REF!</definedName>
    <definedName name="C_Code">#REF!</definedName>
    <definedName name="C_Cost">#REF!</definedName>
    <definedName name="C_GRPs">#REF!</definedName>
    <definedName name="C_Name">#REF!</definedName>
    <definedName name="C_Satura">#REF!</definedName>
    <definedName name="C_Start">#REF!</definedName>
    <definedName name="C_SubCode">#REF!</definedName>
    <definedName name="cable">#REF!</definedName>
    <definedName name="cableL20lau" localSheetId="16" hidden="1">#REF!</definedName>
    <definedName name="cableL20lau" localSheetId="0" hidden="1">#REF!</definedName>
    <definedName name="cableL20lau" localSheetId="6" hidden="1">#REF!</definedName>
    <definedName name="cableL20lau" localSheetId="8" hidden="1">#REF!</definedName>
    <definedName name="cableL20lau" localSheetId="18" hidden="1">#REF!</definedName>
    <definedName name="cableL20lau" localSheetId="1" hidden="1">'PAUTA DIGITAL'!#REF!</definedName>
    <definedName name="cableL20lau" localSheetId="5" hidden="1">#REF!</definedName>
    <definedName name="cableL20lau" localSheetId="13" hidden="1">#REF!</definedName>
    <definedName name="cableL20lau" hidden="1">#REF!</definedName>
    <definedName name="CableLz20" localSheetId="16" hidden="1">#REF!</definedName>
    <definedName name="CableLz20" localSheetId="0" hidden="1">#REF!</definedName>
    <definedName name="CableLz20" localSheetId="6" hidden="1">#REF!</definedName>
    <definedName name="CableLz20" localSheetId="8" hidden="1">#REF!</definedName>
    <definedName name="CableLz20" localSheetId="18" hidden="1">#REF!</definedName>
    <definedName name="CableLz20" localSheetId="1" hidden="1">'PAUTA DIGITAL'!#REF!</definedName>
    <definedName name="CableLz20" localSheetId="5" hidden="1">#REF!</definedName>
    <definedName name="CableLz20" localSheetId="13" hidden="1">#REF!</definedName>
    <definedName name="CableLz20" hidden="1">#REF!</definedName>
    <definedName name="cadena">#REF!</definedName>
    <definedName name="Cadena1">"TVE"</definedName>
    <definedName name="calcula">#REF!</definedName>
    <definedName name="Calcular">#REF!</definedName>
    <definedName name="Calcular.Calcular">#REF!</definedName>
    <definedName name="CAMP">#REF!</definedName>
    <definedName name="CANAIS">#REF!</definedName>
    <definedName name="Canal">#REF!</definedName>
    <definedName name="CANTO" localSheetId="0" hidden="1">#REF!</definedName>
    <definedName name="CANTO" localSheetId="6" hidden="1">#REF!</definedName>
    <definedName name="CANTO" localSheetId="8" hidden="1">#REF!</definedName>
    <definedName name="CANTO" localSheetId="18" hidden="1">#REF!</definedName>
    <definedName name="CANTO" localSheetId="1" hidden="1">'PAUTA DIGITAL'!#REF!</definedName>
    <definedName name="CANTO" localSheetId="5" hidden="1">#REF!</definedName>
    <definedName name="CANTO" localSheetId="12" hidden="1">#REF!</definedName>
    <definedName name="CANTO" localSheetId="13" hidden="1">#REF!</definedName>
    <definedName name="CANTO" hidden="1">#REF!</definedName>
    <definedName name="CAPA">#REF!</definedName>
    <definedName name="CAR" localSheetId="16" hidden="1">#REF!</definedName>
    <definedName name="CAR" localSheetId="0" hidden="1">#REF!</definedName>
    <definedName name="CAR" localSheetId="6" hidden="1">#REF!</definedName>
    <definedName name="CAR" localSheetId="8" hidden="1">#REF!</definedName>
    <definedName name="CAR" localSheetId="18" hidden="1">#REF!</definedName>
    <definedName name="CAR" localSheetId="1" hidden="1">'PAUTA DIGITAL'!#REF!</definedName>
    <definedName name="CAR" localSheetId="5" hidden="1">#REF!</definedName>
    <definedName name="CAR" localSheetId="13" hidden="1">#REF!</definedName>
    <definedName name="CAR" hidden="1">#REF!</definedName>
    <definedName name="caras">#REF!</definedName>
    <definedName name="CARENF2">#REF!</definedName>
    <definedName name="CARENF21">#REF!</definedName>
    <definedName name="carla">#REF!</definedName>
    <definedName name="casa">#REF!</definedName>
    <definedName name="CATEGORIAS" localSheetId="16">[1]Ref!$A$2:$A$11</definedName>
    <definedName name="CATEGORIAS" localSheetId="18">[1]Ref!$A$2:$A$11</definedName>
    <definedName name="CATEGORIAS" localSheetId="12">[1]Ref!$A$2:$A$11</definedName>
    <definedName name="CATEGORIAS">#REF!</definedName>
    <definedName name="CBA" localSheetId="16" hidden="1">#REF!</definedName>
    <definedName name="CBA" localSheetId="6" hidden="1">#REF!</definedName>
    <definedName name="CBA" localSheetId="8" hidden="1">#REF!</definedName>
    <definedName name="CBA" localSheetId="18" hidden="1">#REF!</definedName>
    <definedName name="CBA" localSheetId="1" hidden="1">'PAUTA DIGITAL'!#REF!</definedName>
    <definedName name="CBA" localSheetId="5" hidden="1">#REF!</definedName>
    <definedName name="CBA" localSheetId="13" hidden="1">#REF!</definedName>
    <definedName name="CBA" hidden="1">#REF!</definedName>
    <definedName name="cc">OFFSET(#REF!,0,6,1,1)</definedName>
    <definedName name="ccccc">#REF!</definedName>
    <definedName name="ccccccccc">#REF!</definedName>
    <definedName name="CCF" localSheetId="16" hidden="1">{#N/A,#N/A,FALSE,"BALLANTINE´S ";#N/A,#N/A,FALSE,"FUNDADOR"}</definedName>
    <definedName name="CCF" localSheetId="0" hidden="1">{#N/A,#N/A,FALSE,"BALLANTINE´S ";#N/A,#N/A,FALSE,"FUNDADOR"}</definedName>
    <definedName name="CCF" localSheetId="6" hidden="1">{#N/A,#N/A,FALSE,"BALLANTINE´S ";#N/A,#N/A,FALSE,"FUNDADOR"}</definedName>
    <definedName name="CCF" localSheetId="8" hidden="1">{#N/A,#N/A,FALSE,"BALLANTINE´S ";#N/A,#N/A,FALSE,"FUNDADOR"}</definedName>
    <definedName name="CCF" localSheetId="14" hidden="1">{#N/A,#N/A,FALSE,"BALLANTINE´S ";#N/A,#N/A,FALSE,"FUNDADOR"}</definedName>
    <definedName name="CCF" localSheetId="18" hidden="1">{#N/A,#N/A,FALSE,"BALLANTINE´S ";#N/A,#N/A,FALSE,"FUNDADOR"}</definedName>
    <definedName name="CCF" localSheetId="1" hidden="1">{#N/A,#N/A,FALSE,"BALLANTINE´S ";#N/A,#N/A,FALSE,"FUNDADOR"}</definedName>
    <definedName name="CCF" localSheetId="5" hidden="1">{#N/A,#N/A,FALSE,"BALLANTINE´S ";#N/A,#N/A,FALSE,"FUNDADOR"}</definedName>
    <definedName name="CCF" localSheetId="12" hidden="1">{#N/A,#N/A,FALSE,"BALLANTINE´S ";#N/A,#N/A,FALSE,"FUNDADOR"}</definedName>
    <definedName name="CCF" localSheetId="13" hidden="1">{#N/A,#N/A,FALSE,"BALLANTINE´S ";#N/A,#N/A,FALSE,"FUNDADOR"}</definedName>
    <definedName name="CCF" localSheetId="2" hidden="1">{#N/A,#N/A,FALSE,"BALLANTINE´S ";#N/A,#N/A,FALSE,"FUNDADOR"}</definedName>
    <definedName name="CCF" localSheetId="15" hidden="1">{#N/A,#N/A,FALSE,"BALLANTINE´S ";#N/A,#N/A,FALSE,"FUNDADOR"}</definedName>
    <definedName name="CCF" hidden="1">{#N/A,#N/A,FALSE,"BALLANTINE´S ";#N/A,#N/A,FALSE,"FUNDADOR"}</definedName>
    <definedName name="Cell_Errors">OFFSET(#REF!,0,5,1,1)</definedName>
    <definedName name="CERVEZAS">#N/A</definedName>
    <definedName name="CGCG">#N/A</definedName>
    <definedName name="cgfjncvhn">#REF!</definedName>
    <definedName name="CHART">#REF!</definedName>
    <definedName name="CHUIOAG9">#REF!</definedName>
    <definedName name="ci">#REF!</definedName>
    <definedName name="cin">#REF!</definedName>
    <definedName name="CINE">#REF!</definedName>
    <definedName name="cine3">#REF!</definedName>
    <definedName name="CINES">#REF!</definedName>
    <definedName name="CINV2" localSheetId="16" hidden="1">{#N/A,#N/A,FALSE,"BALLANTINE´S ";#N/A,#N/A,FALSE,"FUNDADOR"}</definedName>
    <definedName name="CINV2" localSheetId="6" hidden="1">{#N/A,#N/A,FALSE,"BALLANTINE´S ";#N/A,#N/A,FALSE,"FUNDADOR"}</definedName>
    <definedName name="CINV2" localSheetId="8" hidden="1">{#N/A,#N/A,FALSE,"BALLANTINE´S ";#N/A,#N/A,FALSE,"FUNDADOR"}</definedName>
    <definedName name="CINV2" localSheetId="14" hidden="1">{#N/A,#N/A,FALSE,"BALLANTINE´S ";#N/A,#N/A,FALSE,"FUNDADOR"}</definedName>
    <definedName name="CINV2" localSheetId="18" hidden="1">{#N/A,#N/A,FALSE,"BALLANTINE´S ";#N/A,#N/A,FALSE,"FUNDADOR"}</definedName>
    <definedName name="CINV2" localSheetId="1" hidden="1">{#N/A,#N/A,FALSE,"BALLANTINE´S ";#N/A,#N/A,FALSE,"FUNDADOR"}</definedName>
    <definedName name="CINV2" localSheetId="5" hidden="1">{#N/A,#N/A,FALSE,"BALLANTINE´S ";#N/A,#N/A,FALSE,"FUNDADOR"}</definedName>
    <definedName name="CINV2" localSheetId="12" hidden="1">{#N/A,#N/A,FALSE,"BALLANTINE´S ";#N/A,#N/A,FALSE,"FUNDADOR"}</definedName>
    <definedName name="CINV2" localSheetId="13" hidden="1">{#N/A,#N/A,FALSE,"BALLANTINE´S ";#N/A,#N/A,FALSE,"FUNDADOR"}</definedName>
    <definedName name="CINV2" localSheetId="2" hidden="1">{#N/A,#N/A,FALSE,"BALLANTINE´S ";#N/A,#N/A,FALSE,"FUNDADOR"}</definedName>
    <definedName name="CINV2" localSheetId="15" hidden="1">{#N/A,#N/A,FALSE,"BALLANTINE´S ";#N/A,#N/A,FALSE,"FUNDADOR"}</definedName>
    <definedName name="CINV2" hidden="1">{#N/A,#N/A,FALSE,"BALLANTINE´S ";#N/A,#N/A,FALSE,"FUNDADOR"}</definedName>
    <definedName name="claudia">#REF!</definedName>
    <definedName name="CLIENTE">#REF!</definedName>
    <definedName name="Clubs">#REF!</definedName>
    <definedName name="CMDFH" localSheetId="16" hidden="1">#REF!</definedName>
    <definedName name="CMDFH" localSheetId="0" hidden="1">#REF!</definedName>
    <definedName name="CMDFH" localSheetId="6" hidden="1">#REF!</definedName>
    <definedName name="CMDFH" localSheetId="8" hidden="1">#REF!</definedName>
    <definedName name="CMDFH" localSheetId="18" hidden="1">#REF!</definedName>
    <definedName name="CMDFH" localSheetId="1" hidden="1">'PAUTA DIGITAL'!#REF!</definedName>
    <definedName name="CMDFH" localSheetId="5" hidden="1">#REF!</definedName>
    <definedName name="CMDFH" localSheetId="13" hidden="1">#REF!</definedName>
    <definedName name="CMDFH" hidden="1">#REF!</definedName>
    <definedName name="co">#REF!</definedName>
    <definedName name="Cob_Prensa" localSheetId="16" hidden="1">#REF!</definedName>
    <definedName name="Cob_Prensa" localSheetId="6" hidden="1">#REF!</definedName>
    <definedName name="Cob_Prensa" localSheetId="8" hidden="1">#REF!</definedName>
    <definedName name="Cob_Prensa" localSheetId="18" hidden="1">#REF!</definedName>
    <definedName name="Cob_Prensa" localSheetId="1" hidden="1">'PAUTA DIGITAL'!#REF!</definedName>
    <definedName name="Cob_Prensa" localSheetId="5" hidden="1">#REF!</definedName>
    <definedName name="Cob_Prensa" localSheetId="13" hidden="1">#REF!</definedName>
    <definedName name="Cob_Prensa" hidden="1">#REF!</definedName>
    <definedName name="cobertura">#REF!</definedName>
    <definedName name="Columnas">#REF!</definedName>
    <definedName name="commission">#REF!</definedName>
    <definedName name="comparativo">#REF!</definedName>
    <definedName name="Complejos">#REF!</definedName>
    <definedName name="CONCGT">#REF!</definedName>
    <definedName name="CONF" localSheetId="16" hidden="1">#REF!</definedName>
    <definedName name="CONF" localSheetId="0" hidden="1">#REF!</definedName>
    <definedName name="CONF" localSheetId="6" hidden="1">#REF!</definedName>
    <definedName name="CONF" localSheetId="8" hidden="1">#REF!</definedName>
    <definedName name="CONF" localSheetId="18" hidden="1">#REF!</definedName>
    <definedName name="CONF" localSheetId="1" hidden="1">'PAUTA DIGITAL'!#REF!</definedName>
    <definedName name="CONF" localSheetId="5" hidden="1">#REF!</definedName>
    <definedName name="CONF" localSheetId="13" hidden="1">#REF!</definedName>
    <definedName name="CONF" hidden="1">#REF!</definedName>
    <definedName name="contigo">#REF!</definedName>
    <definedName name="Control_Mes">#REF!</definedName>
    <definedName name="conv_vol">#REF!</definedName>
    <definedName name="CONV2" localSheetId="16" hidden="1">{#N/A,#N/A,FALSE,"BALLANTINE´S ";#N/A,#N/A,FALSE,"FUNDADOR"}</definedName>
    <definedName name="CONV2" localSheetId="6" hidden="1">{#N/A,#N/A,FALSE,"BALLANTINE´S ";#N/A,#N/A,FALSE,"FUNDADOR"}</definedName>
    <definedName name="CONV2" localSheetId="8" hidden="1">{#N/A,#N/A,FALSE,"BALLANTINE´S ";#N/A,#N/A,FALSE,"FUNDADOR"}</definedName>
    <definedName name="CONV2" localSheetId="14" hidden="1">{#N/A,#N/A,FALSE,"BALLANTINE´S ";#N/A,#N/A,FALSE,"FUNDADOR"}</definedName>
    <definedName name="CONV2" localSheetId="18" hidden="1">{#N/A,#N/A,FALSE,"BALLANTINE´S ";#N/A,#N/A,FALSE,"FUNDADOR"}</definedName>
    <definedName name="CONV2" localSheetId="1" hidden="1">{#N/A,#N/A,FALSE,"BALLANTINE´S ";#N/A,#N/A,FALSE,"FUNDADOR"}</definedName>
    <definedName name="CONV2" localSheetId="5" hidden="1">{#N/A,#N/A,FALSE,"BALLANTINE´S ";#N/A,#N/A,FALSE,"FUNDADOR"}</definedName>
    <definedName name="CONV2" localSheetId="12" hidden="1">{#N/A,#N/A,FALSE,"BALLANTINE´S ";#N/A,#N/A,FALSE,"FUNDADOR"}</definedName>
    <definedName name="CONV2" localSheetId="13" hidden="1">{#N/A,#N/A,FALSE,"BALLANTINE´S ";#N/A,#N/A,FALSE,"FUNDADOR"}</definedName>
    <definedName name="CONV2" localSheetId="2" hidden="1">{#N/A,#N/A,FALSE,"BALLANTINE´S ";#N/A,#N/A,FALSE,"FUNDADOR"}</definedName>
    <definedName name="CONV2" localSheetId="15" hidden="1">{#N/A,#N/A,FALSE,"BALLANTINE´S ";#N/A,#N/A,FALSE,"FUNDADOR"}</definedName>
    <definedName name="CONV2" hidden="1">{#N/A,#N/A,FALSE,"BALLANTINE´S ";#N/A,#N/A,FALSE,"FUNDADOR"}</definedName>
    <definedName name="COPIA" localSheetId="16" hidden="1">{#N/A,#N/A,FALSE,"BALLANTINE´S ";#N/A,#N/A,FALSE,"FUNDADOR"}</definedName>
    <definedName name="COPIA" localSheetId="0" hidden="1">{#N/A,#N/A,FALSE,"BALLANTINE´S ";#N/A,#N/A,FALSE,"FUNDADOR"}</definedName>
    <definedName name="COPIA" localSheetId="6" hidden="1">{#N/A,#N/A,FALSE,"BALLANTINE´S ";#N/A,#N/A,FALSE,"FUNDADOR"}</definedName>
    <definedName name="COPIA" localSheetId="8" hidden="1">{#N/A,#N/A,FALSE,"BALLANTINE´S ";#N/A,#N/A,FALSE,"FUNDADOR"}</definedName>
    <definedName name="COPIA" localSheetId="14" hidden="1">{#N/A,#N/A,FALSE,"BALLANTINE´S ";#N/A,#N/A,FALSE,"FUNDADOR"}</definedName>
    <definedName name="COPIA" localSheetId="18" hidden="1">{#N/A,#N/A,FALSE,"BALLANTINE´S ";#N/A,#N/A,FALSE,"FUNDADOR"}</definedName>
    <definedName name="COPIA" localSheetId="1" hidden="1">{#N/A,#N/A,FALSE,"BALLANTINE´S ";#N/A,#N/A,FALSE,"FUNDADOR"}</definedName>
    <definedName name="COPIA" localSheetId="5" hidden="1">{#N/A,#N/A,FALSE,"BALLANTINE´S ";#N/A,#N/A,FALSE,"FUNDADOR"}</definedName>
    <definedName name="COPIA" localSheetId="12" hidden="1">{#N/A,#N/A,FALSE,"BALLANTINE´S ";#N/A,#N/A,FALSE,"FUNDADOR"}</definedName>
    <definedName name="COPIA" localSheetId="13" hidden="1">{#N/A,#N/A,FALSE,"BALLANTINE´S ";#N/A,#N/A,FALSE,"FUNDADOR"}</definedName>
    <definedName name="COPIA" localSheetId="2" hidden="1">{#N/A,#N/A,FALSE,"BALLANTINE´S ";#N/A,#N/A,FALSE,"FUNDADOR"}</definedName>
    <definedName name="COPIA" localSheetId="15" hidden="1">{#N/A,#N/A,FALSE,"BALLANTINE´S ";#N/A,#N/A,FALSE,"FUNDADOR"}</definedName>
    <definedName name="COPIA" hidden="1">{#N/A,#N/A,FALSE,"BALLANTINE´S ";#N/A,#N/A,FALSE,"FUNDADOR"}</definedName>
    <definedName name="Cordoba" localSheetId="6" hidden="1">#REF!</definedName>
    <definedName name="Cordoba" localSheetId="8" hidden="1">#REF!</definedName>
    <definedName name="Cordoba" localSheetId="18" hidden="1">#REF!</definedName>
    <definedName name="Cordoba" localSheetId="1" hidden="1">'PAUTA DIGITAL'!#REF!</definedName>
    <definedName name="Cordoba" localSheetId="5" hidden="1">#REF!</definedName>
    <definedName name="Cordoba" localSheetId="13" hidden="1">#REF!</definedName>
    <definedName name="Cordoba" hidden="1">#REF!</definedName>
    <definedName name="COSTOSDIARIOS" localSheetId="16" hidden="1">#REF!</definedName>
    <definedName name="COSTOSDIARIOS" localSheetId="6" hidden="1">#REF!</definedName>
    <definedName name="COSTOSDIARIOS" localSheetId="8" hidden="1">#REF!</definedName>
    <definedName name="COSTOSDIARIOS" localSheetId="18" hidden="1">#REF!</definedName>
    <definedName name="COSTOSDIARIOS" localSheetId="1" hidden="1">'PAUTA DIGITAL'!#REF!</definedName>
    <definedName name="COSTOSDIARIOS" localSheetId="5" hidden="1">#REF!</definedName>
    <definedName name="COSTOSDIARIOS" localSheetId="13" hidden="1">#REF!</definedName>
    <definedName name="COSTOSDIARIOS" hidden="1">#REF!</definedName>
    <definedName name="CREDITO">#REF!</definedName>
    <definedName name="CREEMP">#REF!</definedName>
    <definedName name="creme" localSheetId="16" hidden="1">{#N/A,#N/A,FALSE,"BALLANTINE´S ";#N/A,#N/A,FALSE,"FUNDADOR"}</definedName>
    <definedName name="creme" localSheetId="0" hidden="1">{#N/A,#N/A,FALSE,"BALLANTINE´S ";#N/A,#N/A,FALSE,"FUNDADOR"}</definedName>
    <definedName name="creme" localSheetId="6" hidden="1">{#N/A,#N/A,FALSE,"BALLANTINE´S ";#N/A,#N/A,FALSE,"FUNDADOR"}</definedName>
    <definedName name="creme" localSheetId="8" hidden="1">{#N/A,#N/A,FALSE,"BALLANTINE´S ";#N/A,#N/A,FALSE,"FUNDADOR"}</definedName>
    <definedName name="creme" localSheetId="14" hidden="1">{#N/A,#N/A,FALSE,"BALLANTINE´S ";#N/A,#N/A,FALSE,"FUNDADOR"}</definedName>
    <definedName name="creme" localSheetId="18" hidden="1">{#N/A,#N/A,FALSE,"BALLANTINE´S ";#N/A,#N/A,FALSE,"FUNDADOR"}</definedName>
    <definedName name="creme" localSheetId="1" hidden="1">{#N/A,#N/A,FALSE,"BALLANTINE´S ";#N/A,#N/A,FALSE,"FUNDADOR"}</definedName>
    <definedName name="creme" localSheetId="5" hidden="1">{#N/A,#N/A,FALSE,"BALLANTINE´S ";#N/A,#N/A,FALSE,"FUNDADOR"}</definedName>
    <definedName name="creme" localSheetId="12" hidden="1">{#N/A,#N/A,FALSE,"BALLANTINE´S ";#N/A,#N/A,FALSE,"FUNDADOR"}</definedName>
    <definedName name="creme" localSheetId="13" hidden="1">{#N/A,#N/A,FALSE,"BALLANTINE´S ";#N/A,#N/A,FALSE,"FUNDADOR"}</definedName>
    <definedName name="creme" localSheetId="2" hidden="1">{#N/A,#N/A,FALSE,"BALLANTINE´S ";#N/A,#N/A,FALSE,"FUNDADOR"}</definedName>
    <definedName name="creme" localSheetId="15" hidden="1">{#N/A,#N/A,FALSE,"BALLANTINE´S ";#N/A,#N/A,FALSE,"FUNDADOR"}</definedName>
    <definedName name="creme" hidden="1">{#N/A,#N/A,FALSE,"BALLANTINE´S ";#N/A,#N/A,FALSE,"FUNDADOR"}</definedName>
    <definedName name="criativa">#REF!</definedName>
    <definedName name="CRISTAL">#REF!</definedName>
    <definedName name="_xlnm.Criteria">#REF!</definedName>
    <definedName name="CRON">#REF!</definedName>
    <definedName name="CronoFeb">#N/A</definedName>
    <definedName name="Cronograma">#REF!</definedName>
    <definedName name="CTASEGU">#REF!</definedName>
    <definedName name="cuant1">#REF!</definedName>
    <definedName name="currency">#REF!</definedName>
    <definedName name="curva">#REF!</definedName>
    <definedName name="CUZQUENA">#REF!</definedName>
    <definedName name="cv" localSheetId="16" hidden="1">#REF!</definedName>
    <definedName name="cv" localSheetId="0" hidden="1">#REF!</definedName>
    <definedName name="cv" localSheetId="6" hidden="1">#REF!</definedName>
    <definedName name="cv" localSheetId="8" hidden="1">#REF!</definedName>
    <definedName name="cv" localSheetId="18" hidden="1">#REF!</definedName>
    <definedName name="cv" localSheetId="1" hidden="1">'PAUTA DIGITAL'!#REF!</definedName>
    <definedName name="cv" localSheetId="5" hidden="1">#REF!</definedName>
    <definedName name="cv" localSheetId="13" hidden="1">#REF!</definedName>
    <definedName name="cv" hidden="1">#REF!</definedName>
    <definedName name="D" localSheetId="16" hidden="1">#REF!</definedName>
    <definedName name="D" localSheetId="6" hidden="1">#REF!</definedName>
    <definedName name="D" localSheetId="8" hidden="1">#REF!</definedName>
    <definedName name="D" localSheetId="18" hidden="1">#REF!</definedName>
    <definedName name="D" localSheetId="1" hidden="1">'PAUTA DIGITAL'!#REF!</definedName>
    <definedName name="D" localSheetId="5" hidden="1">#REF!</definedName>
    <definedName name="D" localSheetId="12" hidden="1">#REF!</definedName>
    <definedName name="D" localSheetId="13" hidden="1">#REF!</definedName>
    <definedName name="D" hidden="1">#REF!</definedName>
    <definedName name="DADOS_DG">#REF!</definedName>
    <definedName name="daniela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TA_BASE">#REF!</definedName>
    <definedName name="dd" localSheetId="16" hidden="1">#REF!</definedName>
    <definedName name="dd" localSheetId="0" hidden="1">#REF!</definedName>
    <definedName name="dd" localSheetId="6" hidden="1">#REF!</definedName>
    <definedName name="dd" localSheetId="8" hidden="1">#REF!</definedName>
    <definedName name="dd" localSheetId="18" hidden="1">#REF!</definedName>
    <definedName name="dd" localSheetId="1" hidden="1">'PAUTA DIGITAL'!#REF!</definedName>
    <definedName name="dd" localSheetId="5" hidden="1">#REF!</definedName>
    <definedName name="dd" localSheetId="13" hidden="1">#REF!</definedName>
    <definedName name="dd" hidden="1">#REF!</definedName>
    <definedName name="DDD">#N/A</definedName>
    <definedName name="DDDD" localSheetId="16" hidden="1">#REF!</definedName>
    <definedName name="DDDD" localSheetId="0" hidden="1">#REF!</definedName>
    <definedName name="DDDD" localSheetId="6" hidden="1">#REF!</definedName>
    <definedName name="DDDD" localSheetId="8" hidden="1">#REF!</definedName>
    <definedName name="DDDD" localSheetId="18" hidden="1">#REF!</definedName>
    <definedName name="DDDD" localSheetId="1" hidden="1">'PAUTA DIGITAL'!#REF!</definedName>
    <definedName name="DDDD" localSheetId="5" hidden="1">#REF!</definedName>
    <definedName name="DDDD" localSheetId="12" hidden="1">#REF!</definedName>
    <definedName name="DDDD" localSheetId="13" hidden="1">#REF!</definedName>
    <definedName name="DDDD" hidden="1">#REF!</definedName>
    <definedName name="ddddcx">#REF!</definedName>
    <definedName name="DDDSD" localSheetId="16" hidden="1">{#N/A,#N/A,FALSE,"BALLANTINE´S ";#N/A,#N/A,FALSE,"FUNDADOR"}</definedName>
    <definedName name="DDDSD" localSheetId="0" hidden="1">{#N/A,#N/A,FALSE,"BALLANTINE´S ";#N/A,#N/A,FALSE,"FUNDADOR"}</definedName>
    <definedName name="DDDSD" localSheetId="6" hidden="1">{#N/A,#N/A,FALSE,"BALLANTINE´S ";#N/A,#N/A,FALSE,"FUNDADOR"}</definedName>
    <definedName name="DDDSD" localSheetId="8" hidden="1">{#N/A,#N/A,FALSE,"BALLANTINE´S ";#N/A,#N/A,FALSE,"FUNDADOR"}</definedName>
    <definedName name="DDDSD" localSheetId="14" hidden="1">{#N/A,#N/A,FALSE,"BALLANTINE´S ";#N/A,#N/A,FALSE,"FUNDADOR"}</definedName>
    <definedName name="DDDSD" localSheetId="18" hidden="1">{#N/A,#N/A,FALSE,"BALLANTINE´S ";#N/A,#N/A,FALSE,"FUNDADOR"}</definedName>
    <definedName name="DDDSD" localSheetId="1" hidden="1">{#N/A,#N/A,FALSE,"BALLANTINE´S ";#N/A,#N/A,FALSE,"FUNDADOR"}</definedName>
    <definedName name="DDDSD" localSheetId="5" hidden="1">{#N/A,#N/A,FALSE,"BALLANTINE´S ";#N/A,#N/A,FALSE,"FUNDADOR"}</definedName>
    <definedName name="DDDSD" localSheetId="12" hidden="1">{#N/A,#N/A,FALSE,"BALLANTINE´S ";#N/A,#N/A,FALSE,"FUNDADOR"}</definedName>
    <definedName name="DDDSD" localSheetId="13" hidden="1">{#N/A,#N/A,FALSE,"BALLANTINE´S ";#N/A,#N/A,FALSE,"FUNDADOR"}</definedName>
    <definedName name="DDDSD" localSheetId="2" hidden="1">{#N/A,#N/A,FALSE,"BALLANTINE´S ";#N/A,#N/A,FALSE,"FUNDADOR"}</definedName>
    <definedName name="DDDSD" localSheetId="15" hidden="1">{#N/A,#N/A,FALSE,"BALLANTINE´S ";#N/A,#N/A,FALSE,"FUNDADOR"}</definedName>
    <definedName name="DDDSD" hidden="1">{#N/A,#N/A,FALSE,"BALLANTINE´S ";#N/A,#N/A,FALSE,"FUNDADOR"}</definedName>
    <definedName name="DDF" localSheetId="16" hidden="1">{#N/A,#N/A,FALSE,"BALLANTINE´S ";#N/A,#N/A,FALSE,"FUNDADOR"}</definedName>
    <definedName name="DDF" localSheetId="0" hidden="1">{#N/A,#N/A,FALSE,"BALLANTINE´S ";#N/A,#N/A,FALSE,"FUNDADOR"}</definedName>
    <definedName name="DDF" localSheetId="6" hidden="1">{#N/A,#N/A,FALSE,"BALLANTINE´S ";#N/A,#N/A,FALSE,"FUNDADOR"}</definedName>
    <definedName name="DDF" localSheetId="8" hidden="1">{#N/A,#N/A,FALSE,"BALLANTINE´S ";#N/A,#N/A,FALSE,"FUNDADOR"}</definedName>
    <definedName name="DDF" localSheetId="14" hidden="1">{#N/A,#N/A,FALSE,"BALLANTINE´S ";#N/A,#N/A,FALSE,"FUNDADOR"}</definedName>
    <definedName name="DDF" localSheetId="18" hidden="1">{#N/A,#N/A,FALSE,"BALLANTINE´S ";#N/A,#N/A,FALSE,"FUNDADOR"}</definedName>
    <definedName name="DDF" localSheetId="1" hidden="1">{#N/A,#N/A,FALSE,"BALLANTINE´S ";#N/A,#N/A,FALSE,"FUNDADOR"}</definedName>
    <definedName name="DDF" localSheetId="5" hidden="1">{#N/A,#N/A,FALSE,"BALLANTINE´S ";#N/A,#N/A,FALSE,"FUNDADOR"}</definedName>
    <definedName name="DDF" localSheetId="12" hidden="1">{#N/A,#N/A,FALSE,"BALLANTINE´S ";#N/A,#N/A,FALSE,"FUNDADOR"}</definedName>
    <definedName name="DDF" localSheetId="13" hidden="1">{#N/A,#N/A,FALSE,"BALLANTINE´S ";#N/A,#N/A,FALSE,"FUNDADOR"}</definedName>
    <definedName name="DDF" localSheetId="2" hidden="1">{#N/A,#N/A,FALSE,"BALLANTINE´S ";#N/A,#N/A,FALSE,"FUNDADOR"}</definedName>
    <definedName name="DDF" localSheetId="15" hidden="1">{#N/A,#N/A,FALSE,"BALLANTINE´S ";#N/A,#N/A,FALSE,"FUNDADOR"}</definedName>
    <definedName name="DDF" hidden="1">{#N/A,#N/A,FALSE,"BALLANTINE´S ";#N/A,#N/A,FALSE,"FUNDADOR"}</definedName>
    <definedName name="DDFDF" localSheetId="16" hidden="1">{#N/A,#N/A,FALSE,"BALLANTINE´S ";#N/A,#N/A,FALSE,"FUNDADOR"}</definedName>
    <definedName name="DDFDF" localSheetId="0" hidden="1">{#N/A,#N/A,FALSE,"BALLANTINE´S ";#N/A,#N/A,FALSE,"FUNDADOR"}</definedName>
    <definedName name="DDFDF" localSheetId="6" hidden="1">{#N/A,#N/A,FALSE,"BALLANTINE´S ";#N/A,#N/A,FALSE,"FUNDADOR"}</definedName>
    <definedName name="DDFDF" localSheetId="8" hidden="1">{#N/A,#N/A,FALSE,"BALLANTINE´S ";#N/A,#N/A,FALSE,"FUNDADOR"}</definedName>
    <definedName name="DDFDF" localSheetId="14" hidden="1">{#N/A,#N/A,FALSE,"BALLANTINE´S ";#N/A,#N/A,FALSE,"FUNDADOR"}</definedName>
    <definedName name="DDFDF" localSheetId="18" hidden="1">{#N/A,#N/A,FALSE,"BALLANTINE´S ";#N/A,#N/A,FALSE,"FUNDADOR"}</definedName>
    <definedName name="DDFDF" localSheetId="1" hidden="1">{#N/A,#N/A,FALSE,"BALLANTINE´S ";#N/A,#N/A,FALSE,"FUNDADOR"}</definedName>
    <definedName name="DDFDF" localSheetId="5" hidden="1">{#N/A,#N/A,FALSE,"BALLANTINE´S ";#N/A,#N/A,FALSE,"FUNDADOR"}</definedName>
    <definedName name="DDFDF" localSheetId="12" hidden="1">{#N/A,#N/A,FALSE,"BALLANTINE´S ";#N/A,#N/A,FALSE,"FUNDADOR"}</definedName>
    <definedName name="DDFDF" localSheetId="13" hidden="1">{#N/A,#N/A,FALSE,"BALLANTINE´S ";#N/A,#N/A,FALSE,"FUNDADOR"}</definedName>
    <definedName name="DDFDF" localSheetId="2" hidden="1">{#N/A,#N/A,FALSE,"BALLANTINE´S ";#N/A,#N/A,FALSE,"FUNDADOR"}</definedName>
    <definedName name="DDFDF" localSheetId="15" hidden="1">{#N/A,#N/A,FALSE,"BALLANTINE´S ";#N/A,#N/A,FALSE,"FUNDADOR"}</definedName>
    <definedName name="DDFDF" hidden="1">{#N/A,#N/A,FALSE,"BALLANTINE´S ";#N/A,#N/A,FALSE,"FUNDADOR"}</definedName>
    <definedName name="ddffgdf">#N/A</definedName>
    <definedName name="ddfsf">#N/A</definedName>
    <definedName name="DE">#REF!</definedName>
    <definedName name="Defesa">#REF!</definedName>
    <definedName name="Define_target">#REF!</definedName>
    <definedName name="delivery">#REF!</definedName>
    <definedName name="DER">#REF!</definedName>
    <definedName name="DERE">#REF!</definedName>
    <definedName name="DERECHOS">#REF!</definedName>
    <definedName name="desglosar">#REF!</definedName>
    <definedName name="dewgty" localSheetId="16" hidden="1">{#N/A,#N/A,FALSE,"BALLANTINE´S ";#N/A,#N/A,FALSE,"FUNDADOR"}</definedName>
    <definedName name="dewgty" localSheetId="0" hidden="1">{#N/A,#N/A,FALSE,"BALLANTINE´S ";#N/A,#N/A,FALSE,"FUNDADOR"}</definedName>
    <definedName name="dewgty" localSheetId="6" hidden="1">{#N/A,#N/A,FALSE,"BALLANTINE´S ";#N/A,#N/A,FALSE,"FUNDADOR"}</definedName>
    <definedName name="dewgty" localSheetId="8" hidden="1">{#N/A,#N/A,FALSE,"BALLANTINE´S ";#N/A,#N/A,FALSE,"FUNDADOR"}</definedName>
    <definedName name="dewgty" localSheetId="14" hidden="1">{#N/A,#N/A,FALSE,"BALLANTINE´S ";#N/A,#N/A,FALSE,"FUNDADOR"}</definedName>
    <definedName name="dewgty" localSheetId="18" hidden="1">{#N/A,#N/A,FALSE,"BALLANTINE´S ";#N/A,#N/A,FALSE,"FUNDADOR"}</definedName>
    <definedName name="dewgty" localSheetId="1" hidden="1">{#N/A,#N/A,FALSE,"BALLANTINE´S ";#N/A,#N/A,FALSE,"FUNDADOR"}</definedName>
    <definedName name="dewgty" localSheetId="5" hidden="1">{#N/A,#N/A,FALSE,"BALLANTINE´S ";#N/A,#N/A,FALSE,"FUNDADOR"}</definedName>
    <definedName name="dewgty" localSheetId="12" hidden="1">{#N/A,#N/A,FALSE,"BALLANTINE´S ";#N/A,#N/A,FALSE,"FUNDADOR"}</definedName>
    <definedName name="dewgty" localSheetId="13" hidden="1">{#N/A,#N/A,FALSE,"BALLANTINE´S ";#N/A,#N/A,FALSE,"FUNDADOR"}</definedName>
    <definedName name="dewgty" localSheetId="2" hidden="1">{#N/A,#N/A,FALSE,"BALLANTINE´S ";#N/A,#N/A,FALSE,"FUNDADOR"}</definedName>
    <definedName name="dewgty" localSheetId="15" hidden="1">{#N/A,#N/A,FALSE,"BALLANTINE´S ";#N/A,#N/A,FALSE,"FUNDADOR"}</definedName>
    <definedName name="dewgty" hidden="1">{#N/A,#N/A,FALSE,"BALLANTINE´S ";#N/A,#N/A,FALSE,"FUNDADOR"}</definedName>
    <definedName name="deya">#REF!</definedName>
    <definedName name="deya1">#REF!</definedName>
    <definedName name="deya2">#REF!</definedName>
    <definedName name="deya3">#REF!</definedName>
    <definedName name="deya4">#REF!</definedName>
    <definedName name="deya5">#REF!</definedName>
    <definedName name="deya6">#REF!</definedName>
    <definedName name="deya7">#REF!</definedName>
    <definedName name="df">#N/A</definedName>
    <definedName name="dfd">#REF!</definedName>
    <definedName name="dfdd">#REF!</definedName>
    <definedName name="dfdf">#REF!</definedName>
    <definedName name="DFDFGFF" localSheetId="16" hidden="1">{#N/A,#N/A,FALSE,"BALLANTINE´S ";#N/A,#N/A,FALSE,"FUNDADOR"}</definedName>
    <definedName name="DFDFGFF" localSheetId="0" hidden="1">{#N/A,#N/A,FALSE,"BALLANTINE´S ";#N/A,#N/A,FALSE,"FUNDADOR"}</definedName>
    <definedName name="DFDFGFF" localSheetId="6" hidden="1">{#N/A,#N/A,FALSE,"BALLANTINE´S ";#N/A,#N/A,FALSE,"FUNDADOR"}</definedName>
    <definedName name="DFDFGFF" localSheetId="8" hidden="1">{#N/A,#N/A,FALSE,"BALLANTINE´S ";#N/A,#N/A,FALSE,"FUNDADOR"}</definedName>
    <definedName name="DFDFGFF" localSheetId="14" hidden="1">{#N/A,#N/A,FALSE,"BALLANTINE´S ";#N/A,#N/A,FALSE,"FUNDADOR"}</definedName>
    <definedName name="DFDFGFF" localSheetId="18" hidden="1">{#N/A,#N/A,FALSE,"BALLANTINE´S ";#N/A,#N/A,FALSE,"FUNDADOR"}</definedName>
    <definedName name="DFDFGFF" localSheetId="1" hidden="1">{#N/A,#N/A,FALSE,"BALLANTINE´S ";#N/A,#N/A,FALSE,"FUNDADOR"}</definedName>
    <definedName name="DFDFGFF" localSheetId="5" hidden="1">{#N/A,#N/A,FALSE,"BALLANTINE´S ";#N/A,#N/A,FALSE,"FUNDADOR"}</definedName>
    <definedName name="DFDFGFF" localSheetId="12" hidden="1">{#N/A,#N/A,FALSE,"BALLANTINE´S ";#N/A,#N/A,FALSE,"FUNDADOR"}</definedName>
    <definedName name="DFDFGFF" localSheetId="13" hidden="1">{#N/A,#N/A,FALSE,"BALLANTINE´S ";#N/A,#N/A,FALSE,"FUNDADOR"}</definedName>
    <definedName name="DFDFGFF" localSheetId="2" hidden="1">{#N/A,#N/A,FALSE,"BALLANTINE´S ";#N/A,#N/A,FALSE,"FUNDADOR"}</definedName>
    <definedName name="DFDFGFF" localSheetId="15" hidden="1">{#N/A,#N/A,FALSE,"BALLANTINE´S ";#N/A,#N/A,FALSE,"FUNDADOR"}</definedName>
    <definedName name="DFDFGFF" hidden="1">{#N/A,#N/A,FALSE,"BALLANTINE´S ";#N/A,#N/A,FALSE,"FUNDADOR"}</definedName>
    <definedName name="DFG" localSheetId="6" hidden="1">#REF!</definedName>
    <definedName name="DFG" localSheetId="8" hidden="1">#REF!</definedName>
    <definedName name="DFG" localSheetId="18" hidden="1">#REF!</definedName>
    <definedName name="DFG" localSheetId="1" hidden="1">'PAUTA DIGITAL'!#REF!</definedName>
    <definedName name="DFG" localSheetId="5" hidden="1">#REF!</definedName>
    <definedName name="DFG" localSheetId="13" hidden="1">#REF!</definedName>
    <definedName name="DFG" hidden="1">#REF!</definedName>
    <definedName name="dfgh" localSheetId="16" hidden="1">#REF!</definedName>
    <definedName name="dfgh" localSheetId="0" hidden="1">#REF!</definedName>
    <definedName name="dfgh" localSheetId="6" hidden="1">#REF!</definedName>
    <definedName name="dfgh" localSheetId="8" hidden="1">#REF!</definedName>
    <definedName name="dfgh" localSheetId="18" hidden="1">#REF!</definedName>
    <definedName name="dfgh" localSheetId="1" hidden="1">'PAUTA DIGITAL'!#REF!</definedName>
    <definedName name="dfgh" localSheetId="5" hidden="1">#REF!</definedName>
    <definedName name="dfgh" localSheetId="13" hidden="1">#REF!</definedName>
    <definedName name="dfgh" hidden="1">#REF!</definedName>
    <definedName name="DFGHJ" localSheetId="16" hidden="1">{#N/A,#N/A,FALSE,"BALLANTINE´S ";#N/A,#N/A,FALSE,"FUNDADOR"}</definedName>
    <definedName name="DFGHJ" localSheetId="0" hidden="1">{#N/A,#N/A,FALSE,"BALLANTINE´S ";#N/A,#N/A,FALSE,"FUNDADOR"}</definedName>
    <definedName name="DFGHJ" localSheetId="6" hidden="1">{#N/A,#N/A,FALSE,"BALLANTINE´S ";#N/A,#N/A,FALSE,"FUNDADOR"}</definedName>
    <definedName name="DFGHJ" localSheetId="8" hidden="1">{#N/A,#N/A,FALSE,"BALLANTINE´S ";#N/A,#N/A,FALSE,"FUNDADOR"}</definedName>
    <definedName name="DFGHJ" localSheetId="14" hidden="1">{#N/A,#N/A,FALSE,"BALLANTINE´S ";#N/A,#N/A,FALSE,"FUNDADOR"}</definedName>
    <definedName name="DFGHJ" localSheetId="18" hidden="1">{#N/A,#N/A,FALSE,"BALLANTINE´S ";#N/A,#N/A,FALSE,"FUNDADOR"}</definedName>
    <definedName name="DFGHJ" localSheetId="1" hidden="1">{#N/A,#N/A,FALSE,"BALLANTINE´S ";#N/A,#N/A,FALSE,"FUNDADOR"}</definedName>
    <definedName name="DFGHJ" localSheetId="5" hidden="1">{#N/A,#N/A,FALSE,"BALLANTINE´S ";#N/A,#N/A,FALSE,"FUNDADOR"}</definedName>
    <definedName name="DFGHJ" localSheetId="12" hidden="1">{#N/A,#N/A,FALSE,"BALLANTINE´S ";#N/A,#N/A,FALSE,"FUNDADOR"}</definedName>
    <definedName name="DFGHJ" localSheetId="13" hidden="1">{#N/A,#N/A,FALSE,"BALLANTINE´S ";#N/A,#N/A,FALSE,"FUNDADOR"}</definedName>
    <definedName name="DFGHJ" localSheetId="2" hidden="1">{#N/A,#N/A,FALSE,"BALLANTINE´S ";#N/A,#N/A,FALSE,"FUNDADOR"}</definedName>
    <definedName name="DFGHJ" localSheetId="15" hidden="1">{#N/A,#N/A,FALSE,"BALLANTINE´S ";#N/A,#N/A,FALSE,"FUNDADOR"}</definedName>
    <definedName name="DFGHJ" hidden="1">{#N/A,#N/A,FALSE,"BALLANTINE´S ";#N/A,#N/A,FALSE,"FUNDADOR"}</definedName>
    <definedName name="DFGHSGSDFSD" localSheetId="0" hidden="1">#REF!</definedName>
    <definedName name="DFGHSGSDFSD" localSheetId="6" hidden="1">#REF!</definedName>
    <definedName name="DFGHSGSDFSD" localSheetId="8" hidden="1">#REF!</definedName>
    <definedName name="DFGHSGSDFSD" localSheetId="18" hidden="1">#REF!</definedName>
    <definedName name="DFGHSGSDFSD" localSheetId="1" hidden="1">'PAUTA DIGITAL'!#REF!</definedName>
    <definedName name="DFGHSGSDFSD" localSheetId="5" hidden="1">#REF!</definedName>
    <definedName name="DFGHSGSDFSD" localSheetId="13" hidden="1">#REF!</definedName>
    <definedName name="DFGHSGSDFSD" hidden="1">#REF!</definedName>
    <definedName name="dfr" localSheetId="16" hidden="1">#REF!</definedName>
    <definedName name="dfr" localSheetId="0" hidden="1">#REF!</definedName>
    <definedName name="dfr" localSheetId="6" hidden="1">#REF!</definedName>
    <definedName name="dfr" localSheetId="8" hidden="1">#REF!</definedName>
    <definedName name="dfr" localSheetId="18" hidden="1">#REF!</definedName>
    <definedName name="dfr" localSheetId="1" hidden="1">'PAUTA DIGITAL'!#REF!</definedName>
    <definedName name="dfr" localSheetId="5" hidden="1">#REF!</definedName>
    <definedName name="dfr" localSheetId="13" hidden="1">#REF!</definedName>
    <definedName name="dfr" hidden="1">#REF!</definedName>
    <definedName name="dfs" localSheetId="16" hidden="1">#REF!</definedName>
    <definedName name="dfs" localSheetId="0" hidden="1">#REF!</definedName>
    <definedName name="dfs" localSheetId="6" hidden="1">#REF!</definedName>
    <definedName name="dfs" localSheetId="8" hidden="1">#REF!</definedName>
    <definedName name="dfs" localSheetId="18" hidden="1">#REF!</definedName>
    <definedName name="dfs" localSheetId="1" hidden="1">'PAUTA DIGITAL'!#REF!</definedName>
    <definedName name="dfs" localSheetId="5" hidden="1">#REF!</definedName>
    <definedName name="dfs" localSheetId="13" hidden="1">#REF!</definedName>
    <definedName name="dfs" hidden="1">#REF!</definedName>
    <definedName name="dfsasdfasdfsda" localSheetId="16" hidden="1">{#N/A,#N/A,FALSE,"BALLANTINE´S ";#N/A,#N/A,FALSE,"FUNDADOR"}</definedName>
    <definedName name="dfsasdfasdfsda" localSheetId="6" hidden="1">{#N/A,#N/A,FALSE,"BALLANTINE´S ";#N/A,#N/A,FALSE,"FUNDADOR"}</definedName>
    <definedName name="dfsasdfasdfsda" localSheetId="8" hidden="1">{#N/A,#N/A,FALSE,"BALLANTINE´S ";#N/A,#N/A,FALSE,"FUNDADOR"}</definedName>
    <definedName name="dfsasdfasdfsda" localSheetId="14" hidden="1">{#N/A,#N/A,FALSE,"BALLANTINE´S ";#N/A,#N/A,FALSE,"FUNDADOR"}</definedName>
    <definedName name="dfsasdfasdfsda" localSheetId="18" hidden="1">{#N/A,#N/A,FALSE,"BALLANTINE´S ";#N/A,#N/A,FALSE,"FUNDADOR"}</definedName>
    <definedName name="dfsasdfasdfsda" localSheetId="1" hidden="1">{#N/A,#N/A,FALSE,"BALLANTINE´S ";#N/A,#N/A,FALSE,"FUNDADOR"}</definedName>
    <definedName name="dfsasdfasdfsda" localSheetId="5" hidden="1">{#N/A,#N/A,FALSE,"BALLANTINE´S ";#N/A,#N/A,FALSE,"FUNDADOR"}</definedName>
    <definedName name="dfsasdfasdfsda" localSheetId="12" hidden="1">{#N/A,#N/A,FALSE,"BALLANTINE´S ";#N/A,#N/A,FALSE,"FUNDADOR"}</definedName>
    <definedName name="dfsasdfasdfsda" localSheetId="13" hidden="1">{#N/A,#N/A,FALSE,"BALLANTINE´S ";#N/A,#N/A,FALSE,"FUNDADOR"}</definedName>
    <definedName name="dfsasdfasdfsda" localSheetId="2" hidden="1">{#N/A,#N/A,FALSE,"BALLANTINE´S ";#N/A,#N/A,FALSE,"FUNDADOR"}</definedName>
    <definedName name="dfsasdfasdfsda" localSheetId="15" hidden="1">{#N/A,#N/A,FALSE,"BALLANTINE´S ";#N/A,#N/A,FALSE,"FUNDADOR"}</definedName>
    <definedName name="dfsasdfasdfsda" hidden="1">{#N/A,#N/A,FALSE,"BALLANTINE´S ";#N/A,#N/A,FALSE,"FUNDADOR"}</definedName>
    <definedName name="dg" localSheetId="16" hidden="1">#REF!</definedName>
    <definedName name="dg" localSheetId="0" hidden="1">#REF!</definedName>
    <definedName name="dg" localSheetId="6" hidden="1">#REF!</definedName>
    <definedName name="dg" localSheetId="8" hidden="1">#REF!</definedName>
    <definedName name="dg" localSheetId="18" hidden="1">#REF!</definedName>
    <definedName name="dg" localSheetId="1" hidden="1">'PAUTA DIGITAL'!#REF!</definedName>
    <definedName name="dg" localSheetId="5" hidden="1">#REF!</definedName>
    <definedName name="dg" localSheetId="13" hidden="1">#REF!</definedName>
    <definedName name="dg" hidden="1">#REF!</definedName>
    <definedName name="dghmcgm">#REF!</definedName>
    <definedName name="dghmdghm">#REF!</definedName>
    <definedName name="dghmdgm">#REF!</definedName>
    <definedName name="dghmgcm">#REF!</definedName>
    <definedName name="dghmgdm">#REF!</definedName>
    <definedName name="dghmgm">#REF!</definedName>
    <definedName name="DHJEU" localSheetId="16" hidden="1">#REF!</definedName>
    <definedName name="DHJEU" localSheetId="0" hidden="1">#REF!</definedName>
    <definedName name="DHJEU" localSheetId="6" hidden="1">#REF!</definedName>
    <definedName name="DHJEU" localSheetId="8" hidden="1">#REF!</definedName>
    <definedName name="DHJEU" localSheetId="18" hidden="1">#REF!</definedName>
    <definedName name="DHJEU" localSheetId="1" hidden="1">'PAUTA DIGITAL'!#REF!</definedName>
    <definedName name="DHJEU" localSheetId="5" hidden="1">#REF!</definedName>
    <definedName name="DHJEU" localSheetId="13" hidden="1">#REF!</definedName>
    <definedName name="DHJEU" hidden="1">#REF!</definedName>
    <definedName name="DHRTR" localSheetId="16" hidden="1">#REF!</definedName>
    <definedName name="DHRTR" localSheetId="0" hidden="1">#REF!</definedName>
    <definedName name="DHRTR" localSheetId="6" hidden="1">#REF!</definedName>
    <definedName name="DHRTR" localSheetId="8" hidden="1">#REF!</definedName>
    <definedName name="DHRTR" localSheetId="18" hidden="1">#REF!</definedName>
    <definedName name="DHRTR" localSheetId="1" hidden="1">'PAUTA DIGITAL'!#REF!</definedName>
    <definedName name="DHRTR" localSheetId="5" hidden="1">#REF!</definedName>
    <definedName name="DHRTR" localSheetId="13" hidden="1">#REF!</definedName>
    <definedName name="DHRTR" hidden="1">#REF!</definedName>
    <definedName name="DIANA" localSheetId="16" hidden="1">#REF!</definedName>
    <definedName name="DIANA" localSheetId="0" hidden="1">#REF!</definedName>
    <definedName name="DIANA" localSheetId="6" hidden="1">#REF!</definedName>
    <definedName name="DIANA" localSheetId="8" hidden="1">#REF!</definedName>
    <definedName name="DIANA" localSheetId="18" hidden="1">#REF!</definedName>
    <definedName name="DIANA" localSheetId="1" hidden="1">'PAUTA DIGITAL'!#REF!</definedName>
    <definedName name="DIANA" localSheetId="5" hidden="1">#REF!</definedName>
    <definedName name="DIANA" localSheetId="13" hidden="1">#REF!</definedName>
    <definedName name="DIANA" hidden="1">#REF!</definedName>
    <definedName name="Dias">#REF!</definedName>
    <definedName name="directo">#REF!</definedName>
    <definedName name="DIRECTV_ECUADOR">#REF!</definedName>
    <definedName name="DIRSM5">#REF!</definedName>
    <definedName name="DIRSMP">#REF!</definedName>
    <definedName name="dist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LKF">#REF!</definedName>
    <definedName name="DRF" localSheetId="16" hidden="1">#REF!</definedName>
    <definedName name="DRF" localSheetId="0" hidden="1">#REF!</definedName>
    <definedName name="DRF" localSheetId="6" hidden="1">#REF!</definedName>
    <definedName name="DRF" localSheetId="8" hidden="1">#REF!</definedName>
    <definedName name="DRF" localSheetId="18" hidden="1">#REF!</definedName>
    <definedName name="DRF" localSheetId="1" hidden="1">'PAUTA DIGITAL'!#REF!</definedName>
    <definedName name="DRF" localSheetId="5" hidden="1">#REF!</definedName>
    <definedName name="DRF" localSheetId="13" hidden="1">#REF!</definedName>
    <definedName name="DRF" hidden="1">#REF!</definedName>
    <definedName name="DRGDH">#REF!</definedName>
    <definedName name="DRHDHD">#REF!</definedName>
    <definedName name="DSDD" localSheetId="16" hidden="1">{#N/A,#N/A,FALSE,"BALLANTINE´S ";#N/A,#N/A,FALSE,"FUNDADOR"}</definedName>
    <definedName name="DSDD" localSheetId="0" hidden="1">{#N/A,#N/A,FALSE,"BALLANTINE´S ";#N/A,#N/A,FALSE,"FUNDADOR"}</definedName>
    <definedName name="DSDD" localSheetId="6" hidden="1">{#N/A,#N/A,FALSE,"BALLANTINE´S ";#N/A,#N/A,FALSE,"FUNDADOR"}</definedName>
    <definedName name="DSDD" localSheetId="8" hidden="1">{#N/A,#N/A,FALSE,"BALLANTINE´S ";#N/A,#N/A,FALSE,"FUNDADOR"}</definedName>
    <definedName name="DSDD" localSheetId="14" hidden="1">{#N/A,#N/A,FALSE,"BALLANTINE´S ";#N/A,#N/A,FALSE,"FUNDADOR"}</definedName>
    <definedName name="DSDD" localSheetId="18" hidden="1">{#N/A,#N/A,FALSE,"BALLANTINE´S ";#N/A,#N/A,FALSE,"FUNDADOR"}</definedName>
    <definedName name="DSDD" localSheetId="1" hidden="1">{#N/A,#N/A,FALSE,"BALLANTINE´S ";#N/A,#N/A,FALSE,"FUNDADOR"}</definedName>
    <definedName name="DSDD" localSheetId="5" hidden="1">{#N/A,#N/A,FALSE,"BALLANTINE´S ";#N/A,#N/A,FALSE,"FUNDADOR"}</definedName>
    <definedName name="DSDD" localSheetId="12" hidden="1">{#N/A,#N/A,FALSE,"BALLANTINE´S ";#N/A,#N/A,FALSE,"FUNDADOR"}</definedName>
    <definedName name="DSDD" localSheetId="13" hidden="1">{#N/A,#N/A,FALSE,"BALLANTINE´S ";#N/A,#N/A,FALSE,"FUNDADOR"}</definedName>
    <definedName name="DSDD" localSheetId="2" hidden="1">{#N/A,#N/A,FALSE,"BALLANTINE´S ";#N/A,#N/A,FALSE,"FUNDADOR"}</definedName>
    <definedName name="DSDD" localSheetId="15" hidden="1">{#N/A,#N/A,FALSE,"BALLANTINE´S ";#N/A,#N/A,FALSE,"FUNDADOR"}</definedName>
    <definedName name="DSDD" hidden="1">{#N/A,#N/A,FALSE,"BALLANTINE´S ";#N/A,#N/A,FALSE,"FUNDADOR"}</definedName>
    <definedName name="dsdsad" localSheetId="16" hidden="1">{#N/A,#N/A,FALSE,"BALLANTINE´S ";#N/A,#N/A,FALSE,"FUNDADOR"}</definedName>
    <definedName name="dsdsad" localSheetId="6" hidden="1">{#N/A,#N/A,FALSE,"BALLANTINE´S ";#N/A,#N/A,FALSE,"FUNDADOR"}</definedName>
    <definedName name="dsdsad" localSheetId="8" hidden="1">{#N/A,#N/A,FALSE,"BALLANTINE´S ";#N/A,#N/A,FALSE,"FUNDADOR"}</definedName>
    <definedName name="dsdsad" localSheetId="14" hidden="1">{#N/A,#N/A,FALSE,"BALLANTINE´S ";#N/A,#N/A,FALSE,"FUNDADOR"}</definedName>
    <definedName name="dsdsad" localSheetId="18" hidden="1">{#N/A,#N/A,FALSE,"BALLANTINE´S ";#N/A,#N/A,FALSE,"FUNDADOR"}</definedName>
    <definedName name="dsdsad" localSheetId="1" hidden="1">{#N/A,#N/A,FALSE,"BALLANTINE´S ";#N/A,#N/A,FALSE,"FUNDADOR"}</definedName>
    <definedName name="dsdsad" localSheetId="5" hidden="1">{#N/A,#N/A,FALSE,"BALLANTINE´S ";#N/A,#N/A,FALSE,"FUNDADOR"}</definedName>
    <definedName name="dsdsad" localSheetId="12" hidden="1">{#N/A,#N/A,FALSE,"BALLANTINE´S ";#N/A,#N/A,FALSE,"FUNDADOR"}</definedName>
    <definedName name="dsdsad" localSheetId="13" hidden="1">{#N/A,#N/A,FALSE,"BALLANTINE´S ";#N/A,#N/A,FALSE,"FUNDADOR"}</definedName>
    <definedName name="dsdsad" localSheetId="2" hidden="1">{#N/A,#N/A,FALSE,"BALLANTINE´S ";#N/A,#N/A,FALSE,"FUNDADOR"}</definedName>
    <definedName name="dsdsad" localSheetId="15" hidden="1">{#N/A,#N/A,FALSE,"BALLANTINE´S ";#N/A,#N/A,FALSE,"FUNDADOR"}</definedName>
    <definedName name="dsdsad" hidden="1">{#N/A,#N/A,FALSE,"BALLANTINE´S ";#N/A,#N/A,FALSE,"FUNDADOR"}</definedName>
    <definedName name="DSFADSF" localSheetId="16" hidden="1">{#N/A,#N/A,FALSE,"BALLANTINE´S ";#N/A,#N/A,FALSE,"FUNDADOR"}</definedName>
    <definedName name="DSFADSF" localSheetId="0" hidden="1">{#N/A,#N/A,FALSE,"BALLANTINE´S ";#N/A,#N/A,FALSE,"FUNDADOR"}</definedName>
    <definedName name="DSFADSF" localSheetId="6" hidden="1">{#N/A,#N/A,FALSE,"BALLANTINE´S ";#N/A,#N/A,FALSE,"FUNDADOR"}</definedName>
    <definedName name="DSFADSF" localSheetId="8" hidden="1">{#N/A,#N/A,FALSE,"BALLANTINE´S ";#N/A,#N/A,FALSE,"FUNDADOR"}</definedName>
    <definedName name="DSFADSF" localSheetId="14" hidden="1">{#N/A,#N/A,FALSE,"BALLANTINE´S ";#N/A,#N/A,FALSE,"FUNDADOR"}</definedName>
    <definedName name="DSFADSF" localSheetId="18" hidden="1">{#N/A,#N/A,FALSE,"BALLANTINE´S ";#N/A,#N/A,FALSE,"FUNDADOR"}</definedName>
    <definedName name="DSFADSF" localSheetId="1" hidden="1">{#N/A,#N/A,FALSE,"BALLANTINE´S ";#N/A,#N/A,FALSE,"FUNDADOR"}</definedName>
    <definedName name="DSFADSF" localSheetId="5" hidden="1">{#N/A,#N/A,FALSE,"BALLANTINE´S ";#N/A,#N/A,FALSE,"FUNDADOR"}</definedName>
    <definedName name="DSFADSF" localSheetId="12" hidden="1">{#N/A,#N/A,FALSE,"BALLANTINE´S ";#N/A,#N/A,FALSE,"FUNDADOR"}</definedName>
    <definedName name="DSFADSF" localSheetId="13" hidden="1">{#N/A,#N/A,FALSE,"BALLANTINE´S ";#N/A,#N/A,FALSE,"FUNDADOR"}</definedName>
    <definedName name="DSFADSF" localSheetId="2" hidden="1">{#N/A,#N/A,FALSE,"BALLANTINE´S ";#N/A,#N/A,FALSE,"FUNDADOR"}</definedName>
    <definedName name="DSFADSF" localSheetId="15" hidden="1">{#N/A,#N/A,FALSE,"BALLANTINE´S ";#N/A,#N/A,FALSE,"FUNDADOR"}</definedName>
    <definedName name="DSFADSF" hidden="1">{#N/A,#N/A,FALSE,"BALLANTINE´S ";#N/A,#N/A,FALSE,"FUNDADOR"}</definedName>
    <definedName name="DSFDFDF" localSheetId="16" hidden="1">{#N/A,#N/A,FALSE,"BALLANTINE´S ";#N/A,#N/A,FALSE,"FUNDADOR"}</definedName>
    <definedName name="DSFDFDF" localSheetId="0" hidden="1">{#N/A,#N/A,FALSE,"BALLANTINE´S ";#N/A,#N/A,FALSE,"FUNDADOR"}</definedName>
    <definedName name="DSFDFDF" localSheetId="6" hidden="1">{#N/A,#N/A,FALSE,"BALLANTINE´S ";#N/A,#N/A,FALSE,"FUNDADOR"}</definedName>
    <definedName name="DSFDFDF" localSheetId="8" hidden="1">{#N/A,#N/A,FALSE,"BALLANTINE´S ";#N/A,#N/A,FALSE,"FUNDADOR"}</definedName>
    <definedName name="DSFDFDF" localSheetId="14" hidden="1">{#N/A,#N/A,FALSE,"BALLANTINE´S ";#N/A,#N/A,FALSE,"FUNDADOR"}</definedName>
    <definedName name="DSFDFDF" localSheetId="18" hidden="1">{#N/A,#N/A,FALSE,"BALLANTINE´S ";#N/A,#N/A,FALSE,"FUNDADOR"}</definedName>
    <definedName name="DSFDFDF" localSheetId="1" hidden="1">{#N/A,#N/A,FALSE,"BALLANTINE´S ";#N/A,#N/A,FALSE,"FUNDADOR"}</definedName>
    <definedName name="DSFDFDF" localSheetId="5" hidden="1">{#N/A,#N/A,FALSE,"BALLANTINE´S ";#N/A,#N/A,FALSE,"FUNDADOR"}</definedName>
    <definedName name="DSFDFDF" localSheetId="12" hidden="1">{#N/A,#N/A,FALSE,"BALLANTINE´S ";#N/A,#N/A,FALSE,"FUNDADOR"}</definedName>
    <definedName name="DSFDFDF" localSheetId="13" hidden="1">{#N/A,#N/A,FALSE,"BALLANTINE´S ";#N/A,#N/A,FALSE,"FUNDADOR"}</definedName>
    <definedName name="DSFDFDF" localSheetId="2" hidden="1">{#N/A,#N/A,FALSE,"BALLANTINE´S ";#N/A,#N/A,FALSE,"FUNDADOR"}</definedName>
    <definedName name="DSFDFDF" localSheetId="15" hidden="1">{#N/A,#N/A,FALSE,"BALLANTINE´S ";#N/A,#N/A,FALSE,"FUNDADOR"}</definedName>
    <definedName name="DSFDFDF" hidden="1">{#N/A,#N/A,FALSE,"BALLANTINE´S ";#N/A,#N/A,FALSE,"FUNDADOR"}</definedName>
    <definedName name="dss">#N/A</definedName>
    <definedName name="DTV">#REF!</definedName>
    <definedName name="DTV_DEPORTIVO">#REF!</definedName>
    <definedName name="DURACION_DERECHO">#REF!</definedName>
    <definedName name="E" localSheetId="0" hidden="1">#REF!</definedName>
    <definedName name="e" localSheetId="6" hidden="1">#REF!</definedName>
    <definedName name="e" localSheetId="8" hidden="1">#REF!</definedName>
    <definedName name="E" localSheetId="18" hidden="1">#REF!</definedName>
    <definedName name="e" localSheetId="1" hidden="1">'PAUTA DIGITAL'!#REF!</definedName>
    <definedName name="E" localSheetId="5" hidden="1">#REF!</definedName>
    <definedName name="e" localSheetId="12" hidden="1">#REF!</definedName>
    <definedName name="e" localSheetId="13" hidden="1">#REF!</definedName>
    <definedName name="e" hidden="1">#REF!</definedName>
    <definedName name="e5yy" localSheetId="16" hidden="1">#REF!</definedName>
    <definedName name="e5yy" localSheetId="0" hidden="1">#REF!</definedName>
    <definedName name="e5yy" localSheetId="6" hidden="1">#REF!</definedName>
    <definedName name="e5yy" localSheetId="8" hidden="1">#REF!</definedName>
    <definedName name="e5yy" localSheetId="18" hidden="1">#REF!</definedName>
    <definedName name="e5yy" localSheetId="1" hidden="1">'PAUTA DIGITAL'!#REF!</definedName>
    <definedName name="e5yy" localSheetId="5" hidden="1">#REF!</definedName>
    <definedName name="e5yy" localSheetId="13" hidden="1">#REF!</definedName>
    <definedName name="e5yy" hidden="1">#REF!</definedName>
    <definedName name="EBEGYE">#REF!</definedName>
    <definedName name="EBEUIO">#REF!</definedName>
    <definedName name="ECGAM">#REF!</definedName>
    <definedName name="ECTC">#REF!</definedName>
    <definedName name="ECTS">#REF!</definedName>
    <definedName name="ED" localSheetId="16" hidden="1">#REF!</definedName>
    <definedName name="ED" localSheetId="0" hidden="1">#REF!</definedName>
    <definedName name="ED" localSheetId="6" hidden="1">#REF!</definedName>
    <definedName name="ED" localSheetId="8" hidden="1">#REF!</definedName>
    <definedName name="ED" localSheetId="18" hidden="1">#REF!</definedName>
    <definedName name="ED" localSheetId="1" hidden="1">'PAUTA DIGITAL'!#REF!</definedName>
    <definedName name="ED" localSheetId="5" hidden="1">#REF!</definedName>
    <definedName name="ED" localSheetId="13" hidden="1">#REF!</definedName>
    <definedName name="ED" hidden="1">#REF!</definedName>
    <definedName name="ee">OFFSET(#REF!,0,5,1,1)</definedName>
    <definedName name="EERR" localSheetId="16" hidden="1">{#N/A,#N/A,FALSE,"BALLANTINE´S ";#N/A,#N/A,FALSE,"FUNDADOR"}</definedName>
    <definedName name="EERR" localSheetId="0" hidden="1">{#N/A,#N/A,FALSE,"BALLANTINE´S ";#N/A,#N/A,FALSE,"FUNDADOR"}</definedName>
    <definedName name="EERR" localSheetId="6" hidden="1">{#N/A,#N/A,FALSE,"BALLANTINE´S ";#N/A,#N/A,FALSE,"FUNDADOR"}</definedName>
    <definedName name="EERR" localSheetId="8" hidden="1">{#N/A,#N/A,FALSE,"BALLANTINE´S ";#N/A,#N/A,FALSE,"FUNDADOR"}</definedName>
    <definedName name="EERR" localSheetId="14" hidden="1">{#N/A,#N/A,FALSE,"BALLANTINE´S ";#N/A,#N/A,FALSE,"FUNDADOR"}</definedName>
    <definedName name="EERR" localSheetId="18" hidden="1">{#N/A,#N/A,FALSE,"BALLANTINE´S ";#N/A,#N/A,FALSE,"FUNDADOR"}</definedName>
    <definedName name="EERR" localSheetId="1" hidden="1">{#N/A,#N/A,FALSE,"BALLANTINE´S ";#N/A,#N/A,FALSE,"FUNDADOR"}</definedName>
    <definedName name="EERR" localSheetId="5" hidden="1">{#N/A,#N/A,FALSE,"BALLANTINE´S ";#N/A,#N/A,FALSE,"FUNDADOR"}</definedName>
    <definedName name="EERR" localSheetId="12" hidden="1">{#N/A,#N/A,FALSE,"BALLANTINE´S ";#N/A,#N/A,FALSE,"FUNDADOR"}</definedName>
    <definedName name="EERR" localSheetId="13" hidden="1">{#N/A,#N/A,FALSE,"BALLANTINE´S ";#N/A,#N/A,FALSE,"FUNDADOR"}</definedName>
    <definedName name="EERR" localSheetId="2" hidden="1">{#N/A,#N/A,FALSE,"BALLANTINE´S ";#N/A,#N/A,FALSE,"FUNDADOR"}</definedName>
    <definedName name="EERR" localSheetId="15" hidden="1">{#N/A,#N/A,FALSE,"BALLANTINE´S ";#N/A,#N/A,FALSE,"FUNDADOR"}</definedName>
    <definedName name="EERR" hidden="1">{#N/A,#N/A,FALSE,"BALLANTINE´S ";#N/A,#N/A,FALSE,"FUNDADOR"}</definedName>
    <definedName name="efr">#N/A</definedName>
    <definedName name="eg">#REF!</definedName>
    <definedName name="empresa">#REF!</definedName>
    <definedName name="er" localSheetId="16" hidden="1">#REF!</definedName>
    <definedName name="er" localSheetId="0" hidden="1">#REF!</definedName>
    <definedName name="er" localSheetId="6" hidden="1">#REF!</definedName>
    <definedName name="er" localSheetId="8" hidden="1">#REF!</definedName>
    <definedName name="er" localSheetId="18" hidden="1">#REF!</definedName>
    <definedName name="er" localSheetId="1" hidden="1">'PAUTA DIGITAL'!#REF!</definedName>
    <definedName name="er" localSheetId="5" hidden="1">#REF!</definedName>
    <definedName name="er" localSheetId="13" hidden="1">#REF!</definedName>
    <definedName name="er" hidden="1">#REF!</definedName>
    <definedName name="erg">#REF!</definedName>
    <definedName name="ERT" localSheetId="16" hidden="1">{#N/A,#N/A,FALSE,"BALLANTINE´S ";#N/A,#N/A,FALSE,"FUNDADOR"}</definedName>
    <definedName name="ERT" localSheetId="0" hidden="1">{#N/A,#N/A,FALSE,"BALLANTINE´S ";#N/A,#N/A,FALSE,"FUNDADOR"}</definedName>
    <definedName name="ERT" localSheetId="6" hidden="1">{#N/A,#N/A,FALSE,"BALLANTINE´S ";#N/A,#N/A,FALSE,"FUNDADOR"}</definedName>
    <definedName name="ERT" localSheetId="8" hidden="1">{#N/A,#N/A,FALSE,"BALLANTINE´S ";#N/A,#N/A,FALSE,"FUNDADOR"}</definedName>
    <definedName name="ERT" localSheetId="14" hidden="1">{#N/A,#N/A,FALSE,"BALLANTINE´S ";#N/A,#N/A,FALSE,"FUNDADOR"}</definedName>
    <definedName name="ERT" localSheetId="18" hidden="1">{#N/A,#N/A,FALSE,"BALLANTINE´S ";#N/A,#N/A,FALSE,"FUNDADOR"}</definedName>
    <definedName name="ERT" localSheetId="1" hidden="1">{#N/A,#N/A,FALSE,"BALLANTINE´S ";#N/A,#N/A,FALSE,"FUNDADOR"}</definedName>
    <definedName name="ERT" localSheetId="5" hidden="1">{#N/A,#N/A,FALSE,"BALLANTINE´S ";#N/A,#N/A,FALSE,"FUNDADOR"}</definedName>
    <definedName name="ERT" localSheetId="12" hidden="1">{#N/A,#N/A,FALSE,"BALLANTINE´S ";#N/A,#N/A,FALSE,"FUNDADOR"}</definedName>
    <definedName name="ERT" localSheetId="13" hidden="1">{#N/A,#N/A,FALSE,"BALLANTINE´S ";#N/A,#N/A,FALSE,"FUNDADOR"}</definedName>
    <definedName name="ERT" localSheetId="2" hidden="1">{#N/A,#N/A,FALSE,"BALLANTINE´S ";#N/A,#N/A,FALSE,"FUNDADOR"}</definedName>
    <definedName name="ERT" localSheetId="15" hidden="1">{#N/A,#N/A,FALSE,"BALLANTINE´S ";#N/A,#N/A,FALSE,"FUNDADOR"}</definedName>
    <definedName name="ERT" hidden="1">{#N/A,#N/A,FALSE,"BALLANTINE´S ";#N/A,#N/A,FALSE,"FUNDADOR"}</definedName>
    <definedName name="erty" localSheetId="16" hidden="1">#REF!</definedName>
    <definedName name="erty" localSheetId="0" hidden="1">#REF!</definedName>
    <definedName name="erty" localSheetId="6" hidden="1">#REF!</definedName>
    <definedName name="erty" localSheetId="8" hidden="1">#REF!</definedName>
    <definedName name="erty" localSheetId="18" hidden="1">#REF!</definedName>
    <definedName name="erty" localSheetId="1" hidden="1">'PAUTA DIGITAL'!#REF!</definedName>
    <definedName name="erty" localSheetId="5" hidden="1">#REF!</definedName>
    <definedName name="erty" localSheetId="13" hidden="1">#REF!</definedName>
    <definedName name="erty" hidden="1">#REF!</definedName>
    <definedName name="eruu" localSheetId="16" hidden="1">#REF!</definedName>
    <definedName name="eruu" localSheetId="0" hidden="1">#REF!</definedName>
    <definedName name="eruu" localSheetId="6" hidden="1">#REF!</definedName>
    <definedName name="eruu" localSheetId="8" hidden="1">#REF!</definedName>
    <definedName name="eruu" localSheetId="18" hidden="1">#REF!</definedName>
    <definedName name="eruu" localSheetId="1" hidden="1">'PAUTA DIGITAL'!#REF!</definedName>
    <definedName name="eruu" localSheetId="5" hidden="1">#REF!</definedName>
    <definedName name="eruu" localSheetId="12" hidden="1">#REF!</definedName>
    <definedName name="eruu" localSheetId="13" hidden="1">#REF!</definedName>
    <definedName name="eruu" hidden="1">#REF!</definedName>
    <definedName name="eso">#REF!</definedName>
    <definedName name="etg">#REF!</definedName>
    <definedName name="etrg">#REF!</definedName>
    <definedName name="etyj">#REF!</definedName>
    <definedName name="EVALUACI">#REF!</definedName>
    <definedName name="Excel_BuiltIn_Database">#REF!</definedName>
    <definedName name="EXP">#REF!</definedName>
    <definedName name="expreso" localSheetId="16" hidden="1">{#N/A,#N/A,FALSE,"ACUM (ORD)";#N/A,#N/A,FALSE,"MES (ORD)";#N/A,#N/A,FALSE,"TOTAL $ MENSUAL"}</definedName>
    <definedName name="expreso" localSheetId="6" hidden="1">{#N/A,#N/A,FALSE,"ACUM (ORD)";#N/A,#N/A,FALSE,"MES (ORD)";#N/A,#N/A,FALSE,"TOTAL $ MENSUAL"}</definedName>
    <definedName name="expreso" localSheetId="8" hidden="1">{#N/A,#N/A,FALSE,"ACUM (ORD)";#N/A,#N/A,FALSE,"MES (ORD)";#N/A,#N/A,FALSE,"TOTAL $ MENSUAL"}</definedName>
    <definedName name="expreso" localSheetId="14" hidden="1">{#N/A,#N/A,FALSE,"ACUM (ORD)";#N/A,#N/A,FALSE,"MES (ORD)";#N/A,#N/A,FALSE,"TOTAL $ MENSUAL"}</definedName>
    <definedName name="expreso" localSheetId="18" hidden="1">{#N/A,#N/A,FALSE,"ACUM (ORD)";#N/A,#N/A,FALSE,"MES (ORD)";#N/A,#N/A,FALSE,"TOTAL $ MENSUAL"}</definedName>
    <definedName name="expreso" localSheetId="1" hidden="1">{#N/A,#N/A,FALSE,"ACUM (ORD)";#N/A,#N/A,FALSE,"MES (ORD)";#N/A,#N/A,FALSE,"TOTAL $ MENSUAL"}</definedName>
    <definedName name="expreso" localSheetId="5" hidden="1">{#N/A,#N/A,FALSE,"ACUM (ORD)";#N/A,#N/A,FALSE,"MES (ORD)";#N/A,#N/A,FALSE,"TOTAL $ MENSUAL"}</definedName>
    <definedName name="expreso" localSheetId="12" hidden="1">{#N/A,#N/A,FALSE,"ACUM (ORD)";#N/A,#N/A,FALSE,"MES (ORD)";#N/A,#N/A,FALSE,"TOTAL $ MENSUAL"}</definedName>
    <definedName name="expreso" localSheetId="13" hidden="1">{#N/A,#N/A,FALSE,"ACUM (ORD)";#N/A,#N/A,FALSE,"MES (ORD)";#N/A,#N/A,FALSE,"TOTAL $ MENSUAL"}</definedName>
    <definedName name="expreso" localSheetId="2" hidden="1">{#N/A,#N/A,FALSE,"ACUM (ORD)";#N/A,#N/A,FALSE,"MES (ORD)";#N/A,#N/A,FALSE,"TOTAL $ MENSUAL"}</definedName>
    <definedName name="expreso" localSheetId="15" hidden="1">{#N/A,#N/A,FALSE,"ACUM (ORD)";#N/A,#N/A,FALSE,"MES (ORD)";#N/A,#N/A,FALSE,"TOTAL $ MENSUAL"}</definedName>
    <definedName name="expreso" hidden="1">{#N/A,#N/A,FALSE,"ACUM (ORD)";#N/A,#N/A,FALSE,"MES (ORD)";#N/A,#N/A,FALSE,"TOTAL $ MENSUAL"}</definedName>
    <definedName name="EXPRESS">#REF!</definedName>
    <definedName name="Extensiva">OFFSET(#REF!,0,4,1,1)</definedName>
    <definedName name="EXTRAOCT">#REF!</definedName>
    <definedName name="eXTRAORDINARIOS">#N/A</definedName>
    <definedName name="EXTRNAV">#REF!</definedName>
    <definedName name="eyy" localSheetId="16" hidden="1">#REF!</definedName>
    <definedName name="eyy" localSheetId="0" hidden="1">#REF!</definedName>
    <definedName name="eyy" localSheetId="6" hidden="1">#REF!</definedName>
    <definedName name="eyy" localSheetId="8" hidden="1">#REF!</definedName>
    <definedName name="eyy" localSheetId="18" hidden="1">#REF!</definedName>
    <definedName name="eyy" localSheetId="1" hidden="1">'PAUTA DIGITAL'!#REF!</definedName>
    <definedName name="eyy" localSheetId="5" hidden="1">#REF!</definedName>
    <definedName name="eyy" localSheetId="13" hidden="1">#REF!</definedName>
    <definedName name="eyy" hidden="1">#REF!</definedName>
    <definedName name="F_">#REF!</definedName>
    <definedName name="facafacil">#REF!</definedName>
    <definedName name="FDDFDF" localSheetId="16" hidden="1">{#N/A,#N/A,FALSE,"BALLANTINE´S ";#N/A,#N/A,FALSE,"FUNDADOR"}</definedName>
    <definedName name="FDDFDF" localSheetId="0" hidden="1">{#N/A,#N/A,FALSE,"BALLANTINE´S ";#N/A,#N/A,FALSE,"FUNDADOR"}</definedName>
    <definedName name="FDDFDF" localSheetId="6" hidden="1">{#N/A,#N/A,FALSE,"BALLANTINE´S ";#N/A,#N/A,FALSE,"FUNDADOR"}</definedName>
    <definedName name="FDDFDF" localSheetId="8" hidden="1">{#N/A,#N/A,FALSE,"BALLANTINE´S ";#N/A,#N/A,FALSE,"FUNDADOR"}</definedName>
    <definedName name="FDDFDF" localSheetId="14" hidden="1">{#N/A,#N/A,FALSE,"BALLANTINE´S ";#N/A,#N/A,FALSE,"FUNDADOR"}</definedName>
    <definedName name="FDDFDF" localSheetId="18" hidden="1">{#N/A,#N/A,FALSE,"BALLANTINE´S ";#N/A,#N/A,FALSE,"FUNDADOR"}</definedName>
    <definedName name="FDDFDF" localSheetId="1" hidden="1">{#N/A,#N/A,FALSE,"BALLANTINE´S ";#N/A,#N/A,FALSE,"FUNDADOR"}</definedName>
    <definedName name="FDDFDF" localSheetId="5" hidden="1">{#N/A,#N/A,FALSE,"BALLANTINE´S ";#N/A,#N/A,FALSE,"FUNDADOR"}</definedName>
    <definedName name="FDDFDF" localSheetId="12" hidden="1">{#N/A,#N/A,FALSE,"BALLANTINE´S ";#N/A,#N/A,FALSE,"FUNDADOR"}</definedName>
    <definedName name="FDDFDF" localSheetId="13" hidden="1">{#N/A,#N/A,FALSE,"BALLANTINE´S ";#N/A,#N/A,FALSE,"FUNDADOR"}</definedName>
    <definedName name="FDDFDF" localSheetId="2" hidden="1">{#N/A,#N/A,FALSE,"BALLANTINE´S ";#N/A,#N/A,FALSE,"FUNDADOR"}</definedName>
    <definedName name="FDDFDF" localSheetId="15" hidden="1">{#N/A,#N/A,FALSE,"BALLANTINE´S ";#N/A,#N/A,FALSE,"FUNDADOR"}</definedName>
    <definedName name="FDDFDF" hidden="1">{#N/A,#N/A,FALSE,"BALLANTINE´S ";#N/A,#N/A,FALSE,"FUNDADOR"}</definedName>
    <definedName name="fdf" localSheetId="16" hidden="1">{#N/A,#N/A,FALSE,"ACUM (ORD)";#N/A,#N/A,FALSE,"MES (ORD)";#N/A,#N/A,FALSE,"TOTAL $ MENSUAL"}</definedName>
    <definedName name="fdf" localSheetId="6" hidden="1">{#N/A,#N/A,FALSE,"ACUM (ORD)";#N/A,#N/A,FALSE,"MES (ORD)";#N/A,#N/A,FALSE,"TOTAL $ MENSUAL"}</definedName>
    <definedName name="fdf" localSheetId="8" hidden="1">{#N/A,#N/A,FALSE,"ACUM (ORD)";#N/A,#N/A,FALSE,"MES (ORD)";#N/A,#N/A,FALSE,"TOTAL $ MENSUAL"}</definedName>
    <definedName name="fdf" localSheetId="14" hidden="1">{#N/A,#N/A,FALSE,"ACUM (ORD)";#N/A,#N/A,FALSE,"MES (ORD)";#N/A,#N/A,FALSE,"TOTAL $ MENSUAL"}</definedName>
    <definedName name="fdf" localSheetId="18" hidden="1">{#N/A,#N/A,FALSE,"ACUM (ORD)";#N/A,#N/A,FALSE,"MES (ORD)";#N/A,#N/A,FALSE,"TOTAL $ MENSUAL"}</definedName>
    <definedName name="fdf" localSheetId="1" hidden="1">{#N/A,#N/A,FALSE,"ACUM (ORD)";#N/A,#N/A,FALSE,"MES (ORD)";#N/A,#N/A,FALSE,"TOTAL $ MENSUAL"}</definedName>
    <definedName name="fdf" localSheetId="5" hidden="1">{#N/A,#N/A,FALSE,"ACUM (ORD)";#N/A,#N/A,FALSE,"MES (ORD)";#N/A,#N/A,FALSE,"TOTAL $ MENSUAL"}</definedName>
    <definedName name="fdf" localSheetId="12" hidden="1">{#N/A,#N/A,FALSE,"ACUM (ORD)";#N/A,#N/A,FALSE,"MES (ORD)";#N/A,#N/A,FALSE,"TOTAL $ MENSUAL"}</definedName>
    <definedName name="fdf" localSheetId="13" hidden="1">{#N/A,#N/A,FALSE,"ACUM (ORD)";#N/A,#N/A,FALSE,"MES (ORD)";#N/A,#N/A,FALSE,"TOTAL $ MENSUAL"}</definedName>
    <definedName name="fdf" localSheetId="2" hidden="1">{#N/A,#N/A,FALSE,"ACUM (ORD)";#N/A,#N/A,FALSE,"MES (ORD)";#N/A,#N/A,FALSE,"TOTAL $ MENSUAL"}</definedName>
    <definedName name="fdf" localSheetId="15" hidden="1">{#N/A,#N/A,FALSE,"ACUM (ORD)";#N/A,#N/A,FALSE,"MES (ORD)";#N/A,#N/A,FALSE,"TOTAL $ MENSUAL"}</definedName>
    <definedName name="fdf" hidden="1">{#N/A,#N/A,FALSE,"ACUM (ORD)";#N/A,#N/A,FALSE,"MES (ORD)";#N/A,#N/A,FALSE,"TOTAL $ MENSUAL"}</definedName>
    <definedName name="FDFDFDFD" localSheetId="16" hidden="1">{#N/A,#N/A,FALSE,"BALLANTINE´S ";#N/A,#N/A,FALSE,"FUNDADOR"}</definedName>
    <definedName name="FDFDFDFD" localSheetId="0" hidden="1">{#N/A,#N/A,FALSE,"BALLANTINE´S ";#N/A,#N/A,FALSE,"FUNDADOR"}</definedName>
    <definedName name="FDFDFDFD" localSheetId="6" hidden="1">{#N/A,#N/A,FALSE,"BALLANTINE´S ";#N/A,#N/A,FALSE,"FUNDADOR"}</definedName>
    <definedName name="FDFDFDFD" localSheetId="8" hidden="1">{#N/A,#N/A,FALSE,"BALLANTINE´S ";#N/A,#N/A,FALSE,"FUNDADOR"}</definedName>
    <definedName name="FDFDFDFD" localSheetId="14" hidden="1">{#N/A,#N/A,FALSE,"BALLANTINE´S ";#N/A,#N/A,FALSE,"FUNDADOR"}</definedName>
    <definedName name="FDFDFDFD" localSheetId="18" hidden="1">{#N/A,#N/A,FALSE,"BALLANTINE´S ";#N/A,#N/A,FALSE,"FUNDADOR"}</definedName>
    <definedName name="FDFDFDFD" localSheetId="1" hidden="1">{#N/A,#N/A,FALSE,"BALLANTINE´S ";#N/A,#N/A,FALSE,"FUNDADOR"}</definedName>
    <definedName name="FDFDFDFD" localSheetId="5" hidden="1">{#N/A,#N/A,FALSE,"BALLANTINE´S ";#N/A,#N/A,FALSE,"FUNDADOR"}</definedName>
    <definedName name="FDFDFDFD" localSheetId="12" hidden="1">{#N/A,#N/A,FALSE,"BALLANTINE´S ";#N/A,#N/A,FALSE,"FUNDADOR"}</definedName>
    <definedName name="FDFDFDFD" localSheetId="13" hidden="1">{#N/A,#N/A,FALSE,"BALLANTINE´S ";#N/A,#N/A,FALSE,"FUNDADOR"}</definedName>
    <definedName name="FDFDFDFD" localSheetId="2" hidden="1">{#N/A,#N/A,FALSE,"BALLANTINE´S ";#N/A,#N/A,FALSE,"FUNDADOR"}</definedName>
    <definedName name="FDFDFDFD" localSheetId="15" hidden="1">{#N/A,#N/A,FALSE,"BALLANTINE´S ";#N/A,#N/A,FALSE,"FUNDADOR"}</definedName>
    <definedName name="FDFDFDFD" hidden="1">{#N/A,#N/A,FALSE,"BALLANTINE´S ";#N/A,#N/A,FALSE,"FUNDADOR"}</definedName>
    <definedName name="FDGG" localSheetId="16" hidden="1">{#N/A,#N/A,FALSE,"BALLANTINE´S ";#N/A,#N/A,FALSE,"FUNDADOR"}</definedName>
    <definedName name="FDGG" localSheetId="0" hidden="1">{#N/A,#N/A,FALSE,"BALLANTINE´S ";#N/A,#N/A,FALSE,"FUNDADOR"}</definedName>
    <definedName name="FDGG" localSheetId="6" hidden="1">{#N/A,#N/A,FALSE,"BALLANTINE´S ";#N/A,#N/A,FALSE,"FUNDADOR"}</definedName>
    <definedName name="FDGG" localSheetId="8" hidden="1">{#N/A,#N/A,FALSE,"BALLANTINE´S ";#N/A,#N/A,FALSE,"FUNDADOR"}</definedName>
    <definedName name="FDGG" localSheetId="14" hidden="1">{#N/A,#N/A,FALSE,"BALLANTINE´S ";#N/A,#N/A,FALSE,"FUNDADOR"}</definedName>
    <definedName name="FDGG" localSheetId="18" hidden="1">{#N/A,#N/A,FALSE,"BALLANTINE´S ";#N/A,#N/A,FALSE,"FUNDADOR"}</definedName>
    <definedName name="FDGG" localSheetId="1" hidden="1">{#N/A,#N/A,FALSE,"BALLANTINE´S ";#N/A,#N/A,FALSE,"FUNDADOR"}</definedName>
    <definedName name="FDGG" localSheetId="5" hidden="1">{#N/A,#N/A,FALSE,"BALLANTINE´S ";#N/A,#N/A,FALSE,"FUNDADOR"}</definedName>
    <definedName name="FDGG" localSheetId="12" hidden="1">{#N/A,#N/A,FALSE,"BALLANTINE´S ";#N/A,#N/A,FALSE,"FUNDADOR"}</definedName>
    <definedName name="FDGG" localSheetId="13" hidden="1">{#N/A,#N/A,FALSE,"BALLANTINE´S ";#N/A,#N/A,FALSE,"FUNDADOR"}</definedName>
    <definedName name="FDGG" localSheetId="2" hidden="1">{#N/A,#N/A,FALSE,"BALLANTINE´S ";#N/A,#N/A,FALSE,"FUNDADOR"}</definedName>
    <definedName name="FDGG" localSheetId="15" hidden="1">{#N/A,#N/A,FALSE,"BALLANTINE´S ";#N/A,#N/A,FALSE,"FUNDADOR"}</definedName>
    <definedName name="FDGG" hidden="1">{#N/A,#N/A,FALSE,"BALLANTINE´S ";#N/A,#N/A,FALSE,"FUNDADOR"}</definedName>
    <definedName name="Febrero">#N/A</definedName>
    <definedName name="Feed">#REF!</definedName>
    <definedName name="FER">#REF!</definedName>
    <definedName name="FERAYF">#REF!</definedName>
    <definedName name="Feria" localSheetId="16" hidden="1">{#N/A,#N/A,FALSE,"BALLANTINE´S ";#N/A,#N/A,FALSE,"FUNDADOR"}</definedName>
    <definedName name="Feria" localSheetId="6" hidden="1">{#N/A,#N/A,FALSE,"BALLANTINE´S ";#N/A,#N/A,FALSE,"FUNDADOR"}</definedName>
    <definedName name="Feria" localSheetId="8" hidden="1">{#N/A,#N/A,FALSE,"BALLANTINE´S ";#N/A,#N/A,FALSE,"FUNDADOR"}</definedName>
    <definedName name="Feria" localSheetId="14" hidden="1">{#N/A,#N/A,FALSE,"BALLANTINE´S ";#N/A,#N/A,FALSE,"FUNDADOR"}</definedName>
    <definedName name="Feria" localSheetId="18" hidden="1">{#N/A,#N/A,FALSE,"BALLANTINE´S ";#N/A,#N/A,FALSE,"FUNDADOR"}</definedName>
    <definedName name="Feria" localSheetId="1" hidden="1">{#N/A,#N/A,FALSE,"BALLANTINE´S ";#N/A,#N/A,FALSE,"FUNDADOR"}</definedName>
    <definedName name="Feria" localSheetId="5" hidden="1">{#N/A,#N/A,FALSE,"BALLANTINE´S ";#N/A,#N/A,FALSE,"FUNDADOR"}</definedName>
    <definedName name="Feria" localSheetId="12" hidden="1">{#N/A,#N/A,FALSE,"BALLANTINE´S ";#N/A,#N/A,FALSE,"FUNDADOR"}</definedName>
    <definedName name="Feria" localSheetId="13" hidden="1">{#N/A,#N/A,FALSE,"BALLANTINE´S ";#N/A,#N/A,FALSE,"FUNDADOR"}</definedName>
    <definedName name="Feria" localSheetId="2" hidden="1">{#N/A,#N/A,FALSE,"BALLANTINE´S ";#N/A,#N/A,FALSE,"FUNDADOR"}</definedName>
    <definedName name="Feria" localSheetId="15" hidden="1">{#N/A,#N/A,FALSE,"BALLANTINE´S ";#N/A,#N/A,FALSE,"FUNDADOR"}</definedName>
    <definedName name="Feria" hidden="1">{#N/A,#N/A,FALSE,"BALLANTINE´S ";#N/A,#N/A,FALSE,"FUNDADOR"}</definedName>
    <definedName name="FF">#N/A</definedName>
    <definedName name="FFG" localSheetId="16" hidden="1">{#N/A,#N/A,FALSE,"BALLANTINE´S ";#N/A,#N/A,FALSE,"FUNDADOR"}</definedName>
    <definedName name="FFG" localSheetId="0" hidden="1">{#N/A,#N/A,FALSE,"BALLANTINE´S ";#N/A,#N/A,FALSE,"FUNDADOR"}</definedName>
    <definedName name="FFG" localSheetId="6" hidden="1">{#N/A,#N/A,FALSE,"BALLANTINE´S ";#N/A,#N/A,FALSE,"FUNDADOR"}</definedName>
    <definedName name="FFG" localSheetId="8" hidden="1">{#N/A,#N/A,FALSE,"BALLANTINE´S ";#N/A,#N/A,FALSE,"FUNDADOR"}</definedName>
    <definedName name="FFG" localSheetId="14" hidden="1">{#N/A,#N/A,FALSE,"BALLANTINE´S ";#N/A,#N/A,FALSE,"FUNDADOR"}</definedName>
    <definedName name="FFG" localSheetId="18" hidden="1">{#N/A,#N/A,FALSE,"BALLANTINE´S ";#N/A,#N/A,FALSE,"FUNDADOR"}</definedName>
    <definedName name="FFG" localSheetId="1" hidden="1">{#N/A,#N/A,FALSE,"BALLANTINE´S ";#N/A,#N/A,FALSE,"FUNDADOR"}</definedName>
    <definedName name="FFG" localSheetId="5" hidden="1">{#N/A,#N/A,FALSE,"BALLANTINE´S ";#N/A,#N/A,FALSE,"FUNDADOR"}</definedName>
    <definedName name="FFG" localSheetId="12" hidden="1">{#N/A,#N/A,FALSE,"BALLANTINE´S ";#N/A,#N/A,FALSE,"FUNDADOR"}</definedName>
    <definedName name="FFG" localSheetId="13" hidden="1">{#N/A,#N/A,FALSE,"BALLANTINE´S ";#N/A,#N/A,FALSE,"FUNDADOR"}</definedName>
    <definedName name="FFG" localSheetId="2" hidden="1">{#N/A,#N/A,FALSE,"BALLANTINE´S ";#N/A,#N/A,FALSE,"FUNDADOR"}</definedName>
    <definedName name="FFG" localSheetId="15" hidden="1">{#N/A,#N/A,FALSE,"BALLANTINE´S ";#N/A,#N/A,FALSE,"FUNDADOR"}</definedName>
    <definedName name="FFG" hidden="1">{#N/A,#N/A,FALSE,"BALLANTINE´S ";#N/A,#N/A,FALSE,"FUNDADOR"}</definedName>
    <definedName name="fg" localSheetId="16" hidden="1">#REF!</definedName>
    <definedName name="fg" localSheetId="0" hidden="1">#REF!</definedName>
    <definedName name="fg" localSheetId="6" hidden="1">#REF!</definedName>
    <definedName name="fg" localSheetId="8" hidden="1">#REF!</definedName>
    <definedName name="fg" localSheetId="18" hidden="1">#REF!</definedName>
    <definedName name="fg" localSheetId="1" hidden="1">'PAUTA DIGITAL'!#REF!</definedName>
    <definedName name="fg" localSheetId="5" hidden="1">#REF!</definedName>
    <definedName name="fg" localSheetId="13" hidden="1">#REF!</definedName>
    <definedName name="fg" hidden="1">#REF!</definedName>
    <definedName name="fgf" localSheetId="16" hidden="1">#REF!</definedName>
    <definedName name="fgf" localSheetId="0" hidden="1">#REF!</definedName>
    <definedName name="fgf" localSheetId="6" hidden="1">#REF!</definedName>
    <definedName name="fgf" localSheetId="8" hidden="1">#REF!</definedName>
    <definedName name="fgf" localSheetId="18" hidden="1">#REF!</definedName>
    <definedName name="fgf" localSheetId="1" hidden="1">'PAUTA DIGITAL'!#REF!</definedName>
    <definedName name="fgf" localSheetId="5" hidden="1">#REF!</definedName>
    <definedName name="fgf" localSheetId="13" hidden="1">#REF!</definedName>
    <definedName name="fgf" hidden="1">#REF!</definedName>
    <definedName name="FGFDFG">#N/A</definedName>
    <definedName name="FGFH">#REF!</definedName>
    <definedName name="fgg">#REF!</definedName>
    <definedName name="FGGD">#N/A</definedName>
    <definedName name="fggh">#REF!</definedName>
    <definedName name="FGH" localSheetId="16" hidden="1">{#N/A,#N/A,FALSE,"BALLANTINE´S ";#N/A,#N/A,FALSE,"FUNDADOR"}</definedName>
    <definedName name="FGH" localSheetId="0" hidden="1">{#N/A,#N/A,FALSE,"BALLANTINE´S ";#N/A,#N/A,FALSE,"FUNDADOR"}</definedName>
    <definedName name="FGH" localSheetId="6" hidden="1">{#N/A,#N/A,FALSE,"BALLANTINE´S ";#N/A,#N/A,FALSE,"FUNDADOR"}</definedName>
    <definedName name="FGH" localSheetId="8" hidden="1">{#N/A,#N/A,FALSE,"BALLANTINE´S ";#N/A,#N/A,FALSE,"FUNDADOR"}</definedName>
    <definedName name="FGH" localSheetId="14" hidden="1">{#N/A,#N/A,FALSE,"BALLANTINE´S ";#N/A,#N/A,FALSE,"FUNDADOR"}</definedName>
    <definedName name="FGH" localSheetId="18" hidden="1">{#N/A,#N/A,FALSE,"BALLANTINE´S ";#N/A,#N/A,FALSE,"FUNDADOR"}</definedName>
    <definedName name="FGH" localSheetId="1" hidden="1">{#N/A,#N/A,FALSE,"BALLANTINE´S ";#N/A,#N/A,FALSE,"FUNDADOR"}</definedName>
    <definedName name="FGH" localSheetId="5" hidden="1">{#N/A,#N/A,FALSE,"BALLANTINE´S ";#N/A,#N/A,FALSE,"FUNDADOR"}</definedName>
    <definedName name="FGH" localSheetId="12" hidden="1">{#N/A,#N/A,FALSE,"BALLANTINE´S ";#N/A,#N/A,FALSE,"FUNDADOR"}</definedName>
    <definedName name="FGH" localSheetId="13" hidden="1">{#N/A,#N/A,FALSE,"BALLANTINE´S ";#N/A,#N/A,FALSE,"FUNDADOR"}</definedName>
    <definedName name="FGH" localSheetId="2" hidden="1">{#N/A,#N/A,FALSE,"BALLANTINE´S ";#N/A,#N/A,FALSE,"FUNDADOR"}</definedName>
    <definedName name="FGH" localSheetId="15" hidden="1">{#N/A,#N/A,FALSE,"BALLANTINE´S ";#N/A,#N/A,FALSE,"FUNDADOR"}</definedName>
    <definedName name="FGH" hidden="1">{#N/A,#N/A,FALSE,"BALLANTINE´S ";#N/A,#N/A,FALSE,"FUNDADOR"}</definedName>
    <definedName name="FGHJ" localSheetId="16" hidden="1">{#N/A,#N/A,FALSE,"BALLANTINE´S ";#N/A,#N/A,FALSE,"FUNDADOR"}</definedName>
    <definedName name="FGHJ" localSheetId="0" hidden="1">{#N/A,#N/A,FALSE,"BALLANTINE´S ";#N/A,#N/A,FALSE,"FUNDADOR"}</definedName>
    <definedName name="FGHJ" localSheetId="6" hidden="1">{#N/A,#N/A,FALSE,"BALLANTINE´S ";#N/A,#N/A,FALSE,"FUNDADOR"}</definedName>
    <definedName name="FGHJ" localSheetId="8" hidden="1">{#N/A,#N/A,FALSE,"BALLANTINE´S ";#N/A,#N/A,FALSE,"FUNDADOR"}</definedName>
    <definedName name="FGHJ" localSheetId="14" hidden="1">{#N/A,#N/A,FALSE,"BALLANTINE´S ";#N/A,#N/A,FALSE,"FUNDADOR"}</definedName>
    <definedName name="FGHJ" localSheetId="18" hidden="1">{#N/A,#N/A,FALSE,"BALLANTINE´S ";#N/A,#N/A,FALSE,"FUNDADOR"}</definedName>
    <definedName name="FGHJ" localSheetId="1" hidden="1">{#N/A,#N/A,FALSE,"BALLANTINE´S ";#N/A,#N/A,FALSE,"FUNDADOR"}</definedName>
    <definedName name="FGHJ" localSheetId="5" hidden="1">{#N/A,#N/A,FALSE,"BALLANTINE´S ";#N/A,#N/A,FALSE,"FUNDADOR"}</definedName>
    <definedName name="FGHJ" localSheetId="12" hidden="1">{#N/A,#N/A,FALSE,"BALLANTINE´S ";#N/A,#N/A,FALSE,"FUNDADOR"}</definedName>
    <definedName name="FGHJ" localSheetId="13" hidden="1">{#N/A,#N/A,FALSE,"BALLANTINE´S ";#N/A,#N/A,FALSE,"FUNDADOR"}</definedName>
    <definedName name="FGHJ" localSheetId="2" hidden="1">{#N/A,#N/A,FALSE,"BALLANTINE´S ";#N/A,#N/A,FALSE,"FUNDADOR"}</definedName>
    <definedName name="FGHJ" localSheetId="15" hidden="1">{#N/A,#N/A,FALSE,"BALLANTINE´S ";#N/A,#N/A,FALSE,"FUNDADOR"}</definedName>
    <definedName name="FGHJ" hidden="1">{#N/A,#N/A,FALSE,"BALLANTINE´S ";#N/A,#N/A,FALSE,"FUNDADOR"}</definedName>
    <definedName name="FH" localSheetId="16" hidden="1">{#VALUE!,#N/A,FALSE,0;#N/A,#N/A,FALSE,0}</definedName>
    <definedName name="FH" localSheetId="6" hidden="1">{#VALUE!,#N/A,FALSE,0;#N/A,#N/A,FALSE,0}</definedName>
    <definedName name="FH" localSheetId="8" hidden="1">{#VALUE!,#N/A,FALSE,0;#N/A,#N/A,FALSE,0}</definedName>
    <definedName name="FH" localSheetId="14" hidden="1">{#VALUE!,#N/A,FALSE,0;#N/A,#N/A,FALSE,0}</definedName>
    <definedName name="FH" localSheetId="18" hidden="1">{#VALUE!,#N/A,FALSE,0;#N/A,#N/A,FALSE,0}</definedName>
    <definedName name="FH" localSheetId="1" hidden="1">{#VALUE!,#N/A,FALSE,0;#N/A,#N/A,FALSE,0}</definedName>
    <definedName name="FH" localSheetId="5" hidden="1">{#VALUE!,#N/A,FALSE,0;#N/A,#N/A,FALSE,0}</definedName>
    <definedName name="FH" localSheetId="12" hidden="1">{#VALUE!,#N/A,FALSE,0;#N/A,#N/A,FALSE,0}</definedName>
    <definedName name="FH" localSheetId="13" hidden="1">{#VALUE!,#N/A,FALSE,0;#N/A,#N/A,FALSE,0}</definedName>
    <definedName name="FH" localSheetId="2" hidden="1">{#VALUE!,#N/A,FALSE,0;#N/A,#N/A,FALSE,0}</definedName>
    <definedName name="FH" localSheetId="15" hidden="1">{#VALUE!,#N/A,FALSE,0;#N/A,#N/A,FALSE,0}</definedName>
    <definedName name="FH" hidden="1">{#VALUE!,#N/A,FALSE,0;#N/A,#N/A,FALSE,0}</definedName>
    <definedName name="fhy" localSheetId="16" hidden="1">#REF!</definedName>
    <definedName name="fhy" localSheetId="0" hidden="1">#REF!</definedName>
    <definedName name="fhy" localSheetId="6" hidden="1">#REF!</definedName>
    <definedName name="fhy" localSheetId="8" hidden="1">#REF!</definedName>
    <definedName name="fhy" localSheetId="18" hidden="1">#REF!</definedName>
    <definedName name="fhy" localSheetId="1" hidden="1">'PAUTA DIGITAL'!#REF!</definedName>
    <definedName name="fhy" localSheetId="5" hidden="1">#REF!</definedName>
    <definedName name="fhy" localSheetId="13" hidden="1">#REF!</definedName>
    <definedName name="fhy" hidden="1">#REF!</definedName>
    <definedName name="FI">#REF!</definedName>
    <definedName name="File_Name">OFFSET(#REF!,0,0,1,1)</definedName>
    <definedName name="fill" localSheetId="16" hidden="1">#REF!</definedName>
    <definedName name="fill" localSheetId="0" hidden="1">#REF!</definedName>
    <definedName name="fill" localSheetId="6" hidden="1">#REF!</definedName>
    <definedName name="fill" localSheetId="8" hidden="1">#REF!</definedName>
    <definedName name="fill" localSheetId="18" hidden="1">#REF!</definedName>
    <definedName name="fill" localSheetId="1" hidden="1">'PAUTA DIGITAL'!#REF!</definedName>
    <definedName name="fill" localSheetId="5" hidden="1">#REF!</definedName>
    <definedName name="fill" localSheetId="12" hidden="1">#REF!</definedName>
    <definedName name="fill" localSheetId="13" hidden="1">#REF!</definedName>
    <definedName name="fill" hidden="1">#REF!</definedName>
    <definedName name="fina">#REF!</definedName>
    <definedName name="FINALHY">#REF!</definedName>
    <definedName name="FJD" localSheetId="16" hidden="1">{#N/A,#N/A,FALSE,"단축1";#N/A,#N/A,FALSE,"단축2";#N/A,#N/A,FALSE,"단축3";#N/A,#N/A,FALSE,"장축";#N/A,#N/A,FALSE,"4WD"}</definedName>
    <definedName name="FJD" localSheetId="0" hidden="1">{#N/A,#N/A,FALSE,"단축1";#N/A,#N/A,FALSE,"단축2";#N/A,#N/A,FALSE,"단축3";#N/A,#N/A,FALSE,"장축";#N/A,#N/A,FALSE,"4WD"}</definedName>
    <definedName name="FJD" localSheetId="6" hidden="1">{#N/A,#N/A,FALSE,"단축1";#N/A,#N/A,FALSE,"단축2";#N/A,#N/A,FALSE,"단축3";#N/A,#N/A,FALSE,"장축";#N/A,#N/A,FALSE,"4WD"}</definedName>
    <definedName name="FJD" localSheetId="8" hidden="1">{#N/A,#N/A,FALSE,"단축1";#N/A,#N/A,FALSE,"단축2";#N/A,#N/A,FALSE,"단축3";#N/A,#N/A,FALSE,"장축";#N/A,#N/A,FALSE,"4WD"}</definedName>
    <definedName name="FJD" localSheetId="14" hidden="1">{#N/A,#N/A,FALSE,"단축1";#N/A,#N/A,FALSE,"단축2";#N/A,#N/A,FALSE,"단축3";#N/A,#N/A,FALSE,"장축";#N/A,#N/A,FALSE,"4WD"}</definedName>
    <definedName name="FJD" localSheetId="18" hidden="1">{#N/A,#N/A,FALSE,"단축1";#N/A,#N/A,FALSE,"단축2";#N/A,#N/A,FALSE,"단축3";#N/A,#N/A,FALSE,"장축";#N/A,#N/A,FALSE,"4WD"}</definedName>
    <definedName name="FJD" localSheetId="1" hidden="1">{#N/A,#N/A,FALSE,"단축1";#N/A,#N/A,FALSE,"단축2";#N/A,#N/A,FALSE,"단축3";#N/A,#N/A,FALSE,"장축";#N/A,#N/A,FALSE,"4WD"}</definedName>
    <definedName name="FJD" localSheetId="5" hidden="1">{#N/A,#N/A,FALSE,"단축1";#N/A,#N/A,FALSE,"단축2";#N/A,#N/A,FALSE,"단축3";#N/A,#N/A,FALSE,"장축";#N/A,#N/A,FALSE,"4WD"}</definedName>
    <definedName name="FJD" localSheetId="12" hidden="1">{#N/A,#N/A,FALSE,"단축1";#N/A,#N/A,FALSE,"단축2";#N/A,#N/A,FALSE,"단축3";#N/A,#N/A,FALSE,"장축";#N/A,#N/A,FALSE,"4WD"}</definedName>
    <definedName name="FJD" localSheetId="13" hidden="1">{#N/A,#N/A,FALSE,"단축1";#N/A,#N/A,FALSE,"단축2";#N/A,#N/A,FALSE,"단축3";#N/A,#N/A,FALSE,"장축";#N/A,#N/A,FALSE,"4WD"}</definedName>
    <definedName name="FJD" localSheetId="2" hidden="1">{#N/A,#N/A,FALSE,"단축1";#N/A,#N/A,FALSE,"단축2";#N/A,#N/A,FALSE,"단축3";#N/A,#N/A,FALSE,"장축";#N/A,#N/A,FALSE,"4WD"}</definedName>
    <definedName name="FJD" localSheetId="15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EXIBLE.T.L" localSheetId="16" hidden="1">{#N/A,#N/A,FALSE,"단축1";#N/A,#N/A,FALSE,"단축2";#N/A,#N/A,FALSE,"단축3";#N/A,#N/A,FALSE,"장축";#N/A,#N/A,FALSE,"4WD"}</definedName>
    <definedName name="FLEXIBLE.T.L" localSheetId="0" hidden="1">{#N/A,#N/A,FALSE,"단축1";#N/A,#N/A,FALSE,"단축2";#N/A,#N/A,FALSE,"단축3";#N/A,#N/A,FALSE,"장축";#N/A,#N/A,FALSE,"4WD"}</definedName>
    <definedName name="FLEXIBLE.T.L" localSheetId="6" hidden="1">{#N/A,#N/A,FALSE,"단축1";#N/A,#N/A,FALSE,"단축2";#N/A,#N/A,FALSE,"단축3";#N/A,#N/A,FALSE,"장축";#N/A,#N/A,FALSE,"4WD"}</definedName>
    <definedName name="FLEXIBLE.T.L" localSheetId="8" hidden="1">{#N/A,#N/A,FALSE,"단축1";#N/A,#N/A,FALSE,"단축2";#N/A,#N/A,FALSE,"단축3";#N/A,#N/A,FALSE,"장축";#N/A,#N/A,FALSE,"4WD"}</definedName>
    <definedName name="FLEXIBLE.T.L" localSheetId="14" hidden="1">{#N/A,#N/A,FALSE,"단축1";#N/A,#N/A,FALSE,"단축2";#N/A,#N/A,FALSE,"단축3";#N/A,#N/A,FALSE,"장축";#N/A,#N/A,FALSE,"4WD"}</definedName>
    <definedName name="FLEXIBLE.T.L" localSheetId="18" hidden="1">{#N/A,#N/A,FALSE,"단축1";#N/A,#N/A,FALSE,"단축2";#N/A,#N/A,FALSE,"단축3";#N/A,#N/A,FALSE,"장축";#N/A,#N/A,FALSE,"4WD"}</definedName>
    <definedName name="FLEXIBLE.T.L" localSheetId="1" hidden="1">{#N/A,#N/A,FALSE,"단축1";#N/A,#N/A,FALSE,"단축2";#N/A,#N/A,FALSE,"단축3";#N/A,#N/A,FALSE,"장축";#N/A,#N/A,FALSE,"4WD"}</definedName>
    <definedName name="FLEXIBLE.T.L" localSheetId="5" hidden="1">{#N/A,#N/A,FALSE,"단축1";#N/A,#N/A,FALSE,"단축2";#N/A,#N/A,FALSE,"단축3";#N/A,#N/A,FALSE,"장축";#N/A,#N/A,FALSE,"4WD"}</definedName>
    <definedName name="FLEXIBLE.T.L" localSheetId="12" hidden="1">{#N/A,#N/A,FALSE,"단축1";#N/A,#N/A,FALSE,"단축2";#N/A,#N/A,FALSE,"단축3";#N/A,#N/A,FALSE,"장축";#N/A,#N/A,FALSE,"4WD"}</definedName>
    <definedName name="FLEXIBLE.T.L" localSheetId="13" hidden="1">{#N/A,#N/A,FALSE,"단축1";#N/A,#N/A,FALSE,"단축2";#N/A,#N/A,FALSE,"단축3";#N/A,#N/A,FALSE,"장축";#N/A,#N/A,FALSE,"4WD"}</definedName>
    <definedName name="FLEXIBLE.T.L" localSheetId="2" hidden="1">{#N/A,#N/A,FALSE,"단축1";#N/A,#N/A,FALSE,"단축2";#N/A,#N/A,FALSE,"단축3";#N/A,#N/A,FALSE,"장축";#N/A,#N/A,FALSE,"4WD"}</definedName>
    <definedName name="FLEXIBLE.T.L" localSheetId="15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R" localSheetId="6" hidden="1">#REF!</definedName>
    <definedName name="FLOR" localSheetId="8" hidden="1">#REF!</definedName>
    <definedName name="FLOR" localSheetId="18" hidden="1">#REF!</definedName>
    <definedName name="FLOR" localSheetId="1" hidden="1">'PAUTA DIGITAL'!#REF!</definedName>
    <definedName name="FLOR" localSheetId="5" hidden="1">#REF!</definedName>
    <definedName name="FLOR" localSheetId="13" hidden="1">#REF!</definedName>
    <definedName name="FLOR" hidden="1">#REF!</definedName>
    <definedName name="FLOW" localSheetId="0" hidden="1">#REF!</definedName>
    <definedName name="FLOW" localSheetId="6" hidden="1">#REF!</definedName>
    <definedName name="FLOW" localSheetId="8" hidden="1">#REF!</definedName>
    <definedName name="FLOW" localSheetId="18" hidden="1">#REF!</definedName>
    <definedName name="FLOW" localSheetId="1" hidden="1">'PAUTA DIGITAL'!#REF!</definedName>
    <definedName name="FLOW" localSheetId="5" hidden="1">#REF!</definedName>
    <definedName name="FLOW" localSheetId="13" hidden="1">#REF!</definedName>
    <definedName name="FLOW" hidden="1">#REF!</definedName>
    <definedName name="FlowPPoint" localSheetId="16" hidden="1">{#N/A,#N/A,FALSE,"BALLANTINE´S ";#N/A,#N/A,FALSE,"FUNDADOR"}</definedName>
    <definedName name="FlowPPoint" localSheetId="0" hidden="1">{#N/A,#N/A,FALSE,"BALLANTINE´S ";#N/A,#N/A,FALSE,"FUNDADOR"}</definedName>
    <definedName name="FlowPPoint" localSheetId="6" hidden="1">{#N/A,#N/A,FALSE,"BALLANTINE´S ";#N/A,#N/A,FALSE,"FUNDADOR"}</definedName>
    <definedName name="FlowPPoint" localSheetId="8" hidden="1">{#N/A,#N/A,FALSE,"BALLANTINE´S ";#N/A,#N/A,FALSE,"FUNDADOR"}</definedName>
    <definedName name="FlowPPoint" localSheetId="14" hidden="1">{#N/A,#N/A,FALSE,"BALLANTINE´S ";#N/A,#N/A,FALSE,"FUNDADOR"}</definedName>
    <definedName name="FlowPPoint" localSheetId="18" hidden="1">{#N/A,#N/A,FALSE,"BALLANTINE´S ";#N/A,#N/A,FALSE,"FUNDADOR"}</definedName>
    <definedName name="FlowPPoint" localSheetId="1" hidden="1">{#N/A,#N/A,FALSE,"BALLANTINE´S ";#N/A,#N/A,FALSE,"FUNDADOR"}</definedName>
    <definedName name="FlowPPoint" localSheetId="5" hidden="1">{#N/A,#N/A,FALSE,"BALLANTINE´S ";#N/A,#N/A,FALSE,"FUNDADOR"}</definedName>
    <definedName name="FlowPPoint" localSheetId="12" hidden="1">{#N/A,#N/A,FALSE,"BALLANTINE´S ";#N/A,#N/A,FALSE,"FUNDADOR"}</definedName>
    <definedName name="FlowPPoint" localSheetId="13" hidden="1">{#N/A,#N/A,FALSE,"BALLANTINE´S ";#N/A,#N/A,FALSE,"FUNDADOR"}</definedName>
    <definedName name="FlowPPoint" localSheetId="2" hidden="1">{#N/A,#N/A,FALSE,"BALLANTINE´S ";#N/A,#N/A,FALSE,"FUNDADOR"}</definedName>
    <definedName name="FlowPPoint" localSheetId="15" hidden="1">{#N/A,#N/A,FALSE,"BALLANTINE´S ";#N/A,#N/A,FALSE,"FUNDADOR"}</definedName>
    <definedName name="FlowPPoint" hidden="1">{#N/A,#N/A,FALSE,"BALLANTINE´S ";#N/A,#N/A,FALSE,"FUNDADOR"}</definedName>
    <definedName name="FLOWREVISTA">#REF!</definedName>
    <definedName name="FOR" localSheetId="16" hidden="1">#REF!</definedName>
    <definedName name="FOR" localSheetId="0" hidden="1">#REF!</definedName>
    <definedName name="FOR" localSheetId="6" hidden="1">#REF!</definedName>
    <definedName name="FOR" localSheetId="8" hidden="1">#REF!</definedName>
    <definedName name="FOR" localSheetId="18" hidden="1">#REF!</definedName>
    <definedName name="FOR" localSheetId="1" hidden="1">'PAUTA DIGITAL'!#REF!</definedName>
    <definedName name="FOR" localSheetId="5" hidden="1">#REF!</definedName>
    <definedName name="FOR" localSheetId="13" hidden="1">#REF!</definedName>
    <definedName name="FOR" hidden="1">#REF!</definedName>
    <definedName name="FORMA">#REF!</definedName>
    <definedName name="FORMAS_PAGO">#REF!</definedName>
    <definedName name="Formatos" localSheetId="16">[1]Ref!$C$2:$C$79</definedName>
    <definedName name="Formatos" localSheetId="18">[1]Ref!$C$2:$C$79</definedName>
    <definedName name="Formatos" localSheetId="12">[1]Ref!$C$2:$C$79</definedName>
    <definedName name="Formatos">#REF!</definedName>
    <definedName name="fr">#REF!</definedName>
    <definedName name="FR3G" localSheetId="16" hidden="1">{#N/A,#N/A,FALSE,"BALLANTINE´S ";#N/A,#N/A,FALSE,"FUNDADOR"}</definedName>
    <definedName name="FR3G" localSheetId="6" hidden="1">{#N/A,#N/A,FALSE,"BALLANTINE´S ";#N/A,#N/A,FALSE,"FUNDADOR"}</definedName>
    <definedName name="FR3G" localSheetId="8" hidden="1">{#N/A,#N/A,FALSE,"BALLANTINE´S ";#N/A,#N/A,FALSE,"FUNDADOR"}</definedName>
    <definedName name="FR3G" localSheetId="14" hidden="1">{#N/A,#N/A,FALSE,"BALLANTINE´S ";#N/A,#N/A,FALSE,"FUNDADOR"}</definedName>
    <definedName name="FR3G" localSheetId="18" hidden="1">{#N/A,#N/A,FALSE,"BALLANTINE´S ";#N/A,#N/A,FALSE,"FUNDADOR"}</definedName>
    <definedName name="FR3G" localSheetId="1" hidden="1">{#N/A,#N/A,FALSE,"BALLANTINE´S ";#N/A,#N/A,FALSE,"FUNDADOR"}</definedName>
    <definedName name="FR3G" localSheetId="5" hidden="1">{#N/A,#N/A,FALSE,"BALLANTINE´S ";#N/A,#N/A,FALSE,"FUNDADOR"}</definedName>
    <definedName name="FR3G" localSheetId="12" hidden="1">{#N/A,#N/A,FALSE,"BALLANTINE´S ";#N/A,#N/A,FALSE,"FUNDADOR"}</definedName>
    <definedName name="FR3G" localSheetId="13" hidden="1">{#N/A,#N/A,FALSE,"BALLANTINE´S ";#N/A,#N/A,FALSE,"FUNDADOR"}</definedName>
    <definedName name="FR3G" localSheetId="2" hidden="1">{#N/A,#N/A,FALSE,"BALLANTINE´S ";#N/A,#N/A,FALSE,"FUNDADOR"}</definedName>
    <definedName name="FR3G" localSheetId="15" hidden="1">{#N/A,#N/A,FALSE,"BALLANTINE´S ";#N/A,#N/A,FALSE,"FUNDADOR"}</definedName>
    <definedName name="FR3G" hidden="1">{#N/A,#N/A,FALSE,"BALLANTINE´S ";#N/A,#N/A,FALSE,"FUNDADOR"}</definedName>
    <definedName name="frr">#N/A</definedName>
    <definedName name="FS" localSheetId="0" hidden="1">#REF!</definedName>
    <definedName name="FS" localSheetId="6" hidden="1">#REF!</definedName>
    <definedName name="FS" localSheetId="8" hidden="1">#REF!</definedName>
    <definedName name="FS" localSheetId="18" hidden="1">#REF!</definedName>
    <definedName name="FS" localSheetId="1" hidden="1">'PAUTA DIGITAL'!#REF!</definedName>
    <definedName name="FS" localSheetId="5" hidden="1">#REF!</definedName>
    <definedName name="FS" localSheetId="12" hidden="1">#REF!</definedName>
    <definedName name="FS" localSheetId="13" hidden="1">#REF!</definedName>
    <definedName name="FS" hidden="1">#REF!</definedName>
    <definedName name="G" localSheetId="16" hidden="1">{#N/A,#N/A,FALSE,"BALLANTINE´S ";#N/A,#N/A,FALSE,"FUNDADOR"}</definedName>
    <definedName name="G" localSheetId="0" hidden="1">{#N/A,#N/A,FALSE,"BALLANTINE´S ";#N/A,#N/A,FALSE,"FUNDADOR"}</definedName>
    <definedName name="G" localSheetId="6" hidden="1">{#N/A,#N/A,FALSE,"BALLANTINE´S ";#N/A,#N/A,FALSE,"FUNDADOR"}</definedName>
    <definedName name="G" localSheetId="8" hidden="1">{#N/A,#N/A,FALSE,"BALLANTINE´S ";#N/A,#N/A,FALSE,"FUNDADOR"}</definedName>
    <definedName name="G" localSheetId="14" hidden="1">{#N/A,#N/A,FALSE,"BALLANTINE´S ";#N/A,#N/A,FALSE,"FUNDADOR"}</definedName>
    <definedName name="G" localSheetId="18" hidden="1">{#N/A,#N/A,FALSE,"BALLANTINE´S ";#N/A,#N/A,FALSE,"FUNDADOR"}</definedName>
    <definedName name="G" localSheetId="1" hidden="1">{#N/A,#N/A,FALSE,"BALLANTINE´S ";#N/A,#N/A,FALSE,"FUNDADOR"}</definedName>
    <definedName name="G" localSheetId="5" hidden="1">{#N/A,#N/A,FALSE,"BALLANTINE´S ";#N/A,#N/A,FALSE,"FUNDADOR"}</definedName>
    <definedName name="G" localSheetId="12" hidden="1">{#N/A,#N/A,FALSE,"BALLANTINE´S ";#N/A,#N/A,FALSE,"FUNDADOR"}</definedName>
    <definedName name="G" localSheetId="13" hidden="1">{#N/A,#N/A,FALSE,"BALLANTINE´S ";#N/A,#N/A,FALSE,"FUNDADOR"}</definedName>
    <definedName name="G" localSheetId="2" hidden="1">{#N/A,#N/A,FALSE,"BALLANTINE´S ";#N/A,#N/A,FALSE,"FUNDADOR"}</definedName>
    <definedName name="G" localSheetId="15" hidden="1">{#N/A,#N/A,FALSE,"BALLANTINE´S ";#N/A,#N/A,FALSE,"FUNDADOR"}</definedName>
    <definedName name="G" hidden="1">{#N/A,#N/A,FALSE,"BALLANTINE´S ";#N/A,#N/A,FALSE,"FUNDADOR"}</definedName>
    <definedName name="g.o." localSheetId="16" hidden="1">#REF!</definedName>
    <definedName name="g.o." localSheetId="0" hidden="1">#REF!</definedName>
    <definedName name="g.o." localSheetId="6" hidden="1">#REF!</definedName>
    <definedName name="g.o." localSheetId="8" hidden="1">#REF!</definedName>
    <definedName name="g.o." localSheetId="18" hidden="1">#REF!</definedName>
    <definedName name="g.o." localSheetId="1" hidden="1">'PAUTA DIGITAL'!#REF!</definedName>
    <definedName name="g.o." localSheetId="5" hidden="1">#REF!</definedName>
    <definedName name="g.o." localSheetId="12" hidden="1">#REF!</definedName>
    <definedName name="g.o." localSheetId="13" hidden="1">#REF!</definedName>
    <definedName name="g.o." hidden="1">#REF!</definedName>
    <definedName name="gABC1">#REF!</definedName>
    <definedName name="gaha">#REF!</definedName>
    <definedName name="gC2_">#REF!</definedName>
    <definedName name="gC3_">#REF!</definedName>
    <definedName name="gDE">#REF!</definedName>
    <definedName name="ge">#REF!</definedName>
    <definedName name="gf" localSheetId="16" hidden="1">#REF!</definedName>
    <definedName name="gf" localSheetId="0" hidden="1">#REF!</definedName>
    <definedName name="gf" localSheetId="6" hidden="1">#REF!</definedName>
    <definedName name="gf" localSheetId="8" hidden="1">#REF!</definedName>
    <definedName name="gf" localSheetId="18" hidden="1">#REF!</definedName>
    <definedName name="gf" localSheetId="1" hidden="1">'PAUTA DIGITAL'!#REF!</definedName>
    <definedName name="gf" localSheetId="5" hidden="1">#REF!</definedName>
    <definedName name="gf" localSheetId="13" hidden="1">#REF!</definedName>
    <definedName name="gf" hidden="1">#REF!</definedName>
    <definedName name="gfchngf">#REF!</definedName>
    <definedName name="gfds" localSheetId="16" hidden="1">{#N/A,#N/A,FALSE,"BALLANTINE´S ";#N/A,#N/A,FALSE,"FUNDADOR"}</definedName>
    <definedName name="gfds" localSheetId="6" hidden="1">{#N/A,#N/A,FALSE,"BALLANTINE´S ";#N/A,#N/A,FALSE,"FUNDADOR"}</definedName>
    <definedName name="gfds" localSheetId="8" hidden="1">{#N/A,#N/A,FALSE,"BALLANTINE´S ";#N/A,#N/A,FALSE,"FUNDADOR"}</definedName>
    <definedName name="gfds" localSheetId="14" hidden="1">{#N/A,#N/A,FALSE,"BALLANTINE´S ";#N/A,#N/A,FALSE,"FUNDADOR"}</definedName>
    <definedName name="gfds" localSheetId="18" hidden="1">{#N/A,#N/A,FALSE,"BALLANTINE´S ";#N/A,#N/A,FALSE,"FUNDADOR"}</definedName>
    <definedName name="gfds" localSheetId="1" hidden="1">{#N/A,#N/A,FALSE,"BALLANTINE´S ";#N/A,#N/A,FALSE,"FUNDADOR"}</definedName>
    <definedName name="gfds" localSheetId="5" hidden="1">{#N/A,#N/A,FALSE,"BALLANTINE´S ";#N/A,#N/A,FALSE,"FUNDADOR"}</definedName>
    <definedName name="gfds" localSheetId="12" hidden="1">{#N/A,#N/A,FALSE,"BALLANTINE´S ";#N/A,#N/A,FALSE,"FUNDADOR"}</definedName>
    <definedName name="gfds" localSheetId="13" hidden="1">{#N/A,#N/A,FALSE,"BALLANTINE´S ";#N/A,#N/A,FALSE,"FUNDADOR"}</definedName>
    <definedName name="gfds" localSheetId="2" hidden="1">{#N/A,#N/A,FALSE,"BALLANTINE´S ";#N/A,#N/A,FALSE,"FUNDADOR"}</definedName>
    <definedName name="gfds" localSheetId="15" hidden="1">{#N/A,#N/A,FALSE,"BALLANTINE´S ";#N/A,#N/A,FALSE,"FUNDADOR"}</definedName>
    <definedName name="gfds" hidden="1">{#N/A,#N/A,FALSE,"BALLANTINE´S ";#N/A,#N/A,FALSE,"FUNDADOR"}</definedName>
    <definedName name="gg">OFFSET(#REF!,0,4,1,1)</definedName>
    <definedName name="ggjhyu" localSheetId="16" hidden="1">#REF!</definedName>
    <definedName name="ggjhyu" localSheetId="0" hidden="1">#REF!</definedName>
    <definedName name="ggjhyu" localSheetId="6" hidden="1">#REF!</definedName>
    <definedName name="ggjhyu" localSheetId="8" hidden="1">#REF!</definedName>
    <definedName name="ggjhyu" localSheetId="18" hidden="1">#REF!</definedName>
    <definedName name="ggjhyu" localSheetId="1" hidden="1">'PAUTA DIGITAL'!#REF!</definedName>
    <definedName name="ggjhyu" localSheetId="5" hidden="1">#REF!</definedName>
    <definedName name="ggjhyu" localSheetId="13" hidden="1">#REF!</definedName>
    <definedName name="ggjhyu" hidden="1">#REF!</definedName>
    <definedName name="gh" localSheetId="16" hidden="1">#REF!</definedName>
    <definedName name="gh" localSheetId="0" hidden="1">#REF!</definedName>
    <definedName name="gh" localSheetId="6" hidden="1">#REF!</definedName>
    <definedName name="gh" localSheetId="8" hidden="1">#REF!</definedName>
    <definedName name="gh" localSheetId="18" hidden="1">#REF!</definedName>
    <definedName name="gh" localSheetId="1" hidden="1">'PAUTA DIGITAL'!#REF!</definedName>
    <definedName name="gh" localSheetId="5" hidden="1">#REF!</definedName>
    <definedName name="gh" localSheetId="13" hidden="1">#REF!</definedName>
    <definedName name="gh" hidden="1">#REF!</definedName>
    <definedName name="ghdff" localSheetId="16" hidden="1">#REF!</definedName>
    <definedName name="ghdff" localSheetId="0" hidden="1">#REF!</definedName>
    <definedName name="ghdff" localSheetId="6" hidden="1">#REF!</definedName>
    <definedName name="ghdff" localSheetId="8" hidden="1">#REF!</definedName>
    <definedName name="ghdff" localSheetId="18" hidden="1">#REF!</definedName>
    <definedName name="ghdff" localSheetId="1" hidden="1">'PAUTA DIGITAL'!#REF!</definedName>
    <definedName name="ghdff" localSheetId="5" hidden="1">#REF!</definedName>
    <definedName name="ghdff" localSheetId="13" hidden="1">#REF!</definedName>
    <definedName name="ghdff" hidden="1">#REF!</definedName>
    <definedName name="GHGH" localSheetId="16" hidden="1">#REF!</definedName>
    <definedName name="GHGH" localSheetId="0" hidden="1">#REF!</definedName>
    <definedName name="GHGH" localSheetId="6" hidden="1">#REF!</definedName>
    <definedName name="GHGH" localSheetId="8" hidden="1">#REF!</definedName>
    <definedName name="GHGH" localSheetId="18" hidden="1">#REF!</definedName>
    <definedName name="GHGH" localSheetId="1" hidden="1">'PAUTA DIGITAL'!#REF!</definedName>
    <definedName name="GHGH" localSheetId="5" hidden="1">#REF!</definedName>
    <definedName name="GHGH" localSheetId="13" hidden="1">#REF!</definedName>
    <definedName name="GHGH" hidden="1">#REF!</definedName>
    <definedName name="ghji" localSheetId="16" hidden="1">#REF!</definedName>
    <definedName name="ghji" localSheetId="0" hidden="1">#REF!</definedName>
    <definedName name="ghji" localSheetId="6" hidden="1">#REF!</definedName>
    <definedName name="ghji" localSheetId="8" hidden="1">#REF!</definedName>
    <definedName name="ghji" localSheetId="18" hidden="1">#REF!</definedName>
    <definedName name="ghji" localSheetId="1" hidden="1">'PAUTA DIGITAL'!#REF!</definedName>
    <definedName name="ghji" localSheetId="5" hidden="1">#REF!</definedName>
    <definedName name="ghji" localSheetId="13" hidden="1">#REF!</definedName>
    <definedName name="ghji" hidden="1">#REF!</definedName>
    <definedName name="ghk" localSheetId="16" hidden="1">#REF!</definedName>
    <definedName name="ghk" localSheetId="0" hidden="1">#REF!</definedName>
    <definedName name="ghk" localSheetId="6" hidden="1">#REF!</definedName>
    <definedName name="ghk" localSheetId="8" hidden="1">#REF!</definedName>
    <definedName name="ghk" localSheetId="18" hidden="1">#REF!</definedName>
    <definedName name="ghk" localSheetId="1" hidden="1">'PAUTA DIGITAL'!#REF!</definedName>
    <definedName name="ghk" localSheetId="5" hidden="1">#REF!</definedName>
    <definedName name="ghk" localSheetId="13" hidden="1">#REF!</definedName>
    <definedName name="ghk" hidden="1">#REF!</definedName>
    <definedName name="GINA">#REF!</definedName>
    <definedName name="GK" localSheetId="16" hidden="1">#REF!</definedName>
    <definedName name="GK" localSheetId="0" hidden="1">#REF!</definedName>
    <definedName name="GK" localSheetId="6" hidden="1">#REF!</definedName>
    <definedName name="GK" localSheetId="8" hidden="1">#REF!</definedName>
    <definedName name="GK" localSheetId="18" hidden="1">#REF!</definedName>
    <definedName name="GK" localSheetId="1" hidden="1">'PAUTA DIGITAL'!#REF!</definedName>
    <definedName name="GK" localSheetId="5" hidden="1">#REF!</definedName>
    <definedName name="GK" localSheetId="13" hidden="1">#REF!</definedName>
    <definedName name="GK" hidden="1">#REF!</definedName>
    <definedName name="glade_antitabaco">#REF!</definedName>
    <definedName name="glade_aromatik">#REF!</definedName>
    <definedName name="glade_fombra">#REF!</definedName>
    <definedName name="glade_gel">#REF!</definedName>
    <definedName name="glade_plug_ap">#REF!</definedName>
    <definedName name="glade_plug_rep">#REF!</definedName>
    <definedName name="glade_pot">#REF!</definedName>
    <definedName name="glade_sensa">#REF!</definedName>
    <definedName name="glade_toque_ap">#REF!</definedName>
    <definedName name="glade_toque_rep">#REF!</definedName>
    <definedName name="glade_velas">#REF!</definedName>
    <definedName name="glade_velas_rep">#REF!</definedName>
    <definedName name="glade_votive_ap">#REF!</definedName>
    <definedName name="glade_votive_rep">#REF!</definedName>
    <definedName name="gmo">#N/A</definedName>
    <definedName name="gn">#REF!</definedName>
    <definedName name="gnhgf">#N/A</definedName>
    <definedName name="Goodwill">#REF!</definedName>
    <definedName name="gr" localSheetId="16" hidden="1">#REF!</definedName>
    <definedName name="gr" localSheetId="0" hidden="1">#REF!</definedName>
    <definedName name="gr" localSheetId="6" hidden="1">#REF!</definedName>
    <definedName name="gr" localSheetId="8" hidden="1">#REF!</definedName>
    <definedName name="gr" localSheetId="18" hidden="1">#REF!</definedName>
    <definedName name="gr" localSheetId="1" hidden="1">'PAUTA DIGITAL'!#REF!</definedName>
    <definedName name="gr" localSheetId="5" hidden="1">#REF!</definedName>
    <definedName name="gr" localSheetId="13" hidden="1">#REF!</definedName>
    <definedName name="gr" hidden="1">#REF!</definedName>
    <definedName name="Grand_Total">#REF!</definedName>
    <definedName name="gris" localSheetId="16" hidden="1">{#N/A,#N/A,FALSE,"BALLANTINE´S ";#N/A,#N/A,FALSE,"FUNDADOR"}</definedName>
    <definedName name="gris" localSheetId="0" hidden="1">{#N/A,#N/A,FALSE,"BALLANTINE´S ";#N/A,#N/A,FALSE,"FUNDADOR"}</definedName>
    <definedName name="gris" localSheetId="6" hidden="1">{#N/A,#N/A,FALSE,"BALLANTINE´S ";#N/A,#N/A,FALSE,"FUNDADOR"}</definedName>
    <definedName name="gris" localSheetId="8" hidden="1">{#N/A,#N/A,FALSE,"BALLANTINE´S ";#N/A,#N/A,FALSE,"FUNDADOR"}</definedName>
    <definedName name="gris" localSheetId="14" hidden="1">{#N/A,#N/A,FALSE,"BALLANTINE´S ";#N/A,#N/A,FALSE,"FUNDADOR"}</definedName>
    <definedName name="gris" localSheetId="18" hidden="1">{#N/A,#N/A,FALSE,"BALLANTINE´S ";#N/A,#N/A,FALSE,"FUNDADOR"}</definedName>
    <definedName name="gris" localSheetId="1" hidden="1">{#N/A,#N/A,FALSE,"BALLANTINE´S ";#N/A,#N/A,FALSE,"FUNDADOR"}</definedName>
    <definedName name="gris" localSheetId="5" hidden="1">{#N/A,#N/A,FALSE,"BALLANTINE´S ";#N/A,#N/A,FALSE,"FUNDADOR"}</definedName>
    <definedName name="gris" localSheetId="12" hidden="1">{#N/A,#N/A,FALSE,"BALLANTINE´S ";#N/A,#N/A,FALSE,"FUNDADOR"}</definedName>
    <definedName name="gris" localSheetId="13" hidden="1">{#N/A,#N/A,FALSE,"BALLANTINE´S ";#N/A,#N/A,FALSE,"FUNDADOR"}</definedName>
    <definedName name="gris" localSheetId="2" hidden="1">{#N/A,#N/A,FALSE,"BALLANTINE´S ";#N/A,#N/A,FALSE,"FUNDADOR"}</definedName>
    <definedName name="gris" localSheetId="15" hidden="1">{#N/A,#N/A,FALSE,"BALLANTINE´S ";#N/A,#N/A,FALSE,"FUNDADOR"}</definedName>
    <definedName name="gris" hidden="1">{#N/A,#N/A,FALSE,"BALLANTINE´S ";#N/A,#N/A,FALSE,"FUNDADOR"}</definedName>
    <definedName name="gss">#REF!</definedName>
    <definedName name="GTF" localSheetId="16" hidden="1">#REF!</definedName>
    <definedName name="GTF" localSheetId="0" hidden="1">#REF!</definedName>
    <definedName name="GTF" localSheetId="6" hidden="1">#REF!</definedName>
    <definedName name="GTF" localSheetId="8" hidden="1">#REF!</definedName>
    <definedName name="GTF" localSheetId="18" hidden="1">#REF!</definedName>
    <definedName name="GTF" localSheetId="1" hidden="1">'PAUTA DIGITAL'!#REF!</definedName>
    <definedName name="GTF" localSheetId="5" hidden="1">#REF!</definedName>
    <definedName name="GTF" localSheetId="13" hidden="1">#REF!</definedName>
    <definedName name="GTF" hidden="1">#REF!</definedName>
    <definedName name="gty" localSheetId="16" hidden="1">#REF!</definedName>
    <definedName name="gty" localSheetId="0" hidden="1">#REF!</definedName>
    <definedName name="gty" localSheetId="6" hidden="1">#REF!</definedName>
    <definedName name="gty" localSheetId="8" hidden="1">#REF!</definedName>
    <definedName name="gty" localSheetId="18" hidden="1">#REF!</definedName>
    <definedName name="gty" localSheetId="1" hidden="1">'PAUTA DIGITAL'!#REF!</definedName>
    <definedName name="gty" localSheetId="5" hidden="1">#REF!</definedName>
    <definedName name="gty" localSheetId="13" hidden="1">#REF!</definedName>
    <definedName name="gty" hidden="1">#REF!</definedName>
    <definedName name="GUAYAQUIL">#REF!</definedName>
    <definedName name="GUAYFIN">#REF!</definedName>
    <definedName name="guayfinn">#REF!</definedName>
    <definedName name="GUYGIUB" localSheetId="0" hidden="1">#REF!</definedName>
    <definedName name="GUYGIUB" localSheetId="6" hidden="1">#REF!</definedName>
    <definedName name="GUYGIUB" localSheetId="8" hidden="1">#REF!</definedName>
    <definedName name="GUYGIUB" localSheetId="18" hidden="1">#REF!</definedName>
    <definedName name="GUYGIUB" localSheetId="1" hidden="1">'PAUTA DIGITAL'!#REF!</definedName>
    <definedName name="GUYGIUB" localSheetId="5" hidden="1">#REF!</definedName>
    <definedName name="GUYGIUB" localSheetId="12" hidden="1">#REF!</definedName>
    <definedName name="GUYGIUB" localSheetId="13" hidden="1">#REF!</definedName>
    <definedName name="GUYGIUB" hidden="1">#REF!</definedName>
    <definedName name="GYE">#REF!</definedName>
    <definedName name="GYECGT">#REF!</definedName>
    <definedName name="GYELANZ">#REF!</definedName>
    <definedName name="GYEMANT">#REF!</definedName>
    <definedName name="gyemanta">#REF!</definedName>
    <definedName name="GYEPRELA">#REF!</definedName>
    <definedName name="GYESPRIN">#REF!</definedName>
    <definedName name="H">#REF!</definedName>
    <definedName name="hahs" localSheetId="16" hidden="1">#REF!</definedName>
    <definedName name="hahs" localSheetId="0" hidden="1">#REF!</definedName>
    <definedName name="hahs" localSheetId="6" hidden="1">#REF!</definedName>
    <definedName name="hahs" localSheetId="8" hidden="1">#REF!</definedName>
    <definedName name="hahs" localSheetId="18" hidden="1">#REF!</definedName>
    <definedName name="hahs" localSheetId="1" hidden="1">'PAUTA DIGITAL'!#REF!</definedName>
    <definedName name="hahs" localSheetId="5" hidden="1">#REF!</definedName>
    <definedName name="hahs" localSheetId="13" hidden="1">#REF!</definedName>
    <definedName name="hahs" hidden="1">#REF!</definedName>
    <definedName name="HALLSG">#REF!</definedName>
    <definedName name="HALLSGYE">#REF!</definedName>
    <definedName name="HALMARG7">#REF!</definedName>
    <definedName name="HALMARQ7">#REF!</definedName>
    <definedName name="hayst" localSheetId="16" hidden="1">#REF!</definedName>
    <definedName name="hayst" localSheetId="0" hidden="1">#REF!</definedName>
    <definedName name="hayst" localSheetId="6" hidden="1">#REF!</definedName>
    <definedName name="hayst" localSheetId="8" hidden="1">#REF!</definedName>
    <definedName name="hayst" localSheetId="18" hidden="1">#REF!</definedName>
    <definedName name="hayst" localSheetId="1" hidden="1">'PAUTA DIGITAL'!#REF!</definedName>
    <definedName name="hayst" localSheetId="5" hidden="1">#REF!</definedName>
    <definedName name="hayst" localSheetId="13" hidden="1">#REF!</definedName>
    <definedName name="hayst" hidden="1">#REF!</definedName>
    <definedName name="hd" localSheetId="16" hidden="1">#REF!</definedName>
    <definedName name="hd" localSheetId="0" hidden="1">#REF!</definedName>
    <definedName name="hd" localSheetId="6" hidden="1">#REF!</definedName>
    <definedName name="hd" localSheetId="8" hidden="1">#REF!</definedName>
    <definedName name="hd" localSheetId="18" hidden="1">#REF!</definedName>
    <definedName name="hd" localSheetId="1" hidden="1">'PAUTA DIGITAL'!#REF!</definedName>
    <definedName name="hd" localSheetId="5" hidden="1">#REF!</definedName>
    <definedName name="hd" localSheetId="13" hidden="1">#REF!</definedName>
    <definedName name="hd" hidden="1">#REF!</definedName>
    <definedName name="hdgrt" localSheetId="16" hidden="1">#REF!</definedName>
    <definedName name="hdgrt" localSheetId="0" hidden="1">#REF!</definedName>
    <definedName name="hdgrt" localSheetId="6" hidden="1">#REF!</definedName>
    <definedName name="hdgrt" localSheetId="8" hidden="1">#REF!</definedName>
    <definedName name="hdgrt" localSheetId="18" hidden="1">#REF!</definedName>
    <definedName name="hdgrt" localSheetId="1" hidden="1">'PAUTA DIGITAL'!#REF!</definedName>
    <definedName name="hdgrt" localSheetId="5" hidden="1">#REF!</definedName>
    <definedName name="hdgrt" localSheetId="13" hidden="1">#REF!</definedName>
    <definedName name="hdgrt" hidden="1">#REF!</definedName>
    <definedName name="Header">#REF!</definedName>
    <definedName name="HEQRHJ">#REF!</definedName>
    <definedName name="HER" localSheetId="16" hidden="1">#REF!</definedName>
    <definedName name="HER" localSheetId="6" hidden="1">#REF!</definedName>
    <definedName name="HER" localSheetId="8" hidden="1">#REF!</definedName>
    <definedName name="HER" localSheetId="18" hidden="1">#REF!</definedName>
    <definedName name="HER" localSheetId="1" hidden="1">'PAUTA DIGITAL'!#REF!</definedName>
    <definedName name="HER" localSheetId="5" hidden="1">#REF!</definedName>
    <definedName name="HER" localSheetId="13" hidden="1">#REF!</definedName>
    <definedName name="HER" hidden="1">#REF!</definedName>
    <definedName name="het">#REF!</definedName>
    <definedName name="hg" localSheetId="16" hidden="1">#REF!</definedName>
    <definedName name="hg" localSheetId="0" hidden="1">#REF!</definedName>
    <definedName name="hg" localSheetId="6" hidden="1">#REF!</definedName>
    <definedName name="hg" localSheetId="8" hidden="1">#REF!</definedName>
    <definedName name="hg" localSheetId="18" hidden="1">#REF!</definedName>
    <definedName name="hg" localSheetId="1" hidden="1">'PAUTA DIGITAL'!#REF!</definedName>
    <definedName name="hg" localSheetId="5" hidden="1">#REF!</definedName>
    <definedName name="hg" localSheetId="13" hidden="1">#REF!</definedName>
    <definedName name="hg" hidden="1">#REF!</definedName>
    <definedName name="HGFDF">#N/A</definedName>
    <definedName name="hh">OFFSET(#REF!,0,0,1,1)</definedName>
    <definedName name="hhh">#REF!</definedName>
    <definedName name="HHHH">#N/A</definedName>
    <definedName name="hhhhhhhhha">#REF!</definedName>
    <definedName name="HIPOTECA">#REF!</definedName>
    <definedName name="HJK" localSheetId="16" hidden="1">{#N/A,#N/A,FALSE,"BALLANTINE´S ";#N/A,#N/A,FALSE,"FUNDADOR"}</definedName>
    <definedName name="HJK" localSheetId="0" hidden="1">{#N/A,#N/A,FALSE,"BALLANTINE´S ";#N/A,#N/A,FALSE,"FUNDADOR"}</definedName>
    <definedName name="HJK" localSheetId="6" hidden="1">{#N/A,#N/A,FALSE,"BALLANTINE´S ";#N/A,#N/A,FALSE,"FUNDADOR"}</definedName>
    <definedName name="HJK" localSheetId="8" hidden="1">{#N/A,#N/A,FALSE,"BALLANTINE´S ";#N/A,#N/A,FALSE,"FUNDADOR"}</definedName>
    <definedName name="HJK" localSheetId="14" hidden="1">{#N/A,#N/A,FALSE,"BALLANTINE´S ";#N/A,#N/A,FALSE,"FUNDADOR"}</definedName>
    <definedName name="HJK" localSheetId="18" hidden="1">{#N/A,#N/A,FALSE,"BALLANTINE´S ";#N/A,#N/A,FALSE,"FUNDADOR"}</definedName>
    <definedName name="HJK" localSheetId="1" hidden="1">{#N/A,#N/A,FALSE,"BALLANTINE´S ";#N/A,#N/A,FALSE,"FUNDADOR"}</definedName>
    <definedName name="HJK" localSheetId="5" hidden="1">{#N/A,#N/A,FALSE,"BALLANTINE´S ";#N/A,#N/A,FALSE,"FUNDADOR"}</definedName>
    <definedName name="HJK" localSheetId="12" hidden="1">{#N/A,#N/A,FALSE,"BALLANTINE´S ";#N/A,#N/A,FALSE,"FUNDADOR"}</definedName>
    <definedName name="HJK" localSheetId="13" hidden="1">{#N/A,#N/A,FALSE,"BALLANTINE´S ";#N/A,#N/A,FALSE,"FUNDADOR"}</definedName>
    <definedName name="HJK" localSheetId="2" hidden="1">{#N/A,#N/A,FALSE,"BALLANTINE´S ";#N/A,#N/A,FALSE,"FUNDADOR"}</definedName>
    <definedName name="HJK" localSheetId="15" hidden="1">{#N/A,#N/A,FALSE,"BALLANTINE´S ";#N/A,#N/A,FALSE,"FUNDADOR"}</definedName>
    <definedName name="HJK" hidden="1">{#N/A,#N/A,FALSE,"BALLANTINE´S ";#N/A,#N/A,FALSE,"FUNDADOR"}</definedName>
    <definedName name="hjlk">#REF!</definedName>
    <definedName name="HJY" localSheetId="16" hidden="1">#REF!</definedName>
    <definedName name="HJY" localSheetId="0" hidden="1">#REF!</definedName>
    <definedName name="HJY" localSheetId="6" hidden="1">#REF!</definedName>
    <definedName name="HJY" localSheetId="8" hidden="1">#REF!</definedName>
    <definedName name="HJY" localSheetId="18" hidden="1">#REF!</definedName>
    <definedName name="HJY" localSheetId="1" hidden="1">'PAUTA DIGITAL'!#REF!</definedName>
    <definedName name="HJY" localSheetId="5" hidden="1">#REF!</definedName>
    <definedName name="HJY" localSheetId="13" hidden="1">#REF!</definedName>
    <definedName name="HJY" hidden="1">#REF!</definedName>
    <definedName name="HKJK" localSheetId="16" hidden="1">{#N/A,#N/A,FALSE,"BALLANTINE´S ";#N/A,#N/A,FALSE,"FUNDADOR"}</definedName>
    <definedName name="HKJK" localSheetId="0" hidden="1">{#N/A,#N/A,FALSE,"BALLANTINE´S ";#N/A,#N/A,FALSE,"FUNDADOR"}</definedName>
    <definedName name="HKJK" localSheetId="6" hidden="1">{#N/A,#N/A,FALSE,"BALLANTINE´S ";#N/A,#N/A,FALSE,"FUNDADOR"}</definedName>
    <definedName name="HKJK" localSheetId="8" hidden="1">{#N/A,#N/A,FALSE,"BALLANTINE´S ";#N/A,#N/A,FALSE,"FUNDADOR"}</definedName>
    <definedName name="HKJK" localSheetId="14" hidden="1">{#N/A,#N/A,FALSE,"BALLANTINE´S ";#N/A,#N/A,FALSE,"FUNDADOR"}</definedName>
    <definedName name="HKJK" localSheetId="18" hidden="1">{#N/A,#N/A,FALSE,"BALLANTINE´S ";#N/A,#N/A,FALSE,"FUNDADOR"}</definedName>
    <definedName name="HKJK" localSheetId="1" hidden="1">{#N/A,#N/A,FALSE,"BALLANTINE´S ";#N/A,#N/A,FALSE,"FUNDADOR"}</definedName>
    <definedName name="HKJK" localSheetId="5" hidden="1">{#N/A,#N/A,FALSE,"BALLANTINE´S ";#N/A,#N/A,FALSE,"FUNDADOR"}</definedName>
    <definedName name="HKJK" localSheetId="12" hidden="1">{#N/A,#N/A,FALSE,"BALLANTINE´S ";#N/A,#N/A,FALSE,"FUNDADOR"}</definedName>
    <definedName name="HKJK" localSheetId="13" hidden="1">{#N/A,#N/A,FALSE,"BALLANTINE´S ";#N/A,#N/A,FALSE,"FUNDADOR"}</definedName>
    <definedName name="HKJK" localSheetId="2" hidden="1">{#N/A,#N/A,FALSE,"BALLANTINE´S ";#N/A,#N/A,FALSE,"FUNDADOR"}</definedName>
    <definedName name="HKJK" localSheetId="15" hidden="1">{#N/A,#N/A,FALSE,"BALLANTINE´S ";#N/A,#N/A,FALSE,"FUNDADOR"}</definedName>
    <definedName name="HKJK" hidden="1">{#N/A,#N/A,FALSE,"BALLANTINE´S ";#N/A,#N/A,FALSE,"FUNDADOR"}</definedName>
    <definedName name="HKL" localSheetId="16" hidden="1">{#N/A,#N/A,FALSE,"BALLANTINE´S ";#N/A,#N/A,FALSE,"FUNDADOR"}</definedName>
    <definedName name="HKL" localSheetId="0" hidden="1">{#N/A,#N/A,FALSE,"BALLANTINE´S ";#N/A,#N/A,FALSE,"FUNDADOR"}</definedName>
    <definedName name="HKL" localSheetId="6" hidden="1">{#N/A,#N/A,FALSE,"BALLANTINE´S ";#N/A,#N/A,FALSE,"FUNDADOR"}</definedName>
    <definedName name="HKL" localSheetId="8" hidden="1">{#N/A,#N/A,FALSE,"BALLANTINE´S ";#N/A,#N/A,FALSE,"FUNDADOR"}</definedName>
    <definedName name="HKL" localSheetId="14" hidden="1">{#N/A,#N/A,FALSE,"BALLANTINE´S ";#N/A,#N/A,FALSE,"FUNDADOR"}</definedName>
    <definedName name="HKL" localSheetId="18" hidden="1">{#N/A,#N/A,FALSE,"BALLANTINE´S ";#N/A,#N/A,FALSE,"FUNDADOR"}</definedName>
    <definedName name="HKL" localSheetId="1" hidden="1">{#N/A,#N/A,FALSE,"BALLANTINE´S ";#N/A,#N/A,FALSE,"FUNDADOR"}</definedName>
    <definedName name="HKL" localSheetId="5" hidden="1">{#N/A,#N/A,FALSE,"BALLANTINE´S ";#N/A,#N/A,FALSE,"FUNDADOR"}</definedName>
    <definedName name="HKL" localSheetId="12" hidden="1">{#N/A,#N/A,FALSE,"BALLANTINE´S ";#N/A,#N/A,FALSE,"FUNDADOR"}</definedName>
    <definedName name="HKL" localSheetId="13" hidden="1">{#N/A,#N/A,FALSE,"BALLANTINE´S ";#N/A,#N/A,FALSE,"FUNDADOR"}</definedName>
    <definedName name="HKL" localSheetId="2" hidden="1">{#N/A,#N/A,FALSE,"BALLANTINE´S ";#N/A,#N/A,FALSE,"FUNDADOR"}</definedName>
    <definedName name="HKL" localSheetId="15" hidden="1">{#N/A,#N/A,FALSE,"BALLANTINE´S ";#N/A,#N/A,FALSE,"FUNDADOR"}</definedName>
    <definedName name="HKL" hidden="1">{#N/A,#N/A,FALSE,"BALLANTINE´S ";#N/A,#N/A,FALSE,"FUNDADOR"}</definedName>
    <definedName name="hkudt" localSheetId="16" hidden="1">#REF!</definedName>
    <definedName name="hkudt" localSheetId="0" hidden="1">#REF!</definedName>
    <definedName name="hkudt" localSheetId="6" hidden="1">#REF!</definedName>
    <definedName name="hkudt" localSheetId="8" hidden="1">#REF!</definedName>
    <definedName name="hkudt" localSheetId="18" hidden="1">#REF!</definedName>
    <definedName name="hkudt" localSheetId="1" hidden="1">'PAUTA DIGITAL'!#REF!</definedName>
    <definedName name="hkudt" localSheetId="5" hidden="1">#REF!</definedName>
    <definedName name="hkudt" localSheetId="13" hidden="1">#REF!</definedName>
    <definedName name="hkudt" hidden="1">#REF!</definedName>
    <definedName name="HL">#REF!</definedName>
    <definedName name="HM18ABC">#REF!</definedName>
    <definedName name="HN">#REF!</definedName>
    <definedName name="HOHA" localSheetId="16" hidden="1">{#N/A,#N/A,FALSE,"Pauta Prensa"}</definedName>
    <definedName name="HOHA" localSheetId="6" hidden="1">{#N/A,#N/A,FALSE,"Pauta Prensa"}</definedName>
    <definedName name="HOHA" localSheetId="8" hidden="1">{#N/A,#N/A,FALSE,"Pauta Prensa"}</definedName>
    <definedName name="HOHA" localSheetId="14" hidden="1">{#N/A,#N/A,FALSE,"Pauta Prensa"}</definedName>
    <definedName name="HOHA" localSheetId="18" hidden="1">{#N/A,#N/A,FALSE,"Pauta Prensa"}</definedName>
    <definedName name="HOHA" localSheetId="1" hidden="1">{#N/A,#N/A,FALSE,"Pauta Prensa"}</definedName>
    <definedName name="HOHA" localSheetId="5" hidden="1">{#N/A,#N/A,FALSE,"Pauta Prensa"}</definedName>
    <definedName name="HOHA" localSheetId="12" hidden="1">{#N/A,#N/A,FALSE,"Pauta Prensa"}</definedName>
    <definedName name="HOHA" localSheetId="13" hidden="1">{#N/A,#N/A,FALSE,"Pauta Prensa"}</definedName>
    <definedName name="HOHA" localSheetId="2" hidden="1">{#N/A,#N/A,FALSE,"Pauta Prensa"}</definedName>
    <definedName name="HOHA" localSheetId="15" hidden="1">{#N/A,#N/A,FALSE,"Pauta Prensa"}</definedName>
    <definedName name="HOHA" hidden="1">{#N/A,#N/A,FALSE,"Pauta Prensa"}</definedName>
    <definedName name="HOR" localSheetId="16" hidden="1">#REF!</definedName>
    <definedName name="HOR" localSheetId="0" hidden="1">#REF!</definedName>
    <definedName name="HOR" localSheetId="6" hidden="1">#REF!</definedName>
    <definedName name="HOR" localSheetId="8" hidden="1">#REF!</definedName>
    <definedName name="HOR" localSheetId="18" hidden="1">#REF!</definedName>
    <definedName name="HOR" localSheetId="1" hidden="1">'PAUTA DIGITAL'!#REF!</definedName>
    <definedName name="HOR" localSheetId="5" hidden="1">#REF!</definedName>
    <definedName name="HOR" localSheetId="13" hidden="1">#REF!</definedName>
    <definedName name="HOR" hidden="1">#REF!</definedName>
    <definedName name="HORARIO">#REF!</definedName>
    <definedName name="hrees">#REF!</definedName>
    <definedName name="hrfghfhgf">#REF!</definedName>
    <definedName name="hsdgg">#REF!</definedName>
    <definedName name="HT">#REF!</definedName>
    <definedName name="HTML_CodePage" hidden="1">1252</definedName>
    <definedName name="HTML_Control" localSheetId="16" hidden="1">{"'Janeiro'!$A$1:$I$153"}</definedName>
    <definedName name="HTML_Control" localSheetId="6" hidden="1">{"'Janeiro'!$A$1:$I$153"}</definedName>
    <definedName name="HTML_Control" localSheetId="8" hidden="1">{"'Janeiro'!$A$1:$I$153"}</definedName>
    <definedName name="HTML_Control" localSheetId="14" hidden="1">{"'Janeiro'!$A$1:$I$153"}</definedName>
    <definedName name="HTML_Control" localSheetId="18" hidden="1">{"'Janeiro'!$A$1:$I$153"}</definedName>
    <definedName name="HTML_Control" localSheetId="1" hidden="1">{"'Janeiro'!$A$1:$I$153"}</definedName>
    <definedName name="HTML_Control" localSheetId="5" hidden="1">{"'Janeiro'!$A$1:$I$153"}</definedName>
    <definedName name="HTML_Control" localSheetId="12" hidden="1">{"'Janeiro'!$A$1:$I$153"}</definedName>
    <definedName name="HTML_Control" localSheetId="13" hidden="1">{"'Janeiro'!$A$1:$I$153"}</definedName>
    <definedName name="HTML_Control" localSheetId="2" hidden="1">{"'Janeiro'!$A$1:$I$153"}</definedName>
    <definedName name="HTML_Control" localSheetId="15" hidden="1">{"'Janeiro'!$A$1:$I$153"}</definedName>
    <definedName name="HTML_Control" hidden="1">{"'Janeiro'!$A$1:$I$153"}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HUIDFVHDR">#REF!</definedName>
    <definedName name="HUND3">#REF!</definedName>
    <definedName name="hygfd">#REF!</definedName>
    <definedName name="HYP" localSheetId="16" hidden="1">#REF!</definedName>
    <definedName name="HYP" localSheetId="0" hidden="1">#REF!</definedName>
    <definedName name="HYP" localSheetId="6" hidden="1">#REF!</definedName>
    <definedName name="HYP" localSheetId="8" hidden="1">#REF!</definedName>
    <definedName name="HYP" localSheetId="18" hidden="1">#REF!</definedName>
    <definedName name="HYP" localSheetId="1" hidden="1">'PAUTA DIGITAL'!#REF!</definedName>
    <definedName name="HYP" localSheetId="5" hidden="1">#REF!</definedName>
    <definedName name="HYP" localSheetId="13" hidden="1">#REF!</definedName>
    <definedName name="HYP" hidden="1">#REF!</definedName>
    <definedName name="I">#REF!</definedName>
    <definedName name="ICALL">#REF!</definedName>
    <definedName name="II">#REF!</definedName>
    <definedName name="iieiweiepri">#REF!</definedName>
    <definedName name="IK" localSheetId="16" hidden="1">#REF!</definedName>
    <definedName name="IK" localSheetId="0" hidden="1">#REF!</definedName>
    <definedName name="IK" localSheetId="6" hidden="1">#REF!</definedName>
    <definedName name="IK" localSheetId="8" hidden="1">#REF!</definedName>
    <definedName name="IK" localSheetId="18" hidden="1">#REF!</definedName>
    <definedName name="IK" localSheetId="1" hidden="1">'PAUTA DIGITAL'!#REF!</definedName>
    <definedName name="IK" localSheetId="5" hidden="1">#REF!</definedName>
    <definedName name="IK" localSheetId="13" hidden="1">#REF!</definedName>
    <definedName name="IK" hidden="1">#REF!</definedName>
    <definedName name="INCE" localSheetId="16" hidden="1">#REF!</definedName>
    <definedName name="INCE" localSheetId="0" hidden="1">#REF!</definedName>
    <definedName name="INCE" localSheetId="6" hidden="1">#REF!</definedName>
    <definedName name="INCE" localSheetId="8" hidden="1">#REF!</definedName>
    <definedName name="INCE" localSheetId="18" hidden="1">#REF!</definedName>
    <definedName name="INCE" localSheetId="1" hidden="1">'PAUTA DIGITAL'!#REF!</definedName>
    <definedName name="INCE" localSheetId="5" hidden="1">#REF!</definedName>
    <definedName name="INCE" localSheetId="13" hidden="1">#REF!</definedName>
    <definedName name="INCE" hidden="1">#REF!</definedName>
    <definedName name="index00">#REF!</definedName>
    <definedName name="index01">#REF!</definedName>
    <definedName name="index02">#REF!</definedName>
    <definedName name="index03">#REF!</definedName>
    <definedName name="index04">#REF!</definedName>
    <definedName name="index05">#REF!</definedName>
    <definedName name="index06">#REF!</definedName>
    <definedName name="index07">#REF!</definedName>
    <definedName name="index08">#REF!</definedName>
    <definedName name="index97">#REF!</definedName>
    <definedName name="index98">#REF!</definedName>
    <definedName name="index99">#REF!</definedName>
    <definedName name="INFORMACION_SAMPLING">#REF!</definedName>
    <definedName name="INSERTO">#REF!</definedName>
    <definedName name="insertos">#REF!</definedName>
    <definedName name="INST">#REF!</definedName>
    <definedName name="INSTITU">#REF!</definedName>
    <definedName name="Internet">#REF!</definedName>
    <definedName name="inv">#REF!</definedName>
    <definedName name="inversion">#REF!</definedName>
    <definedName name="iqipi">#REF!</definedName>
    <definedName name="IRE" localSheetId="16" hidden="1">#REF!</definedName>
    <definedName name="IRE" localSheetId="0" hidden="1">#REF!</definedName>
    <definedName name="IRE" localSheetId="6" hidden="1">#REF!</definedName>
    <definedName name="IRE" localSheetId="8" hidden="1">#REF!</definedName>
    <definedName name="IRE" localSheetId="18" hidden="1">#REF!</definedName>
    <definedName name="IRE" localSheetId="1" hidden="1">'PAUTA DIGITAL'!#REF!</definedName>
    <definedName name="IRE" localSheetId="5" hidden="1">#REF!</definedName>
    <definedName name="IRE" localSheetId="13" hidden="1">#REF!</definedName>
    <definedName name="IRE" hidden="1">#REF!</definedName>
    <definedName name="ISLA">#REF!</definedName>
    <definedName name="istoe">#REF!</definedName>
    <definedName name="J">#REF!</definedName>
    <definedName name="jahey" localSheetId="16" hidden="1">#REF!</definedName>
    <definedName name="jahey" localSheetId="0" hidden="1">#REF!</definedName>
    <definedName name="jahey" localSheetId="6" hidden="1">#REF!</definedName>
    <definedName name="jahey" localSheetId="8" hidden="1">#REF!</definedName>
    <definedName name="jahey" localSheetId="18" hidden="1">#REF!</definedName>
    <definedName name="jahey" localSheetId="1" hidden="1">'PAUTA DIGITAL'!#REF!</definedName>
    <definedName name="jahey" localSheetId="5" hidden="1">#REF!</definedName>
    <definedName name="jahey" localSheetId="13" hidden="1">#REF!</definedName>
    <definedName name="jahey" hidden="1">#REF!</definedName>
    <definedName name="JAHSY" localSheetId="16" hidden="1">#REF!</definedName>
    <definedName name="JAHSY" localSheetId="0" hidden="1">#REF!</definedName>
    <definedName name="JAHSY" localSheetId="6" hidden="1">#REF!</definedName>
    <definedName name="JAHSY" localSheetId="8" hidden="1">#REF!</definedName>
    <definedName name="JAHSY" localSheetId="18" hidden="1">#REF!</definedName>
    <definedName name="JAHSY" localSheetId="1" hidden="1">'PAUTA DIGITAL'!#REF!</definedName>
    <definedName name="JAHSY" localSheetId="5" hidden="1">#REF!</definedName>
    <definedName name="JAHSY" localSheetId="13" hidden="1">#REF!</definedName>
    <definedName name="JAHSY" hidden="1">#REF!</definedName>
    <definedName name="jd" localSheetId="16" hidden="1">#REF!</definedName>
    <definedName name="jd" localSheetId="0" hidden="1">#REF!</definedName>
    <definedName name="jd" localSheetId="6" hidden="1">#REF!</definedName>
    <definedName name="jd" localSheetId="8" hidden="1">#REF!</definedName>
    <definedName name="jd" localSheetId="18" hidden="1">#REF!</definedName>
    <definedName name="jd" localSheetId="1" hidden="1">'PAUTA DIGITAL'!#REF!</definedName>
    <definedName name="jd" localSheetId="5" hidden="1">#REF!</definedName>
    <definedName name="jd" localSheetId="13" hidden="1">#REF!</definedName>
    <definedName name="jd" hidden="1">#REF!</definedName>
    <definedName name="JDHG" localSheetId="16" hidden="1">#REF!</definedName>
    <definedName name="JDHG" localSheetId="0" hidden="1">#REF!</definedName>
    <definedName name="JDHG" localSheetId="6" hidden="1">#REF!</definedName>
    <definedName name="JDHG" localSheetId="8" hidden="1">#REF!</definedName>
    <definedName name="JDHG" localSheetId="18" hidden="1">#REF!</definedName>
    <definedName name="JDHG" localSheetId="1" hidden="1">'PAUTA DIGITAL'!#REF!</definedName>
    <definedName name="JDHG" localSheetId="5" hidden="1">#REF!</definedName>
    <definedName name="JDHG" localSheetId="13" hidden="1">#REF!</definedName>
    <definedName name="JDHG" hidden="1">#REF!</definedName>
    <definedName name="jdshye" localSheetId="16" hidden="1">#REF!</definedName>
    <definedName name="jdshye" localSheetId="0" hidden="1">#REF!</definedName>
    <definedName name="jdshye" localSheetId="6" hidden="1">#REF!</definedName>
    <definedName name="jdshye" localSheetId="8" hidden="1">#REF!</definedName>
    <definedName name="jdshye" localSheetId="18" hidden="1">#REF!</definedName>
    <definedName name="jdshye" localSheetId="1" hidden="1">'PAUTA DIGITAL'!#REF!</definedName>
    <definedName name="jdshye" localSheetId="5" hidden="1">#REF!</definedName>
    <definedName name="jdshye" localSheetId="13" hidden="1">#REF!</definedName>
    <definedName name="jdshye" hidden="1">#REF!</definedName>
    <definedName name="jduet" localSheetId="16" hidden="1">#REF!</definedName>
    <definedName name="jduet" localSheetId="0" hidden="1">#REF!</definedName>
    <definedName name="jduet" localSheetId="6" hidden="1">#REF!</definedName>
    <definedName name="jduet" localSheetId="8" hidden="1">#REF!</definedName>
    <definedName name="jduet" localSheetId="18" hidden="1">#REF!</definedName>
    <definedName name="jduet" localSheetId="1" hidden="1">'PAUTA DIGITAL'!#REF!</definedName>
    <definedName name="jduet" localSheetId="5" hidden="1">#REF!</definedName>
    <definedName name="jduet" localSheetId="13" hidden="1">#REF!</definedName>
    <definedName name="jduet" hidden="1">#REF!</definedName>
    <definedName name="JEJEJ">#REF!</definedName>
    <definedName name="jey" localSheetId="16" hidden="1">#REF!</definedName>
    <definedName name="jey" localSheetId="0" hidden="1">#REF!</definedName>
    <definedName name="jey" localSheetId="6" hidden="1">#REF!</definedName>
    <definedName name="jey" localSheetId="8" hidden="1">#REF!</definedName>
    <definedName name="jey" localSheetId="18" hidden="1">#REF!</definedName>
    <definedName name="jey" localSheetId="1" hidden="1">'PAUTA DIGITAL'!#REF!</definedName>
    <definedName name="jey" localSheetId="5" hidden="1">#REF!</definedName>
    <definedName name="jey" localSheetId="13" hidden="1">#REF!</definedName>
    <definedName name="jey" hidden="1">#REF!</definedName>
    <definedName name="JF" localSheetId="16" hidden="1">#REF!</definedName>
    <definedName name="JF" localSheetId="0" hidden="1">#REF!</definedName>
    <definedName name="JF" localSheetId="6" hidden="1">#REF!</definedName>
    <definedName name="JF" localSheetId="8" hidden="1">#REF!</definedName>
    <definedName name="JF" localSheetId="18" hidden="1">#REF!</definedName>
    <definedName name="JF" localSheetId="1" hidden="1">'PAUTA DIGITAL'!#REF!</definedName>
    <definedName name="JF" localSheetId="5" hidden="1">#REF!</definedName>
    <definedName name="JF" localSheetId="13" hidden="1">#REF!</definedName>
    <definedName name="JF" hidden="1">#REF!</definedName>
    <definedName name="JFUR" localSheetId="16" hidden="1">#REF!</definedName>
    <definedName name="JFUR" localSheetId="0" hidden="1">#REF!</definedName>
    <definedName name="JFUR" localSheetId="6" hidden="1">#REF!</definedName>
    <definedName name="JFUR" localSheetId="8" hidden="1">#REF!</definedName>
    <definedName name="JFUR" localSheetId="18" hidden="1">#REF!</definedName>
    <definedName name="JFUR" localSheetId="1" hidden="1">'PAUTA DIGITAL'!#REF!</definedName>
    <definedName name="JFUR" localSheetId="5" hidden="1">#REF!</definedName>
    <definedName name="JFUR" localSheetId="13" hidden="1">#REF!</definedName>
    <definedName name="JFUR" hidden="1">#REF!</definedName>
    <definedName name="jgf" localSheetId="16" hidden="1">#REF!</definedName>
    <definedName name="jgf" localSheetId="0" hidden="1">#REF!</definedName>
    <definedName name="jgf" localSheetId="6" hidden="1">#REF!</definedName>
    <definedName name="jgf" localSheetId="8" hidden="1">#REF!</definedName>
    <definedName name="jgf" localSheetId="18" hidden="1">#REF!</definedName>
    <definedName name="jgf" localSheetId="1" hidden="1">'PAUTA DIGITAL'!#REF!</definedName>
    <definedName name="jgf" localSheetId="5" hidden="1">#REF!</definedName>
    <definedName name="jgf" localSheetId="13" hidden="1">#REF!</definedName>
    <definedName name="jgf" hidden="1">#REF!</definedName>
    <definedName name="JI" localSheetId="16" hidden="1">{#N/A,#N/A,FALSE,"BALLANTINE´S ";#N/A,#N/A,FALSE,"FUNDADOR"}</definedName>
    <definedName name="JI" localSheetId="0" hidden="1">{#N/A,#N/A,FALSE,"BALLANTINE´S ";#N/A,#N/A,FALSE,"FUNDADOR"}</definedName>
    <definedName name="JI" localSheetId="6" hidden="1">{#N/A,#N/A,FALSE,"BALLANTINE´S ";#N/A,#N/A,FALSE,"FUNDADOR"}</definedName>
    <definedName name="JI" localSheetId="8" hidden="1">{#N/A,#N/A,FALSE,"BALLANTINE´S ";#N/A,#N/A,FALSE,"FUNDADOR"}</definedName>
    <definedName name="JI" localSheetId="14" hidden="1">{#N/A,#N/A,FALSE,"BALLANTINE´S ";#N/A,#N/A,FALSE,"FUNDADOR"}</definedName>
    <definedName name="JI" localSheetId="18" hidden="1">{#N/A,#N/A,FALSE,"BALLANTINE´S ";#N/A,#N/A,FALSE,"FUNDADOR"}</definedName>
    <definedName name="JI" localSheetId="1" hidden="1">{#N/A,#N/A,FALSE,"BALLANTINE´S ";#N/A,#N/A,FALSE,"FUNDADOR"}</definedName>
    <definedName name="JI" localSheetId="5" hidden="1">{#N/A,#N/A,FALSE,"BALLANTINE´S ";#N/A,#N/A,FALSE,"FUNDADOR"}</definedName>
    <definedName name="JI" localSheetId="12" hidden="1">{#N/A,#N/A,FALSE,"BALLANTINE´S ";#N/A,#N/A,FALSE,"FUNDADOR"}</definedName>
    <definedName name="JI" localSheetId="13" hidden="1">{#N/A,#N/A,FALSE,"BALLANTINE´S ";#N/A,#N/A,FALSE,"FUNDADOR"}</definedName>
    <definedName name="JI" localSheetId="2" hidden="1">{#N/A,#N/A,FALSE,"BALLANTINE´S ";#N/A,#N/A,FALSE,"FUNDADOR"}</definedName>
    <definedName name="JI" localSheetId="15" hidden="1">{#N/A,#N/A,FALSE,"BALLANTINE´S ";#N/A,#N/A,FALSE,"FUNDADOR"}</definedName>
    <definedName name="JI" hidden="1">{#N/A,#N/A,FALSE,"BALLANTINE´S ";#N/A,#N/A,FALSE,"FUNDADOR"}</definedName>
    <definedName name="JIJIJ">#REF!</definedName>
    <definedName name="jijijijiji">#REF!</definedName>
    <definedName name="jj">#REF!</definedName>
    <definedName name="jkl" localSheetId="16" hidden="1">{"DAI PL",#N/A,FALSE,"Int'l"}</definedName>
    <definedName name="jkl" localSheetId="0" hidden="1">{"DAI PL",#N/A,FALSE,"Int'l"}</definedName>
    <definedName name="jkl" localSheetId="6" hidden="1">{"DAI PL",#N/A,FALSE,"Int'l"}</definedName>
    <definedName name="jkl" localSheetId="8" hidden="1">{"DAI PL",#N/A,FALSE,"Int'l"}</definedName>
    <definedName name="jkl" localSheetId="14" hidden="1">{"DAI PL",#N/A,FALSE,"Int'l"}</definedName>
    <definedName name="jkl" localSheetId="18" hidden="1">{"DAI PL",#N/A,FALSE,"Int'l"}</definedName>
    <definedName name="jkl" localSheetId="1" hidden="1">{"DAI PL",#N/A,FALSE,"Int'l"}</definedName>
    <definedName name="jkl" localSheetId="5" hidden="1">{"DAI PL",#N/A,FALSE,"Int'l"}</definedName>
    <definedName name="jkl" localSheetId="12" hidden="1">{"DAI PL",#N/A,FALSE,"Int'l"}</definedName>
    <definedName name="jkl" localSheetId="13" hidden="1">{"DAI PL",#N/A,FALSE,"Int'l"}</definedName>
    <definedName name="jkl" localSheetId="2" hidden="1">{"DAI PL",#N/A,FALSE,"Int'l"}</definedName>
    <definedName name="jkl" localSheetId="15" hidden="1">{"DAI PL",#N/A,FALSE,"Int'l"}</definedName>
    <definedName name="jkl" hidden="1">{"DAI PL",#N/A,FALSE,"Int'l"}</definedName>
    <definedName name="jksjdfs" localSheetId="16" hidden="1">{#N/A,#N/A,FALSE,"BALLANTINE´S ";#N/A,#N/A,FALSE,"FUNDADOR"}</definedName>
    <definedName name="jksjdfs" localSheetId="0" hidden="1">{#N/A,#N/A,FALSE,"BALLANTINE´S ";#N/A,#N/A,FALSE,"FUNDADOR"}</definedName>
    <definedName name="jksjdfs" localSheetId="6" hidden="1">{#N/A,#N/A,FALSE,"BALLANTINE´S ";#N/A,#N/A,FALSE,"FUNDADOR"}</definedName>
    <definedName name="jksjdfs" localSheetId="8" hidden="1">{#N/A,#N/A,FALSE,"BALLANTINE´S ";#N/A,#N/A,FALSE,"FUNDADOR"}</definedName>
    <definedName name="jksjdfs" localSheetId="14" hidden="1">{#N/A,#N/A,FALSE,"BALLANTINE´S ";#N/A,#N/A,FALSE,"FUNDADOR"}</definedName>
    <definedName name="jksjdfs" localSheetId="18" hidden="1">{#N/A,#N/A,FALSE,"BALLANTINE´S ";#N/A,#N/A,FALSE,"FUNDADOR"}</definedName>
    <definedName name="jksjdfs" localSheetId="1" hidden="1">{#N/A,#N/A,FALSE,"BALLANTINE´S ";#N/A,#N/A,FALSE,"FUNDADOR"}</definedName>
    <definedName name="jksjdfs" localSheetId="5" hidden="1">{#N/A,#N/A,FALSE,"BALLANTINE´S ";#N/A,#N/A,FALSE,"FUNDADOR"}</definedName>
    <definedName name="jksjdfs" localSheetId="12" hidden="1">{#N/A,#N/A,FALSE,"BALLANTINE´S ";#N/A,#N/A,FALSE,"FUNDADOR"}</definedName>
    <definedName name="jksjdfs" localSheetId="13" hidden="1">{#N/A,#N/A,FALSE,"BALLANTINE´S ";#N/A,#N/A,FALSE,"FUNDADOR"}</definedName>
    <definedName name="jksjdfs" localSheetId="2" hidden="1">{#N/A,#N/A,FALSE,"BALLANTINE´S ";#N/A,#N/A,FALSE,"FUNDADOR"}</definedName>
    <definedName name="jksjdfs" localSheetId="15" hidden="1">{#N/A,#N/A,FALSE,"BALLANTINE´S ";#N/A,#N/A,FALSE,"FUNDADOR"}</definedName>
    <definedName name="jksjdfs" hidden="1">{#N/A,#N/A,FALSE,"BALLANTINE´S ";#N/A,#N/A,FALSE,"FUNDADOR"}</definedName>
    <definedName name="JN" localSheetId="16" hidden="1">{#N/A,#N/A,FALSE,"BALLANTINE´S ";#N/A,#N/A,FALSE,"FUNDADOR"}</definedName>
    <definedName name="JN" localSheetId="0" hidden="1">{#N/A,#N/A,FALSE,"BALLANTINE´S ";#N/A,#N/A,FALSE,"FUNDADOR"}</definedName>
    <definedName name="JN" localSheetId="6" hidden="1">{#N/A,#N/A,FALSE,"BALLANTINE´S ";#N/A,#N/A,FALSE,"FUNDADOR"}</definedName>
    <definedName name="JN" localSheetId="8" hidden="1">{#N/A,#N/A,FALSE,"BALLANTINE´S ";#N/A,#N/A,FALSE,"FUNDADOR"}</definedName>
    <definedName name="JN" localSheetId="14" hidden="1">{#N/A,#N/A,FALSE,"BALLANTINE´S ";#N/A,#N/A,FALSE,"FUNDADOR"}</definedName>
    <definedName name="JN" localSheetId="18" hidden="1">{#N/A,#N/A,FALSE,"BALLANTINE´S ";#N/A,#N/A,FALSE,"FUNDADOR"}</definedName>
    <definedName name="JN" localSheetId="1" hidden="1">{#N/A,#N/A,FALSE,"BALLANTINE´S ";#N/A,#N/A,FALSE,"FUNDADOR"}</definedName>
    <definedName name="JN" localSheetId="5" hidden="1">{#N/A,#N/A,FALSE,"BALLANTINE´S ";#N/A,#N/A,FALSE,"FUNDADOR"}</definedName>
    <definedName name="JN" localSheetId="12" hidden="1">{#N/A,#N/A,FALSE,"BALLANTINE´S ";#N/A,#N/A,FALSE,"FUNDADOR"}</definedName>
    <definedName name="JN" localSheetId="13" hidden="1">{#N/A,#N/A,FALSE,"BALLANTINE´S ";#N/A,#N/A,FALSE,"FUNDADOR"}</definedName>
    <definedName name="JN" localSheetId="2" hidden="1">{#N/A,#N/A,FALSE,"BALLANTINE´S ";#N/A,#N/A,FALSE,"FUNDADOR"}</definedName>
    <definedName name="JN" localSheetId="15" hidden="1">{#N/A,#N/A,FALSE,"BALLANTINE´S ";#N/A,#N/A,FALSE,"FUNDADOR"}</definedName>
    <definedName name="JN" hidden="1">{#N/A,#N/A,FALSE,"BALLANTINE´S ";#N/A,#N/A,FALSE,"FUNDADOR"}</definedName>
    <definedName name="JO">#REF!</definedName>
    <definedName name="joe" localSheetId="16" hidden="1">#REF!</definedName>
    <definedName name="joe" localSheetId="0" hidden="1">#REF!</definedName>
    <definedName name="joe" localSheetId="6" hidden="1">#REF!</definedName>
    <definedName name="joe" localSheetId="8" hidden="1">#REF!</definedName>
    <definedName name="joe" localSheetId="18" hidden="1">#REF!</definedName>
    <definedName name="joe" localSheetId="1" hidden="1">'PAUTA DIGITAL'!#REF!</definedName>
    <definedName name="joe" localSheetId="5" hidden="1">#REF!</definedName>
    <definedName name="joe" localSheetId="13" hidden="1">#REF!</definedName>
    <definedName name="joe" hidden="1">#REF!</definedName>
    <definedName name="JORNADAS_DEPORTIVAS">#REF!</definedName>
    <definedName name="Jornal">#REF!</definedName>
    <definedName name="jornal2">#REF!</definedName>
    <definedName name="JOY104AM">#REF!</definedName>
    <definedName name="JS" localSheetId="16" hidden="1">#REF!</definedName>
    <definedName name="JS" localSheetId="0" hidden="1">#REF!</definedName>
    <definedName name="JS" localSheetId="6" hidden="1">#REF!</definedName>
    <definedName name="JS" localSheetId="8" hidden="1">#REF!</definedName>
    <definedName name="JS" localSheetId="18" hidden="1">#REF!</definedName>
    <definedName name="JS" localSheetId="1" hidden="1">'PAUTA DIGITAL'!#REF!</definedName>
    <definedName name="JS" localSheetId="5" hidden="1">#REF!</definedName>
    <definedName name="JS" localSheetId="12" hidden="1">#REF!</definedName>
    <definedName name="JS" localSheetId="13" hidden="1">#REF!</definedName>
    <definedName name="JS" hidden="1">#REF!</definedName>
    <definedName name="jshd" localSheetId="16" hidden="1">#REF!</definedName>
    <definedName name="jshd" localSheetId="0" hidden="1">#REF!</definedName>
    <definedName name="jshd" localSheetId="6" hidden="1">#REF!</definedName>
    <definedName name="jshd" localSheetId="8" hidden="1">#REF!</definedName>
    <definedName name="jshd" localSheetId="18" hidden="1">#REF!</definedName>
    <definedName name="jshd" localSheetId="1" hidden="1">'PAUTA DIGITAL'!#REF!</definedName>
    <definedName name="jshd" localSheetId="5" hidden="1">#REF!</definedName>
    <definedName name="jshd" localSheetId="13" hidden="1">#REF!</definedName>
    <definedName name="jshd" hidden="1">#REF!</definedName>
    <definedName name="JSHJSD">#REF!</definedName>
    <definedName name="jtyuy" localSheetId="16" hidden="1">#REF!</definedName>
    <definedName name="jtyuy" localSheetId="0" hidden="1">#REF!</definedName>
    <definedName name="jtyuy" localSheetId="6" hidden="1">#REF!</definedName>
    <definedName name="jtyuy" localSheetId="8" hidden="1">#REF!</definedName>
    <definedName name="jtyuy" localSheetId="18" hidden="1">#REF!</definedName>
    <definedName name="jtyuy" localSheetId="1" hidden="1">'PAUTA DIGITAL'!#REF!</definedName>
    <definedName name="jtyuy" localSheetId="5" hidden="1">#REF!</definedName>
    <definedName name="jtyuy" localSheetId="13" hidden="1">#REF!</definedName>
    <definedName name="jtyuy" hidden="1">#REF!</definedName>
    <definedName name="ju" localSheetId="16" hidden="1">#REF!</definedName>
    <definedName name="ju" localSheetId="0" hidden="1">#REF!</definedName>
    <definedName name="ju" localSheetId="6" hidden="1">#REF!</definedName>
    <definedName name="ju" localSheetId="8" hidden="1">#REF!</definedName>
    <definedName name="ju" localSheetId="18" hidden="1">#REF!</definedName>
    <definedName name="ju" localSheetId="1" hidden="1">'PAUTA DIGITAL'!#REF!</definedName>
    <definedName name="ju" localSheetId="5" hidden="1">#REF!</definedName>
    <definedName name="ju" localSheetId="13" hidden="1">#REF!</definedName>
    <definedName name="ju" hidden="1">#REF!</definedName>
    <definedName name="jue">#REF!</definedName>
    <definedName name="jueves">#REF!</definedName>
    <definedName name="JURI" localSheetId="16" hidden="1">#REF!</definedName>
    <definedName name="JURI" localSheetId="0" hidden="1">#REF!</definedName>
    <definedName name="JURI" localSheetId="6" hidden="1">#REF!</definedName>
    <definedName name="JURI" localSheetId="8" hidden="1">#REF!</definedName>
    <definedName name="JURI" localSheetId="18" hidden="1">#REF!</definedName>
    <definedName name="JURI" localSheetId="1" hidden="1">'PAUTA DIGITAL'!#REF!</definedName>
    <definedName name="JURI" localSheetId="5" hidden="1">#REF!</definedName>
    <definedName name="JURI" localSheetId="13" hidden="1">#REF!</definedName>
    <definedName name="JURI" hidden="1">#REF!</definedName>
    <definedName name="jyjuj">#REF!</definedName>
    <definedName name="k">#REF!</definedName>
    <definedName name="KA">#REF!</definedName>
    <definedName name="KAGYE">#REF!</definedName>
    <definedName name="kaiyu" localSheetId="16" hidden="1">#REF!</definedName>
    <definedName name="kaiyu" localSheetId="0" hidden="1">#REF!</definedName>
    <definedName name="kaiyu" localSheetId="6" hidden="1">#REF!</definedName>
    <definedName name="kaiyu" localSheetId="8" hidden="1">#REF!</definedName>
    <definedName name="kaiyu" localSheetId="18" hidden="1">#REF!</definedName>
    <definedName name="kaiyu" localSheetId="1" hidden="1">'PAUTA DIGITAL'!#REF!</definedName>
    <definedName name="kaiyu" localSheetId="5" hidden="1">#REF!</definedName>
    <definedName name="kaiyu" localSheetId="13" hidden="1">#REF!</definedName>
    <definedName name="kaiyu" hidden="1">#REF!</definedName>
    <definedName name="KAJDT" localSheetId="16" hidden="1">#REF!</definedName>
    <definedName name="KAJDT" localSheetId="0" hidden="1">#REF!</definedName>
    <definedName name="KAJDT" localSheetId="6" hidden="1">#REF!</definedName>
    <definedName name="KAJDT" localSheetId="8" hidden="1">#REF!</definedName>
    <definedName name="KAJDT" localSheetId="18" hidden="1">#REF!</definedName>
    <definedName name="KAJDT" localSheetId="1" hidden="1">'PAUTA DIGITAL'!#REF!</definedName>
    <definedName name="KAJDT" localSheetId="5" hidden="1">#REF!</definedName>
    <definedName name="KAJDT" localSheetId="13" hidden="1">#REF!</definedName>
    <definedName name="KAJDT" hidden="1">#REF!</definedName>
    <definedName name="kajsu" localSheetId="16" hidden="1">#REF!</definedName>
    <definedName name="kajsu" localSheetId="0" hidden="1">#REF!</definedName>
    <definedName name="kajsu" localSheetId="6" hidden="1">#REF!</definedName>
    <definedName name="kajsu" localSheetId="8" hidden="1">#REF!</definedName>
    <definedName name="kajsu" localSheetId="18" hidden="1">#REF!</definedName>
    <definedName name="kajsu" localSheetId="1" hidden="1">'PAUTA DIGITAL'!#REF!</definedName>
    <definedName name="kajsu" localSheetId="5" hidden="1">#REF!</definedName>
    <definedName name="kajsu" localSheetId="13" hidden="1">#REF!</definedName>
    <definedName name="kajsu" hidden="1">#REF!</definedName>
    <definedName name="kar">#REF!</definedName>
    <definedName name="karelet">#REF!</definedName>
    <definedName name="karina">#REF!</definedName>
    <definedName name="karlakarlakarla">#N/A</definedName>
    <definedName name="KASIE" localSheetId="16" hidden="1">#REF!</definedName>
    <definedName name="KASIE" localSheetId="0" hidden="1">#REF!</definedName>
    <definedName name="KASIE" localSheetId="6" hidden="1">#REF!</definedName>
    <definedName name="KASIE" localSheetId="8" hidden="1">#REF!</definedName>
    <definedName name="KASIE" localSheetId="18" hidden="1">#REF!</definedName>
    <definedName name="KASIE" localSheetId="1" hidden="1">'PAUTA DIGITAL'!#REF!</definedName>
    <definedName name="KASIE" localSheetId="5" hidden="1">#REF!</definedName>
    <definedName name="KASIE" localSheetId="13" hidden="1">#REF!</definedName>
    <definedName name="KASIE" hidden="1">#REF!</definedName>
    <definedName name="KDKD">#REF!</definedName>
    <definedName name="KEY" localSheetId="0" hidden="1">#REF!</definedName>
    <definedName name="KEY" localSheetId="6" hidden="1">#REF!</definedName>
    <definedName name="KEY" localSheetId="8" hidden="1">#REF!</definedName>
    <definedName name="KEY" localSheetId="18" hidden="1">#REF!</definedName>
    <definedName name="KEY" localSheetId="1" hidden="1">'PAUTA DIGITAL'!#REF!</definedName>
    <definedName name="KEY" localSheetId="5" hidden="1">#REF!</definedName>
    <definedName name="KEY" localSheetId="12" hidden="1">#REF!</definedName>
    <definedName name="KEY" localSheetId="13" hidden="1">#REF!</definedName>
    <definedName name="KEY" hidden="1">#REF!</definedName>
    <definedName name="KFJG" localSheetId="16" hidden="1">#REF!</definedName>
    <definedName name="KFJG" localSheetId="0" hidden="1">#REF!</definedName>
    <definedName name="KFJG" localSheetId="6" hidden="1">#REF!</definedName>
    <definedName name="KFJG" localSheetId="8" hidden="1">#REF!</definedName>
    <definedName name="KFJG" localSheetId="18" hidden="1">#REF!</definedName>
    <definedName name="KFJG" localSheetId="1" hidden="1">'PAUTA DIGITAL'!#REF!</definedName>
    <definedName name="KFJG" localSheetId="5" hidden="1">#REF!</definedName>
    <definedName name="KFJG" localSheetId="13" hidden="1">#REF!</definedName>
    <definedName name="KFJG" hidden="1">#REF!</definedName>
    <definedName name="KFJH" localSheetId="16" hidden="1">#REF!</definedName>
    <definedName name="KFJH" localSheetId="0" hidden="1">#REF!</definedName>
    <definedName name="KFJH" localSheetId="6" hidden="1">#REF!</definedName>
    <definedName name="KFJH" localSheetId="8" hidden="1">#REF!</definedName>
    <definedName name="KFJH" localSheetId="18" hidden="1">#REF!</definedName>
    <definedName name="KFJH" localSheetId="1" hidden="1">'PAUTA DIGITAL'!#REF!</definedName>
    <definedName name="KFJH" localSheetId="5" hidden="1">#REF!</definedName>
    <definedName name="KFJH" localSheetId="13" hidden="1">#REF!</definedName>
    <definedName name="KFJH" hidden="1">#REF!</definedName>
    <definedName name="khhloi" localSheetId="16" hidden="1">#REF!</definedName>
    <definedName name="khhloi" localSheetId="0" hidden="1">#REF!</definedName>
    <definedName name="khhloi" localSheetId="6" hidden="1">#REF!</definedName>
    <definedName name="khhloi" localSheetId="8" hidden="1">#REF!</definedName>
    <definedName name="khhloi" localSheetId="18" hidden="1">#REF!</definedName>
    <definedName name="khhloi" localSheetId="1" hidden="1">'PAUTA DIGITAL'!#REF!</definedName>
    <definedName name="khhloi" localSheetId="5" hidden="1">#REF!</definedName>
    <definedName name="khhloi" localSheetId="13" hidden="1">#REF!</definedName>
    <definedName name="khhloi" hidden="1">#REF!</definedName>
    <definedName name="khhu" localSheetId="16" hidden="1">#REF!</definedName>
    <definedName name="khhu" localSheetId="0" hidden="1">#REF!</definedName>
    <definedName name="khhu" localSheetId="6" hidden="1">#REF!</definedName>
    <definedName name="khhu" localSheetId="8" hidden="1">#REF!</definedName>
    <definedName name="khhu" localSheetId="18" hidden="1">#REF!</definedName>
    <definedName name="khhu" localSheetId="1" hidden="1">'PAUTA DIGITAL'!#REF!</definedName>
    <definedName name="khhu" localSheetId="5" hidden="1">#REF!</definedName>
    <definedName name="khhu" localSheetId="13" hidden="1">#REF!</definedName>
    <definedName name="khhu" hidden="1">#REF!</definedName>
    <definedName name="ki" localSheetId="16" hidden="1">#REF!</definedName>
    <definedName name="ki" localSheetId="0" hidden="1">#REF!</definedName>
    <definedName name="ki" localSheetId="6" hidden="1">#REF!</definedName>
    <definedName name="ki" localSheetId="8" hidden="1">#REF!</definedName>
    <definedName name="ki" localSheetId="18" hidden="1">#REF!</definedName>
    <definedName name="ki" localSheetId="1" hidden="1">'PAUTA DIGITAL'!#REF!</definedName>
    <definedName name="ki" localSheetId="5" hidden="1">#REF!</definedName>
    <definedName name="ki" localSheetId="13" hidden="1">#REF!</definedName>
    <definedName name="ki" hidden="1">#REF!</definedName>
    <definedName name="KIM" localSheetId="16" hidden="1">{#N/A,#N/A,FALSE,"단축1";#N/A,#N/A,FALSE,"단축2";#N/A,#N/A,FALSE,"단축3";#N/A,#N/A,FALSE,"장축";#N/A,#N/A,FALSE,"4WD"}</definedName>
    <definedName name="KIM" localSheetId="0" hidden="1">{#N/A,#N/A,FALSE,"단축1";#N/A,#N/A,FALSE,"단축2";#N/A,#N/A,FALSE,"단축3";#N/A,#N/A,FALSE,"장축";#N/A,#N/A,FALSE,"4WD"}</definedName>
    <definedName name="KIM" localSheetId="6" hidden="1">{#N/A,#N/A,FALSE,"단축1";#N/A,#N/A,FALSE,"단축2";#N/A,#N/A,FALSE,"단축3";#N/A,#N/A,FALSE,"장축";#N/A,#N/A,FALSE,"4WD"}</definedName>
    <definedName name="KIM" localSheetId="8" hidden="1">{#N/A,#N/A,FALSE,"단축1";#N/A,#N/A,FALSE,"단축2";#N/A,#N/A,FALSE,"단축3";#N/A,#N/A,FALSE,"장축";#N/A,#N/A,FALSE,"4WD"}</definedName>
    <definedName name="KIM" localSheetId="14" hidden="1">{#N/A,#N/A,FALSE,"단축1";#N/A,#N/A,FALSE,"단축2";#N/A,#N/A,FALSE,"단축3";#N/A,#N/A,FALSE,"장축";#N/A,#N/A,FALSE,"4WD"}</definedName>
    <definedName name="KIM" localSheetId="18" hidden="1">{#N/A,#N/A,FALSE,"단축1";#N/A,#N/A,FALSE,"단축2";#N/A,#N/A,FALSE,"단축3";#N/A,#N/A,FALSE,"장축";#N/A,#N/A,FALSE,"4WD"}</definedName>
    <definedName name="KIM" localSheetId="1" hidden="1">{#N/A,#N/A,FALSE,"단축1";#N/A,#N/A,FALSE,"단축2";#N/A,#N/A,FALSE,"단축3";#N/A,#N/A,FALSE,"장축";#N/A,#N/A,FALSE,"4WD"}</definedName>
    <definedName name="KIM" localSheetId="5" hidden="1">{#N/A,#N/A,FALSE,"단축1";#N/A,#N/A,FALSE,"단축2";#N/A,#N/A,FALSE,"단축3";#N/A,#N/A,FALSE,"장축";#N/A,#N/A,FALSE,"4WD"}</definedName>
    <definedName name="KIM" localSheetId="12" hidden="1">{#N/A,#N/A,FALSE,"단축1";#N/A,#N/A,FALSE,"단축2";#N/A,#N/A,FALSE,"단축3";#N/A,#N/A,FALSE,"장축";#N/A,#N/A,FALSE,"4WD"}</definedName>
    <definedName name="KIM" localSheetId="13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15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NDER">#REF!</definedName>
    <definedName name="KIO" localSheetId="16" hidden="1">#REF!</definedName>
    <definedName name="KIO" localSheetId="0" hidden="1">#REF!</definedName>
    <definedName name="KIO" localSheetId="6" hidden="1">#REF!</definedName>
    <definedName name="KIO" localSheetId="8" hidden="1">#REF!</definedName>
    <definedName name="KIO" localSheetId="18" hidden="1">#REF!</definedName>
    <definedName name="KIO" localSheetId="1" hidden="1">'PAUTA DIGITAL'!#REF!</definedName>
    <definedName name="KIO" localSheetId="5" hidden="1">#REF!</definedName>
    <definedName name="KIO" localSheetId="13" hidden="1">#REF!</definedName>
    <definedName name="KIO" hidden="1">#REF!</definedName>
    <definedName name="KJDSFKHFDSJHFDS">#REF!</definedName>
    <definedName name="kjdsyf" localSheetId="16" hidden="1">#REF!</definedName>
    <definedName name="kjdsyf" localSheetId="0" hidden="1">#REF!</definedName>
    <definedName name="kjdsyf" localSheetId="6" hidden="1">#REF!</definedName>
    <definedName name="kjdsyf" localSheetId="8" hidden="1">#REF!</definedName>
    <definedName name="kjdsyf" localSheetId="18" hidden="1">#REF!</definedName>
    <definedName name="kjdsyf" localSheetId="1" hidden="1">'PAUTA DIGITAL'!#REF!</definedName>
    <definedName name="kjdsyf" localSheetId="5" hidden="1">#REF!</definedName>
    <definedName name="kjdsyf" localSheetId="13" hidden="1">#REF!</definedName>
    <definedName name="kjdsyf" hidden="1">#REF!</definedName>
    <definedName name="kjl">#REF!</definedName>
    <definedName name="kjnl">#N/A</definedName>
    <definedName name="KJS" localSheetId="16" hidden="1">#REF!</definedName>
    <definedName name="KJS" localSheetId="0" hidden="1">#REF!</definedName>
    <definedName name="KJS" localSheetId="6" hidden="1">#REF!</definedName>
    <definedName name="KJS" localSheetId="8" hidden="1">#REF!</definedName>
    <definedName name="KJS" localSheetId="18" hidden="1">#REF!</definedName>
    <definedName name="KJS" localSheetId="1" hidden="1">'PAUTA DIGITAL'!#REF!</definedName>
    <definedName name="KJS" localSheetId="5" hidden="1">#REF!</definedName>
    <definedName name="KJS" localSheetId="13" hidden="1">#REF!</definedName>
    <definedName name="KJS" hidden="1">#REF!</definedName>
    <definedName name="kkk">#REF!</definedName>
    <definedName name="KKKEK">#REF!</definedName>
    <definedName name="KKKK">#REF!</definedName>
    <definedName name="KKÑKÑK">#REF!</definedName>
    <definedName name="kl">#REF!</definedName>
    <definedName name="KNGYE">#REF!</definedName>
    <definedName name="KOTEX">#REF!</definedName>
    <definedName name="KSIYE" localSheetId="16" hidden="1">#REF!</definedName>
    <definedName name="KSIYE" localSheetId="0" hidden="1">#REF!</definedName>
    <definedName name="KSIYE" localSheetId="6" hidden="1">#REF!</definedName>
    <definedName name="KSIYE" localSheetId="8" hidden="1">#REF!</definedName>
    <definedName name="KSIYE" localSheetId="18" hidden="1">#REF!</definedName>
    <definedName name="KSIYE" localSheetId="1" hidden="1">'PAUTA DIGITAL'!#REF!</definedName>
    <definedName name="KSIYE" localSheetId="5" hidden="1">#REF!</definedName>
    <definedName name="KSIYE" localSheetId="13" hidden="1">#REF!</definedName>
    <definedName name="KSIYE" hidden="1">#REF!</definedName>
    <definedName name="ksje" localSheetId="16" hidden="1">#REF!</definedName>
    <definedName name="ksje" localSheetId="0" hidden="1">#REF!</definedName>
    <definedName name="ksje" localSheetId="6" hidden="1">#REF!</definedName>
    <definedName name="ksje" localSheetId="8" hidden="1">#REF!</definedName>
    <definedName name="ksje" localSheetId="18" hidden="1">#REF!</definedName>
    <definedName name="ksje" localSheetId="1" hidden="1">'PAUTA DIGITAL'!#REF!</definedName>
    <definedName name="ksje" localSheetId="5" hidden="1">#REF!</definedName>
    <definedName name="ksje" localSheetId="13" hidden="1">#REF!</definedName>
    <definedName name="ksje" hidden="1">#REF!</definedName>
    <definedName name="KSJY" localSheetId="16" hidden="1">#REF!</definedName>
    <definedName name="KSJY" localSheetId="0" hidden="1">#REF!</definedName>
    <definedName name="KSJY" localSheetId="6" hidden="1">#REF!</definedName>
    <definedName name="KSJY" localSheetId="8" hidden="1">#REF!</definedName>
    <definedName name="KSJY" localSheetId="18" hidden="1">#REF!</definedName>
    <definedName name="KSJY" localSheetId="1" hidden="1">'PAUTA DIGITAL'!#REF!</definedName>
    <definedName name="KSJY" localSheetId="5" hidden="1">#REF!</definedName>
    <definedName name="KSJY" localSheetId="13" hidden="1">#REF!</definedName>
    <definedName name="KSJY" hidden="1">#REF!</definedName>
    <definedName name="L">#REF!</definedName>
    <definedName name="LAIODU" localSheetId="16" hidden="1">#REF!</definedName>
    <definedName name="LAIODU" localSheetId="0" hidden="1">#REF!</definedName>
    <definedName name="LAIODU" localSheetId="6" hidden="1">#REF!</definedName>
    <definedName name="LAIODU" localSheetId="8" hidden="1">#REF!</definedName>
    <definedName name="LAIODU" localSheetId="18" hidden="1">#REF!</definedName>
    <definedName name="LAIODU" localSheetId="1" hidden="1">'PAUTA DIGITAL'!#REF!</definedName>
    <definedName name="LAIODU" localSheetId="5" hidden="1">#REF!</definedName>
    <definedName name="LAIODU" localSheetId="13" hidden="1">#REF!</definedName>
    <definedName name="LAIODU" hidden="1">#REF!</definedName>
    <definedName name="LAKDJ" localSheetId="16" hidden="1">#REF!</definedName>
    <definedName name="LAKDJ" localSheetId="0" hidden="1">#REF!</definedName>
    <definedName name="LAKDJ" localSheetId="6" hidden="1">#REF!</definedName>
    <definedName name="LAKDJ" localSheetId="8" hidden="1">#REF!</definedName>
    <definedName name="LAKDJ" localSheetId="18" hidden="1">#REF!</definedName>
    <definedName name="LAKDJ" localSheetId="1" hidden="1">'PAUTA DIGITAL'!#REF!</definedName>
    <definedName name="LAKDJ" localSheetId="5" hidden="1">#REF!</definedName>
    <definedName name="LAKDJ" localSheetId="13" hidden="1">#REF!</definedName>
    <definedName name="LAKDJ" hidden="1">#REF!</definedName>
    <definedName name="laksdu" localSheetId="16" hidden="1">#REF!</definedName>
    <definedName name="laksdu" localSheetId="0" hidden="1">#REF!</definedName>
    <definedName name="laksdu" localSheetId="6" hidden="1">#REF!</definedName>
    <definedName name="laksdu" localSheetId="8" hidden="1">#REF!</definedName>
    <definedName name="laksdu" localSheetId="18" hidden="1">#REF!</definedName>
    <definedName name="laksdu" localSheetId="1" hidden="1">'PAUTA DIGITAL'!#REF!</definedName>
    <definedName name="laksdu" localSheetId="5" hidden="1">#REF!</definedName>
    <definedName name="laksdu" localSheetId="13" hidden="1">#REF!</definedName>
    <definedName name="laksdu" hidden="1">#REF!</definedName>
    <definedName name="laksi" localSheetId="16" hidden="1">#REF!</definedName>
    <definedName name="laksi" localSheetId="0" hidden="1">#REF!</definedName>
    <definedName name="laksi" localSheetId="6" hidden="1">#REF!</definedName>
    <definedName name="laksi" localSheetId="8" hidden="1">#REF!</definedName>
    <definedName name="laksi" localSheetId="18" hidden="1">#REF!</definedName>
    <definedName name="laksi" localSheetId="1" hidden="1">'PAUTA DIGITAL'!#REF!</definedName>
    <definedName name="laksi" localSheetId="5" hidden="1">#REF!</definedName>
    <definedName name="laksi" localSheetId="13" hidden="1">#REF!</definedName>
    <definedName name="laksi" hidden="1">#REF!</definedName>
    <definedName name="LAN">#REF!</definedName>
    <definedName name="LAN1MAZ">#REF!</definedName>
    <definedName name="LAN1REV0">#REF!</definedName>
    <definedName name="LANRON">#REF!</definedName>
    <definedName name="LANZA">#REF!</definedName>
    <definedName name="lanzagye">#REF!</definedName>
    <definedName name="lanzagye2">#REF!</definedName>
    <definedName name="LANZAM">#REF!</definedName>
    <definedName name="LANZGYE">#REF!</definedName>
    <definedName name="LANZUIO">#REF!</definedName>
    <definedName name="laou" localSheetId="16" hidden="1">#REF!</definedName>
    <definedName name="laou" localSheetId="0" hidden="1">#REF!</definedName>
    <definedName name="laou" localSheetId="6" hidden="1">#REF!</definedName>
    <definedName name="laou" localSheetId="8" hidden="1">#REF!</definedName>
    <definedName name="laou" localSheetId="18" hidden="1">#REF!</definedName>
    <definedName name="laou" localSheetId="1" hidden="1">'PAUTA DIGITAL'!#REF!</definedName>
    <definedName name="laou" localSheetId="5" hidden="1">#REF!</definedName>
    <definedName name="laou" localSheetId="13" hidden="1">#REF!</definedName>
    <definedName name="laou" hidden="1">#REF!</definedName>
    <definedName name="LARED">#REF!</definedName>
    <definedName name="Last_Date_Of_Revision">OFFSET(#REF!,0,4,1,1)</definedName>
    <definedName name="LATAM">#REF!</definedName>
    <definedName name="LDFKF" localSheetId="16" hidden="1">#REF!</definedName>
    <definedName name="LDFKF" localSheetId="0" hidden="1">#REF!</definedName>
    <definedName name="LDFKF" localSheetId="6" hidden="1">#REF!</definedName>
    <definedName name="LDFKF" localSheetId="8" hidden="1">#REF!</definedName>
    <definedName name="LDFKF" localSheetId="18" hidden="1">#REF!</definedName>
    <definedName name="LDFKF" localSheetId="1" hidden="1">'PAUTA DIGITAL'!#REF!</definedName>
    <definedName name="LDFKF" localSheetId="5" hidden="1">#REF!</definedName>
    <definedName name="LDFKF" localSheetId="13" hidden="1">#REF!</definedName>
    <definedName name="LDFKF" hidden="1">#REF!</definedName>
    <definedName name="ldke4" localSheetId="16" hidden="1">#REF!</definedName>
    <definedName name="ldke4" localSheetId="0" hidden="1">#REF!</definedName>
    <definedName name="ldke4" localSheetId="6" hidden="1">#REF!</definedName>
    <definedName name="ldke4" localSheetId="8" hidden="1">#REF!</definedName>
    <definedName name="ldke4" localSheetId="18" hidden="1">#REF!</definedName>
    <definedName name="ldke4" localSheetId="1" hidden="1">'PAUTA DIGITAL'!#REF!</definedName>
    <definedName name="ldke4" localSheetId="5" hidden="1">#REF!</definedName>
    <definedName name="ldke4" localSheetId="13" hidden="1">#REF!</definedName>
    <definedName name="ldke4" hidden="1">#REF!</definedName>
    <definedName name="ldkeri" localSheetId="16" hidden="1">#REF!</definedName>
    <definedName name="ldkeri" localSheetId="0" hidden="1">#REF!</definedName>
    <definedName name="ldkeri" localSheetId="6" hidden="1">#REF!</definedName>
    <definedName name="ldkeri" localSheetId="8" hidden="1">#REF!</definedName>
    <definedName name="ldkeri" localSheetId="18" hidden="1">#REF!</definedName>
    <definedName name="ldkeri" localSheetId="1" hidden="1">'PAUTA DIGITAL'!#REF!</definedName>
    <definedName name="ldkeri" localSheetId="5" hidden="1">#REF!</definedName>
    <definedName name="ldkeri" localSheetId="13" hidden="1">#REF!</definedName>
    <definedName name="ldkeri" hidden="1">#REF!</definedName>
    <definedName name="ldkeu" localSheetId="16" hidden="1">#REF!</definedName>
    <definedName name="ldkeu" localSheetId="0" hidden="1">#REF!</definedName>
    <definedName name="ldkeu" localSheetId="6" hidden="1">#REF!</definedName>
    <definedName name="ldkeu" localSheetId="8" hidden="1">#REF!</definedName>
    <definedName name="ldkeu" localSheetId="18" hidden="1">#REF!</definedName>
    <definedName name="ldkeu" localSheetId="1" hidden="1">'PAUTA DIGITAL'!#REF!</definedName>
    <definedName name="ldkeu" localSheetId="5" hidden="1">#REF!</definedName>
    <definedName name="ldkeu" localSheetId="13" hidden="1">#REF!</definedName>
    <definedName name="ldkeu" hidden="1">#REF!</definedName>
    <definedName name="LE" localSheetId="16" hidden="1">#REF!</definedName>
    <definedName name="LE" localSheetId="0" hidden="1">#REF!</definedName>
    <definedName name="LE" localSheetId="6" hidden="1">#REF!</definedName>
    <definedName name="LE" localSheetId="8" hidden="1">#REF!</definedName>
    <definedName name="LE" localSheetId="18" hidden="1">#REF!</definedName>
    <definedName name="LE" localSheetId="1" hidden="1">'PAUTA DIGITAL'!#REF!</definedName>
    <definedName name="LE" localSheetId="5" hidden="1">#REF!</definedName>
    <definedName name="LE" localSheetId="13" hidden="1">#REF!</definedName>
    <definedName name="LE" hidden="1">#REF!</definedName>
    <definedName name="lfo" localSheetId="16" hidden="1">#REF!</definedName>
    <definedName name="lfo" localSheetId="0" hidden="1">#REF!</definedName>
    <definedName name="lfo" localSheetId="6" hidden="1">#REF!</definedName>
    <definedName name="lfo" localSheetId="8" hidden="1">#REF!</definedName>
    <definedName name="lfo" localSheetId="18" hidden="1">#REF!</definedName>
    <definedName name="lfo" localSheetId="1" hidden="1">'PAUTA DIGITAL'!#REF!</definedName>
    <definedName name="lfo" localSheetId="5" hidden="1">#REF!</definedName>
    <definedName name="lfo" localSheetId="13" hidden="1">#REF!</definedName>
    <definedName name="lfo" hidden="1">#REF!</definedName>
    <definedName name="lfol">#REF!</definedName>
    <definedName name="li" localSheetId="16" hidden="1">#REF!</definedName>
    <definedName name="li" localSheetId="0" hidden="1">#REF!</definedName>
    <definedName name="li" localSheetId="6" hidden="1">#REF!</definedName>
    <definedName name="li" localSheetId="8" hidden="1">#REF!</definedName>
    <definedName name="li" localSheetId="18" hidden="1">#REF!</definedName>
    <definedName name="li" localSheetId="1" hidden="1">'PAUTA DIGITAL'!#REF!</definedName>
    <definedName name="li" localSheetId="5" hidden="1">#REF!</definedName>
    <definedName name="li" localSheetId="13" hidden="1">#REF!</definedName>
    <definedName name="li" hidden="1">#REF!</definedName>
    <definedName name="Limite">#REF!</definedName>
    <definedName name="Links">OFFSET(#REF!,0,4,1,1)</definedName>
    <definedName name="LIZ" localSheetId="16" hidden="1">#REF!</definedName>
    <definedName name="LIZ" localSheetId="0" hidden="1">#REF!</definedName>
    <definedName name="LIZ" localSheetId="6" hidden="1">#REF!</definedName>
    <definedName name="LIZ" localSheetId="8" hidden="1">#REF!</definedName>
    <definedName name="LIZ" localSheetId="18" hidden="1">#REF!</definedName>
    <definedName name="LIZ" localSheetId="1" hidden="1">'PAUTA DIGITAL'!#REF!</definedName>
    <definedName name="LIZ" localSheetId="5" hidden="1">#REF!</definedName>
    <definedName name="LIZ" localSheetId="13" hidden="1">#REF!</definedName>
    <definedName name="LIZ" hidden="1">#REF!</definedName>
    <definedName name="lkd" localSheetId="16" hidden="1">#REF!</definedName>
    <definedName name="lkd" localSheetId="0" hidden="1">#REF!</definedName>
    <definedName name="lkd" localSheetId="6" hidden="1">#REF!</definedName>
    <definedName name="lkd" localSheetId="8" hidden="1">#REF!</definedName>
    <definedName name="lkd" localSheetId="18" hidden="1">#REF!</definedName>
    <definedName name="lkd" localSheetId="1" hidden="1">'PAUTA DIGITAL'!#REF!</definedName>
    <definedName name="lkd" localSheetId="5" hidden="1">#REF!</definedName>
    <definedName name="lkd" localSheetId="13" hidden="1">#REF!</definedName>
    <definedName name="lkd" hidden="1">#REF!</definedName>
    <definedName name="lkdeo" localSheetId="16" hidden="1">#REF!</definedName>
    <definedName name="lkdeo" localSheetId="0" hidden="1">#REF!</definedName>
    <definedName name="lkdeo" localSheetId="6" hidden="1">#REF!</definedName>
    <definedName name="lkdeo" localSheetId="8" hidden="1">#REF!</definedName>
    <definedName name="lkdeo" localSheetId="18" hidden="1">#REF!</definedName>
    <definedName name="lkdeo" localSheetId="1" hidden="1">'PAUTA DIGITAL'!#REF!</definedName>
    <definedName name="lkdeo" localSheetId="5" hidden="1">#REF!</definedName>
    <definedName name="lkdeo" localSheetId="13" hidden="1">#REF!</definedName>
    <definedName name="lkdeo" hidden="1">#REF!</definedName>
    <definedName name="lkdu" localSheetId="16" hidden="1">#REF!</definedName>
    <definedName name="lkdu" localSheetId="0" hidden="1">#REF!</definedName>
    <definedName name="lkdu" localSheetId="6" hidden="1">#REF!</definedName>
    <definedName name="lkdu" localSheetId="8" hidden="1">#REF!</definedName>
    <definedName name="lkdu" localSheetId="18" hidden="1">#REF!</definedName>
    <definedName name="lkdu" localSheetId="1" hidden="1">'PAUTA DIGITAL'!#REF!</definedName>
    <definedName name="lkdu" localSheetId="5" hidden="1">#REF!</definedName>
    <definedName name="lkdu" localSheetId="13" hidden="1">#REF!</definedName>
    <definedName name="lkdu" hidden="1">#REF!</definedName>
    <definedName name="lks" localSheetId="16" hidden="1">#REF!</definedName>
    <definedName name="lks" localSheetId="0" hidden="1">#REF!</definedName>
    <definedName name="lks" localSheetId="6" hidden="1">#REF!</definedName>
    <definedName name="lks" localSheetId="8" hidden="1">#REF!</definedName>
    <definedName name="lks" localSheetId="18" hidden="1">#REF!</definedName>
    <definedName name="lks" localSheetId="1" hidden="1">'PAUTA DIGITAL'!#REF!</definedName>
    <definedName name="lks" localSheetId="5" hidden="1">#REF!</definedName>
    <definedName name="lks" localSheetId="13" hidden="1">#REF!</definedName>
    <definedName name="lks" hidden="1">#REF!</definedName>
    <definedName name="llave3" localSheetId="16" hidden="1">#REF!</definedName>
    <definedName name="llave3" localSheetId="0" hidden="1">#REF!</definedName>
    <definedName name="llave3" localSheetId="6" hidden="1">#REF!</definedName>
    <definedName name="llave3" localSheetId="8" hidden="1">#REF!</definedName>
    <definedName name="llave3" localSheetId="18" hidden="1">#REF!</definedName>
    <definedName name="llave3" localSheetId="1" hidden="1">'PAUTA DIGITAL'!#REF!</definedName>
    <definedName name="llave3" localSheetId="5" hidden="1">#REF!</definedName>
    <definedName name="llave3" localSheetId="13" hidden="1">#REF!</definedName>
    <definedName name="llave3" hidden="1">#REF!</definedName>
    <definedName name="LLL" localSheetId="16" hidden="1">{#N/A,#N/A,FALSE,"BALLANTINE´S ";#N/A,#N/A,FALSE,"FUNDADOR"}</definedName>
    <definedName name="LLL" localSheetId="0" hidden="1">{#N/A,#N/A,FALSE,"BALLANTINE´S ";#N/A,#N/A,FALSE,"FUNDADOR"}</definedName>
    <definedName name="LLL" localSheetId="6" hidden="1">{#N/A,#N/A,FALSE,"BALLANTINE´S ";#N/A,#N/A,FALSE,"FUNDADOR"}</definedName>
    <definedName name="LLL" localSheetId="8" hidden="1">{#N/A,#N/A,FALSE,"BALLANTINE´S ";#N/A,#N/A,FALSE,"FUNDADOR"}</definedName>
    <definedName name="LLL" localSheetId="14" hidden="1">{#N/A,#N/A,FALSE,"BALLANTINE´S ";#N/A,#N/A,FALSE,"FUNDADOR"}</definedName>
    <definedName name="LLL" localSheetId="18" hidden="1">{#N/A,#N/A,FALSE,"BALLANTINE´S ";#N/A,#N/A,FALSE,"FUNDADOR"}</definedName>
    <definedName name="LLL" localSheetId="1" hidden="1">{#N/A,#N/A,FALSE,"BALLANTINE´S ";#N/A,#N/A,FALSE,"FUNDADOR"}</definedName>
    <definedName name="LLL" localSheetId="5" hidden="1">{#N/A,#N/A,FALSE,"BALLANTINE´S ";#N/A,#N/A,FALSE,"FUNDADOR"}</definedName>
    <definedName name="LLL" localSheetId="12" hidden="1">{#N/A,#N/A,FALSE,"BALLANTINE´S ";#N/A,#N/A,FALSE,"FUNDADOR"}</definedName>
    <definedName name="LLL" localSheetId="13" hidden="1">{#N/A,#N/A,FALSE,"BALLANTINE´S ";#N/A,#N/A,FALSE,"FUNDADOR"}</definedName>
    <definedName name="LLL" localSheetId="2" hidden="1">{#N/A,#N/A,FALSE,"BALLANTINE´S ";#N/A,#N/A,FALSE,"FUNDADOR"}</definedName>
    <definedName name="LLL" localSheetId="15" hidden="1">{#N/A,#N/A,FALSE,"BALLANTINE´S ";#N/A,#N/A,FALSE,"FUNDADOR"}</definedName>
    <definedName name="LLL" hidden="1">{#N/A,#N/A,FALSE,"BALLANTINE´S ";#N/A,#N/A,FALSE,"FUNDADOR"}</definedName>
    <definedName name="LLLL" localSheetId="16" hidden="1">{#N/A,#N/A,FALSE,"BALLANTINE´S ";#N/A,#N/A,FALSE,"FUNDADOR"}</definedName>
    <definedName name="LLLL" localSheetId="0" hidden="1">{#N/A,#N/A,FALSE,"BALLANTINE´S ";#N/A,#N/A,FALSE,"FUNDADOR"}</definedName>
    <definedName name="LLLL" localSheetId="6" hidden="1">{#N/A,#N/A,FALSE,"BALLANTINE´S ";#N/A,#N/A,FALSE,"FUNDADOR"}</definedName>
    <definedName name="LLLL" localSheetId="8" hidden="1">{#N/A,#N/A,FALSE,"BALLANTINE´S ";#N/A,#N/A,FALSE,"FUNDADOR"}</definedName>
    <definedName name="LLLL" localSheetId="14" hidden="1">{#N/A,#N/A,FALSE,"BALLANTINE´S ";#N/A,#N/A,FALSE,"FUNDADOR"}</definedName>
    <definedName name="LLLL" localSheetId="18" hidden="1">{#N/A,#N/A,FALSE,"BALLANTINE´S ";#N/A,#N/A,FALSE,"FUNDADOR"}</definedName>
    <definedName name="LLLL" localSheetId="1" hidden="1">{#N/A,#N/A,FALSE,"BALLANTINE´S ";#N/A,#N/A,FALSE,"FUNDADOR"}</definedName>
    <definedName name="LLLL" localSheetId="5" hidden="1">{#N/A,#N/A,FALSE,"BALLANTINE´S ";#N/A,#N/A,FALSE,"FUNDADOR"}</definedName>
    <definedName name="LLLL" localSheetId="12" hidden="1">{#N/A,#N/A,FALSE,"BALLANTINE´S ";#N/A,#N/A,FALSE,"FUNDADOR"}</definedName>
    <definedName name="LLLL" localSheetId="13" hidden="1">{#N/A,#N/A,FALSE,"BALLANTINE´S ";#N/A,#N/A,FALSE,"FUNDADOR"}</definedName>
    <definedName name="LLLL" localSheetId="2" hidden="1">{#N/A,#N/A,FALSE,"BALLANTINE´S ";#N/A,#N/A,FALSE,"FUNDADOR"}</definedName>
    <definedName name="LLLL" localSheetId="15" hidden="1">{#N/A,#N/A,FALSE,"BALLANTINE´S ";#N/A,#N/A,FALSE,"FUNDADOR"}</definedName>
    <definedName name="LLLL" hidden="1">{#N/A,#N/A,FALSE,"BALLANTINE´S ";#N/A,#N/A,FALSE,"FUNDADOR"}</definedName>
    <definedName name="LLLLLLLL" localSheetId="16" hidden="1">{#N/A,#N/A,FALSE,"BALLANTINE´S ";#N/A,#N/A,FALSE,"FUNDADOR"}</definedName>
    <definedName name="LLLLLLLL" localSheetId="6" hidden="1">{#N/A,#N/A,FALSE,"BALLANTINE´S ";#N/A,#N/A,FALSE,"FUNDADOR"}</definedName>
    <definedName name="LLLLLLLL" localSheetId="8" hidden="1">{#N/A,#N/A,FALSE,"BALLANTINE´S ";#N/A,#N/A,FALSE,"FUNDADOR"}</definedName>
    <definedName name="LLLLLLLL" localSheetId="14" hidden="1">{#N/A,#N/A,FALSE,"BALLANTINE´S ";#N/A,#N/A,FALSE,"FUNDADOR"}</definedName>
    <definedName name="LLLLLLLL" localSheetId="18" hidden="1">{#N/A,#N/A,FALSE,"BALLANTINE´S ";#N/A,#N/A,FALSE,"FUNDADOR"}</definedName>
    <definedName name="LLLLLLLL" localSheetId="1" hidden="1">{#N/A,#N/A,FALSE,"BALLANTINE´S ";#N/A,#N/A,FALSE,"FUNDADOR"}</definedName>
    <definedName name="LLLLLLLL" localSheetId="5" hidden="1">{#N/A,#N/A,FALSE,"BALLANTINE´S ";#N/A,#N/A,FALSE,"FUNDADOR"}</definedName>
    <definedName name="LLLLLLLL" localSheetId="12" hidden="1">{#N/A,#N/A,FALSE,"BALLANTINE´S ";#N/A,#N/A,FALSE,"FUNDADOR"}</definedName>
    <definedName name="LLLLLLLL" localSheetId="13" hidden="1">{#N/A,#N/A,FALSE,"BALLANTINE´S ";#N/A,#N/A,FALSE,"FUNDADOR"}</definedName>
    <definedName name="LLLLLLLL" localSheetId="2" hidden="1">{#N/A,#N/A,FALSE,"BALLANTINE´S ";#N/A,#N/A,FALSE,"FUNDADOR"}</definedName>
    <definedName name="LLLLLLLL" localSheetId="15" hidden="1">{#N/A,#N/A,FALSE,"BALLANTINE´S ";#N/A,#N/A,FALSE,"FUNDADOR"}</definedName>
    <definedName name="LLLLLLLL" hidden="1">{#N/A,#N/A,FALSE,"BALLANTINE´S ";#N/A,#N/A,FALSE,"FUNDADOR"}</definedName>
    <definedName name="llp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ml">#REF!</definedName>
    <definedName name="lo" localSheetId="16" hidden="1">#REF!</definedName>
    <definedName name="lo" localSheetId="0" hidden="1">#REF!</definedName>
    <definedName name="lo" localSheetId="6" hidden="1">#REF!</definedName>
    <definedName name="lo" localSheetId="8" hidden="1">#REF!</definedName>
    <definedName name="lo" localSheetId="18" hidden="1">#REF!</definedName>
    <definedName name="lo" localSheetId="1" hidden="1">'PAUTA DIGITAL'!#REF!</definedName>
    <definedName name="lo" localSheetId="5" hidden="1">#REF!</definedName>
    <definedName name="lo" localSheetId="13" hidden="1">#REF!</definedName>
    <definedName name="lo" hidden="1">#REF!</definedName>
    <definedName name="LOLO">#REF!</definedName>
    <definedName name="LOLO1" localSheetId="16" hidden="1">{#N/A,#N/A,FALSE,"BALLANTINE´S ";#N/A,#N/A,FALSE,"FUNDADOR"}</definedName>
    <definedName name="LOLO1" localSheetId="0" hidden="1">{#N/A,#N/A,FALSE,"BALLANTINE´S ";#N/A,#N/A,FALSE,"FUNDADOR"}</definedName>
    <definedName name="LOLO1" localSheetId="6" hidden="1">{#N/A,#N/A,FALSE,"BALLANTINE´S ";#N/A,#N/A,FALSE,"FUNDADOR"}</definedName>
    <definedName name="LOLO1" localSheetId="8" hidden="1">{#N/A,#N/A,FALSE,"BALLANTINE´S ";#N/A,#N/A,FALSE,"FUNDADOR"}</definedName>
    <definedName name="LOLO1" localSheetId="14" hidden="1">{#N/A,#N/A,FALSE,"BALLANTINE´S ";#N/A,#N/A,FALSE,"FUNDADOR"}</definedName>
    <definedName name="LOLO1" localSheetId="18" hidden="1">{#N/A,#N/A,FALSE,"BALLANTINE´S ";#N/A,#N/A,FALSE,"FUNDADOR"}</definedName>
    <definedName name="LOLO1" localSheetId="1" hidden="1">{#N/A,#N/A,FALSE,"BALLANTINE´S ";#N/A,#N/A,FALSE,"FUNDADOR"}</definedName>
    <definedName name="LOLO1" localSheetId="5" hidden="1">{#N/A,#N/A,FALSE,"BALLANTINE´S ";#N/A,#N/A,FALSE,"FUNDADOR"}</definedName>
    <definedName name="LOLO1" localSheetId="12" hidden="1">{#N/A,#N/A,FALSE,"BALLANTINE´S ";#N/A,#N/A,FALSE,"FUNDADOR"}</definedName>
    <definedName name="LOLO1" localSheetId="13" hidden="1">{#N/A,#N/A,FALSE,"BALLANTINE´S ";#N/A,#N/A,FALSE,"FUNDADOR"}</definedName>
    <definedName name="LOLO1" localSheetId="2" hidden="1">{#N/A,#N/A,FALSE,"BALLANTINE´S ";#N/A,#N/A,FALSE,"FUNDADOR"}</definedName>
    <definedName name="LOLO1" localSheetId="15" hidden="1">{#N/A,#N/A,FALSE,"BALLANTINE´S ";#N/A,#N/A,FALSE,"FUNDADOR"}</definedName>
    <definedName name="LOLO1" hidden="1">{#N/A,#N/A,FALSE,"BALLANTINE´S ";#N/A,#N/A,FALSE,"FUNDADOR"}</definedName>
    <definedName name="LOLO2" localSheetId="16" hidden="1">{#N/A,#N/A,FALSE,"BALLANTINE´S ";#N/A,#N/A,FALSE,"FUNDADOR"}</definedName>
    <definedName name="LOLO2" localSheetId="0" hidden="1">{#N/A,#N/A,FALSE,"BALLANTINE´S ";#N/A,#N/A,FALSE,"FUNDADOR"}</definedName>
    <definedName name="LOLO2" localSheetId="6" hidden="1">{#N/A,#N/A,FALSE,"BALLANTINE´S ";#N/A,#N/A,FALSE,"FUNDADOR"}</definedName>
    <definedName name="LOLO2" localSheetId="8" hidden="1">{#N/A,#N/A,FALSE,"BALLANTINE´S ";#N/A,#N/A,FALSE,"FUNDADOR"}</definedName>
    <definedName name="LOLO2" localSheetId="14" hidden="1">{#N/A,#N/A,FALSE,"BALLANTINE´S ";#N/A,#N/A,FALSE,"FUNDADOR"}</definedName>
    <definedName name="LOLO2" localSheetId="18" hidden="1">{#N/A,#N/A,FALSE,"BALLANTINE´S ";#N/A,#N/A,FALSE,"FUNDADOR"}</definedName>
    <definedName name="LOLO2" localSheetId="1" hidden="1">{#N/A,#N/A,FALSE,"BALLANTINE´S ";#N/A,#N/A,FALSE,"FUNDADOR"}</definedName>
    <definedName name="LOLO2" localSheetId="5" hidden="1">{#N/A,#N/A,FALSE,"BALLANTINE´S ";#N/A,#N/A,FALSE,"FUNDADOR"}</definedName>
    <definedName name="LOLO2" localSheetId="12" hidden="1">{#N/A,#N/A,FALSE,"BALLANTINE´S ";#N/A,#N/A,FALSE,"FUNDADOR"}</definedName>
    <definedName name="LOLO2" localSheetId="13" hidden="1">{#N/A,#N/A,FALSE,"BALLANTINE´S ";#N/A,#N/A,FALSE,"FUNDADOR"}</definedName>
    <definedName name="LOLO2" localSheetId="2" hidden="1">{#N/A,#N/A,FALSE,"BALLANTINE´S ";#N/A,#N/A,FALSE,"FUNDADOR"}</definedName>
    <definedName name="LOLO2" localSheetId="15" hidden="1">{#N/A,#N/A,FALSE,"BALLANTINE´S ";#N/A,#N/A,FALSE,"FUNDADOR"}</definedName>
    <definedName name="LOLO2" hidden="1">{#N/A,#N/A,FALSE,"BALLANTINE´S ";#N/A,#N/A,FALSE,"FUNDADOR"}</definedName>
    <definedName name="LOLY">#N/A</definedName>
    <definedName name="LOLY\S">#REF!</definedName>
    <definedName name="LOLY_S">#REF!</definedName>
    <definedName name="lookupPeriod">#REF!</definedName>
    <definedName name="lookupPeriod2">#REF!</definedName>
    <definedName name="LOTANIV">#REF!</definedName>
    <definedName name="lotto">#REF!</definedName>
    <definedName name="lotto1">#REF!</definedName>
    <definedName name="LOTTOSEP">#REF!</definedName>
    <definedName name="lpas" localSheetId="16" hidden="1">#REF!</definedName>
    <definedName name="lpas" localSheetId="0" hidden="1">#REF!</definedName>
    <definedName name="lpas" localSheetId="6" hidden="1">#REF!</definedName>
    <definedName name="lpas" localSheetId="8" hidden="1">#REF!</definedName>
    <definedName name="lpas" localSheetId="18" hidden="1">#REF!</definedName>
    <definedName name="lpas" localSheetId="1" hidden="1">'PAUTA DIGITAL'!#REF!</definedName>
    <definedName name="lpas" localSheetId="5" hidden="1">#REF!</definedName>
    <definedName name="lpas" localSheetId="13" hidden="1">#REF!</definedName>
    <definedName name="lpas" hidden="1">#REF!</definedName>
    <definedName name="ls" localSheetId="16" hidden="1">#REF!</definedName>
    <definedName name="ls" localSheetId="0" hidden="1">#REF!</definedName>
    <definedName name="ls" localSheetId="6" hidden="1">#REF!</definedName>
    <definedName name="ls" localSheetId="8" hidden="1">#REF!</definedName>
    <definedName name="ls" localSheetId="18" hidden="1">#REF!</definedName>
    <definedName name="ls" localSheetId="1" hidden="1">'PAUTA DIGITAL'!#REF!</definedName>
    <definedName name="ls" localSheetId="5" hidden="1">#REF!</definedName>
    <definedName name="ls" localSheetId="13" hidden="1">#REF!</definedName>
    <definedName name="ls" hidden="1">#REF!</definedName>
    <definedName name="LSAJKS" localSheetId="16" hidden="1">#REF!</definedName>
    <definedName name="LSAJKS" localSheetId="0" hidden="1">#REF!</definedName>
    <definedName name="LSAJKS" localSheetId="6" hidden="1">#REF!</definedName>
    <definedName name="LSAJKS" localSheetId="8" hidden="1">#REF!</definedName>
    <definedName name="LSAJKS" localSheetId="18" hidden="1">#REF!</definedName>
    <definedName name="LSAJKS" localSheetId="1" hidden="1">'PAUTA DIGITAL'!#REF!</definedName>
    <definedName name="LSAJKS" localSheetId="5" hidden="1">#REF!</definedName>
    <definedName name="LSAJKS" localSheetId="13" hidden="1">#REF!</definedName>
    <definedName name="LSAJKS" hidden="1">#REF!</definedName>
    <definedName name="lsaoe" localSheetId="16" hidden="1">#REF!</definedName>
    <definedName name="lsaoe" localSheetId="0" hidden="1">#REF!</definedName>
    <definedName name="lsaoe" localSheetId="6" hidden="1">#REF!</definedName>
    <definedName name="lsaoe" localSheetId="8" hidden="1">#REF!</definedName>
    <definedName name="lsaoe" localSheetId="18" hidden="1">#REF!</definedName>
    <definedName name="lsaoe" localSheetId="1" hidden="1">'PAUTA DIGITAL'!#REF!</definedName>
    <definedName name="lsaoe" localSheetId="5" hidden="1">#REF!</definedName>
    <definedName name="lsaoe" localSheetId="13" hidden="1">#REF!</definedName>
    <definedName name="lsaoe" hidden="1">#REF!</definedName>
    <definedName name="lsdkdj" localSheetId="16" hidden="1">#REF!</definedName>
    <definedName name="lsdkdj" localSheetId="0" hidden="1">#REF!</definedName>
    <definedName name="lsdkdj" localSheetId="6" hidden="1">#REF!</definedName>
    <definedName name="lsdkdj" localSheetId="8" hidden="1">#REF!</definedName>
    <definedName name="lsdkdj" localSheetId="18" hidden="1">#REF!</definedName>
    <definedName name="lsdkdj" localSheetId="1" hidden="1">'PAUTA DIGITAL'!#REF!</definedName>
    <definedName name="lsdkdj" localSheetId="5" hidden="1">#REF!</definedName>
    <definedName name="lsdkdj" localSheetId="13" hidden="1">#REF!</definedName>
    <definedName name="lsdkdj" hidden="1">#REF!</definedName>
    <definedName name="LSJDFI" localSheetId="16" hidden="1">#REF!</definedName>
    <definedName name="LSJDFI" localSheetId="0" hidden="1">#REF!</definedName>
    <definedName name="LSJDFI" localSheetId="6" hidden="1">#REF!</definedName>
    <definedName name="LSJDFI" localSheetId="8" hidden="1">#REF!</definedName>
    <definedName name="LSJDFI" localSheetId="18" hidden="1">#REF!</definedName>
    <definedName name="LSJDFI" localSheetId="1" hidden="1">'PAUTA DIGITAL'!#REF!</definedName>
    <definedName name="LSJDFI" localSheetId="5" hidden="1">#REF!</definedName>
    <definedName name="LSJDFI" localSheetId="13" hidden="1">#REF!</definedName>
    <definedName name="LSJDFI" hidden="1">#REF!</definedName>
    <definedName name="lskd" localSheetId="16" hidden="1">#REF!</definedName>
    <definedName name="lskd" localSheetId="0" hidden="1">#REF!</definedName>
    <definedName name="lskd" localSheetId="6" hidden="1">#REF!</definedName>
    <definedName name="lskd" localSheetId="8" hidden="1">#REF!</definedName>
    <definedName name="lskd" localSheetId="18" hidden="1">#REF!</definedName>
    <definedName name="lskd" localSheetId="1" hidden="1">'PAUTA DIGITAL'!#REF!</definedName>
    <definedName name="lskd" localSheetId="5" hidden="1">#REF!</definedName>
    <definedName name="lskd" localSheetId="13" hidden="1">#REF!</definedName>
    <definedName name="lskd" hidden="1">#REF!</definedName>
    <definedName name="LSKI" localSheetId="16" hidden="1">#REF!</definedName>
    <definedName name="LSKI" localSheetId="0" hidden="1">#REF!</definedName>
    <definedName name="LSKI" localSheetId="6" hidden="1">#REF!</definedName>
    <definedName name="LSKI" localSheetId="8" hidden="1">#REF!</definedName>
    <definedName name="LSKI" localSheetId="18" hidden="1">#REF!</definedName>
    <definedName name="LSKI" localSheetId="1" hidden="1">'PAUTA DIGITAL'!#REF!</definedName>
    <definedName name="LSKI" localSheetId="5" hidden="1">#REF!</definedName>
    <definedName name="LSKI" localSheetId="13" hidden="1">#REF!</definedName>
    <definedName name="LSKI" hidden="1">#REF!</definedName>
    <definedName name="lskue" localSheetId="16" hidden="1">#REF!</definedName>
    <definedName name="lskue" localSheetId="0" hidden="1">#REF!</definedName>
    <definedName name="lskue" localSheetId="6" hidden="1">#REF!</definedName>
    <definedName name="lskue" localSheetId="8" hidden="1">#REF!</definedName>
    <definedName name="lskue" localSheetId="18" hidden="1">#REF!</definedName>
    <definedName name="lskue" localSheetId="1" hidden="1">'PAUTA DIGITAL'!#REF!</definedName>
    <definedName name="lskue" localSheetId="5" hidden="1">#REF!</definedName>
    <definedName name="lskue" localSheetId="13" hidden="1">#REF!</definedName>
    <definedName name="lskue" hidden="1">#REF!</definedName>
    <definedName name="lsl" localSheetId="1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1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oe" localSheetId="16" hidden="1">#REF!</definedName>
    <definedName name="lsoe" localSheetId="0" hidden="1">#REF!</definedName>
    <definedName name="lsoe" localSheetId="6" hidden="1">#REF!</definedName>
    <definedName name="lsoe" localSheetId="8" hidden="1">#REF!</definedName>
    <definedName name="lsoe" localSheetId="18" hidden="1">#REF!</definedName>
    <definedName name="lsoe" localSheetId="1" hidden="1">'PAUTA DIGITAL'!#REF!</definedName>
    <definedName name="lsoe" localSheetId="5" hidden="1">#REF!</definedName>
    <definedName name="lsoe" localSheetId="13" hidden="1">#REF!</definedName>
    <definedName name="lsoe" hidden="1">#REF!</definedName>
    <definedName name="lu" localSheetId="16" hidden="1">#REF!</definedName>
    <definedName name="lu" localSheetId="0" hidden="1">#REF!</definedName>
    <definedName name="lu" localSheetId="6" hidden="1">#REF!</definedName>
    <definedName name="lu" localSheetId="8" hidden="1">#REF!</definedName>
    <definedName name="lu" localSheetId="18" hidden="1">#REF!</definedName>
    <definedName name="lu" localSheetId="1" hidden="1">'PAUTA DIGITAL'!#REF!</definedName>
    <definedName name="lu" localSheetId="5" hidden="1">#REF!</definedName>
    <definedName name="lu" localSheetId="12" hidden="1">#REF!</definedName>
    <definedName name="lu" localSheetId="13" hidden="1">#REF!</definedName>
    <definedName name="lu" hidden="1">#REF!</definedName>
    <definedName name="LUGGIS">#REF!</definedName>
    <definedName name="lula">OFFSET(#REF!,0,4,1,1)</definedName>
    <definedName name="LUPITA" localSheetId="16" hidden="1">{#N/A,#N/A,FALSE,"BALLANTINE´S ";#N/A,#N/A,FALSE,"FUNDADOR"}</definedName>
    <definedName name="LUPITA" localSheetId="0" hidden="1">{#N/A,#N/A,FALSE,"BALLANTINE´S ";#N/A,#N/A,FALSE,"FUNDADOR"}</definedName>
    <definedName name="LUPITA" localSheetId="6" hidden="1">{#N/A,#N/A,FALSE,"BALLANTINE´S ";#N/A,#N/A,FALSE,"FUNDADOR"}</definedName>
    <definedName name="LUPITA" localSheetId="8" hidden="1">{#N/A,#N/A,FALSE,"BALLANTINE´S ";#N/A,#N/A,FALSE,"FUNDADOR"}</definedName>
    <definedName name="LUPITA" localSheetId="14" hidden="1">{#N/A,#N/A,FALSE,"BALLANTINE´S ";#N/A,#N/A,FALSE,"FUNDADOR"}</definedName>
    <definedName name="LUPITA" localSheetId="18" hidden="1">{#N/A,#N/A,FALSE,"BALLANTINE´S ";#N/A,#N/A,FALSE,"FUNDADOR"}</definedName>
    <definedName name="LUPITA" localSheetId="1" hidden="1">{#N/A,#N/A,FALSE,"BALLANTINE´S ";#N/A,#N/A,FALSE,"FUNDADOR"}</definedName>
    <definedName name="LUPITA" localSheetId="5" hidden="1">{#N/A,#N/A,FALSE,"BALLANTINE´S ";#N/A,#N/A,FALSE,"FUNDADOR"}</definedName>
    <definedName name="LUPITA" localSheetId="12" hidden="1">{#N/A,#N/A,FALSE,"BALLANTINE´S ";#N/A,#N/A,FALSE,"FUNDADOR"}</definedName>
    <definedName name="LUPITA" localSheetId="13" hidden="1">{#N/A,#N/A,FALSE,"BALLANTINE´S ";#N/A,#N/A,FALSE,"FUNDADOR"}</definedName>
    <definedName name="LUPITA" localSheetId="2" hidden="1">{#N/A,#N/A,FALSE,"BALLANTINE´S ";#N/A,#N/A,FALSE,"FUNDADOR"}</definedName>
    <definedName name="LUPITA" localSheetId="15" hidden="1">{#N/A,#N/A,FALSE,"BALLANTINE´S ";#N/A,#N/A,FALSE,"FUNDADOR"}</definedName>
    <definedName name="LUPITA" hidden="1">{#N/A,#N/A,FALSE,"BALLANTINE´S ";#N/A,#N/A,FALSE,"FUNDADOR"}</definedName>
    <definedName name="LUPITA1" localSheetId="16" hidden="1">{#N/A,#N/A,FALSE,"BALLANTINE´S ";#N/A,#N/A,FALSE,"FUNDADOR"}</definedName>
    <definedName name="LUPITA1" localSheetId="0" hidden="1">{#N/A,#N/A,FALSE,"BALLANTINE´S ";#N/A,#N/A,FALSE,"FUNDADOR"}</definedName>
    <definedName name="LUPITA1" localSheetId="6" hidden="1">{#N/A,#N/A,FALSE,"BALLANTINE´S ";#N/A,#N/A,FALSE,"FUNDADOR"}</definedName>
    <definedName name="LUPITA1" localSheetId="8" hidden="1">{#N/A,#N/A,FALSE,"BALLANTINE´S ";#N/A,#N/A,FALSE,"FUNDADOR"}</definedName>
    <definedName name="LUPITA1" localSheetId="14" hidden="1">{#N/A,#N/A,FALSE,"BALLANTINE´S ";#N/A,#N/A,FALSE,"FUNDADOR"}</definedName>
    <definedName name="LUPITA1" localSheetId="18" hidden="1">{#N/A,#N/A,FALSE,"BALLANTINE´S ";#N/A,#N/A,FALSE,"FUNDADOR"}</definedName>
    <definedName name="LUPITA1" localSheetId="1" hidden="1">{#N/A,#N/A,FALSE,"BALLANTINE´S ";#N/A,#N/A,FALSE,"FUNDADOR"}</definedName>
    <definedName name="LUPITA1" localSheetId="5" hidden="1">{#N/A,#N/A,FALSE,"BALLANTINE´S ";#N/A,#N/A,FALSE,"FUNDADOR"}</definedName>
    <definedName name="LUPITA1" localSheetId="12" hidden="1">{#N/A,#N/A,FALSE,"BALLANTINE´S ";#N/A,#N/A,FALSE,"FUNDADOR"}</definedName>
    <definedName name="LUPITA1" localSheetId="13" hidden="1">{#N/A,#N/A,FALSE,"BALLANTINE´S ";#N/A,#N/A,FALSE,"FUNDADOR"}</definedName>
    <definedName name="LUPITA1" localSheetId="2" hidden="1">{#N/A,#N/A,FALSE,"BALLANTINE´S ";#N/A,#N/A,FALSE,"FUNDADOR"}</definedName>
    <definedName name="LUPITA1" localSheetId="15" hidden="1">{#N/A,#N/A,FALSE,"BALLANTINE´S ";#N/A,#N/A,FALSE,"FUNDADOR"}</definedName>
    <definedName name="LUPITA1" hidden="1">{#N/A,#N/A,FALSE,"BALLANTINE´S ";#N/A,#N/A,FALSE,"FUNDADOR"}</definedName>
    <definedName name="M">#REF!</definedName>
    <definedName name="M1735AB">#REF!</definedName>
    <definedName name="M1849ABC">#REF!</definedName>
    <definedName name="ma">OFFSET(#REF!,0,4,1,1)</definedName>
    <definedName name="MACH31">#REF!</definedName>
    <definedName name="mah" localSheetId="16" hidden="1">#REF!</definedName>
    <definedName name="mah" localSheetId="0" hidden="1">#REF!</definedName>
    <definedName name="mah" localSheetId="6" hidden="1">#REF!</definedName>
    <definedName name="mah" localSheetId="8" hidden="1">#REF!</definedName>
    <definedName name="mah" localSheetId="18" hidden="1">#REF!</definedName>
    <definedName name="mah" localSheetId="1" hidden="1">'PAUTA DIGITAL'!#REF!</definedName>
    <definedName name="mah" localSheetId="5" hidden="1">#REF!</definedName>
    <definedName name="mah" localSheetId="13" hidden="1">#REF!</definedName>
    <definedName name="mah" hidden="1">#REF!</definedName>
    <definedName name="mailing" localSheetId="16" hidden="1">{#N/A,#N/A,FALSE,"BALLANTINE´S ";#N/A,#N/A,FALSE,"FUNDADOR"}</definedName>
    <definedName name="mailing" localSheetId="6" hidden="1">{#N/A,#N/A,FALSE,"BALLANTINE´S ";#N/A,#N/A,FALSE,"FUNDADOR"}</definedName>
    <definedName name="mailing" localSheetId="8" hidden="1">{#N/A,#N/A,FALSE,"BALLANTINE´S ";#N/A,#N/A,FALSE,"FUNDADOR"}</definedName>
    <definedName name="mailing" localSheetId="14" hidden="1">{#N/A,#N/A,FALSE,"BALLANTINE´S ";#N/A,#N/A,FALSE,"FUNDADOR"}</definedName>
    <definedName name="mailing" localSheetId="18" hidden="1">{#N/A,#N/A,FALSE,"BALLANTINE´S ";#N/A,#N/A,FALSE,"FUNDADOR"}</definedName>
    <definedName name="mailing" localSheetId="1" hidden="1">{#N/A,#N/A,FALSE,"BALLANTINE´S ";#N/A,#N/A,FALSE,"FUNDADOR"}</definedName>
    <definedName name="mailing" localSheetId="5" hidden="1">{#N/A,#N/A,FALSE,"BALLANTINE´S ";#N/A,#N/A,FALSE,"FUNDADOR"}</definedName>
    <definedName name="mailing" localSheetId="12" hidden="1">{#N/A,#N/A,FALSE,"BALLANTINE´S ";#N/A,#N/A,FALSE,"FUNDADOR"}</definedName>
    <definedName name="mailing" localSheetId="13" hidden="1">{#N/A,#N/A,FALSE,"BALLANTINE´S ";#N/A,#N/A,FALSE,"FUNDADOR"}</definedName>
    <definedName name="mailing" localSheetId="2" hidden="1">{#N/A,#N/A,FALSE,"BALLANTINE´S ";#N/A,#N/A,FALSE,"FUNDADOR"}</definedName>
    <definedName name="mailing" localSheetId="15" hidden="1">{#N/A,#N/A,FALSE,"BALLANTINE´S ";#N/A,#N/A,FALSE,"FUNDADOR"}</definedName>
    <definedName name="mailing" hidden="1">{#N/A,#N/A,FALSE,"BALLANTINE´S ";#N/A,#N/A,FALSE,"FUNDADOR"}</definedName>
    <definedName name="mall" localSheetId="16" hidden="1">#REF!</definedName>
    <definedName name="mall" localSheetId="0" hidden="1">#REF!</definedName>
    <definedName name="mall" localSheetId="6" hidden="1">#REF!</definedName>
    <definedName name="mall" localSheetId="8" hidden="1">#REF!</definedName>
    <definedName name="mall" localSheetId="18" hidden="1">#REF!</definedName>
    <definedName name="mall" localSheetId="1" hidden="1">'PAUTA DIGITAL'!#REF!</definedName>
    <definedName name="mall" localSheetId="5" hidden="1">#REF!</definedName>
    <definedName name="mall" localSheetId="12" hidden="1">#REF!</definedName>
    <definedName name="mall" localSheetId="13" hidden="1">#REF!</definedName>
    <definedName name="mall" hidden="1">#REF!</definedName>
    <definedName name="mall2" localSheetId="6" hidden="1">#REF!</definedName>
    <definedName name="mall2" localSheetId="8" hidden="1">#REF!</definedName>
    <definedName name="mall2" localSheetId="18" hidden="1">#REF!</definedName>
    <definedName name="mall2" localSheetId="1" hidden="1">'PAUTA DIGITAL'!#REF!</definedName>
    <definedName name="mall2" localSheetId="5" hidden="1">#REF!</definedName>
    <definedName name="mall2" localSheetId="12" hidden="1">#REF!</definedName>
    <definedName name="mall2" localSheetId="13" hidden="1">#REF!</definedName>
    <definedName name="mall2" hidden="1">#REF!</definedName>
    <definedName name="mam">OFFSET(#REF!,0,4,1,1)</definedName>
    <definedName name="MAMNOV2">#REF!</definedName>
    <definedName name="MAN" localSheetId="16" hidden="1">{#N/A,#N/A,FALSE,"BALLANTINE´S ";#N/A,#N/A,FALSE,"FUNDADOR"}</definedName>
    <definedName name="MAN" localSheetId="0" hidden="1">{#N/A,#N/A,FALSE,"BALLANTINE´S ";#N/A,#N/A,FALSE,"FUNDADOR"}</definedName>
    <definedName name="MAN" localSheetId="6" hidden="1">{#N/A,#N/A,FALSE,"BALLANTINE´S ";#N/A,#N/A,FALSE,"FUNDADOR"}</definedName>
    <definedName name="MAN" localSheetId="8" hidden="1">{#N/A,#N/A,FALSE,"BALLANTINE´S ";#N/A,#N/A,FALSE,"FUNDADOR"}</definedName>
    <definedName name="MAN" localSheetId="14" hidden="1">{#N/A,#N/A,FALSE,"BALLANTINE´S ";#N/A,#N/A,FALSE,"FUNDADOR"}</definedName>
    <definedName name="MAN" localSheetId="18" hidden="1">{#N/A,#N/A,FALSE,"BALLANTINE´S ";#N/A,#N/A,FALSE,"FUNDADOR"}</definedName>
    <definedName name="MAN" localSheetId="1" hidden="1">{#N/A,#N/A,FALSE,"BALLANTINE´S ";#N/A,#N/A,FALSE,"FUNDADOR"}</definedName>
    <definedName name="MAN" localSheetId="5" hidden="1">{#N/A,#N/A,FALSE,"BALLANTINE´S ";#N/A,#N/A,FALSE,"FUNDADOR"}</definedName>
    <definedName name="MAN" localSheetId="12" hidden="1">{#N/A,#N/A,FALSE,"BALLANTINE´S ";#N/A,#N/A,FALSE,"FUNDADOR"}</definedName>
    <definedName name="MAN" localSheetId="13" hidden="1">{#N/A,#N/A,FALSE,"BALLANTINE´S ";#N/A,#N/A,FALSE,"FUNDADOR"}</definedName>
    <definedName name="MAN" localSheetId="2" hidden="1">{#N/A,#N/A,FALSE,"BALLANTINE´S ";#N/A,#N/A,FALSE,"FUNDADOR"}</definedName>
    <definedName name="MAN" localSheetId="15" hidden="1">{#N/A,#N/A,FALSE,"BALLANTINE´S ";#N/A,#N/A,FALSE,"FUNDADOR"}</definedName>
    <definedName name="MAN" hidden="1">{#N/A,#N/A,FALSE,"BALLANTINE´S ";#N/A,#N/A,FALSE,"FUNDADOR"}</definedName>
    <definedName name="MANEQUIM">#REF!</definedName>
    <definedName name="Mangye">#REF!</definedName>
    <definedName name="MANT">#REF!</definedName>
    <definedName name="MANTEN22" localSheetId="16" hidden="1">#REF!</definedName>
    <definedName name="MANTEN22" localSheetId="0" hidden="1">#REF!</definedName>
    <definedName name="MANTEN22" localSheetId="6" hidden="1">#REF!</definedName>
    <definedName name="MANTEN22" localSheetId="8" hidden="1">#REF!</definedName>
    <definedName name="MANTEN22" localSheetId="18" hidden="1">#REF!</definedName>
    <definedName name="MANTEN22" localSheetId="1" hidden="1">'PAUTA DIGITAL'!#REF!</definedName>
    <definedName name="MANTEN22" localSheetId="5" hidden="1">#REF!</definedName>
    <definedName name="MANTEN22" localSheetId="13" hidden="1">#REF!</definedName>
    <definedName name="MANTEN22" hidden="1">#REF!</definedName>
    <definedName name="MANTRON">#REF!</definedName>
    <definedName name="MANTUIO">#REF!</definedName>
    <definedName name="mar">#REF!</definedName>
    <definedName name="marc">#REF!</definedName>
    <definedName name="marieclaire">#REF!</definedName>
    <definedName name="MARIO">#REF!</definedName>
    <definedName name="MAS" localSheetId="16" hidden="1">#REF!</definedName>
    <definedName name="MAS" localSheetId="0" hidden="1">#REF!</definedName>
    <definedName name="MAS" localSheetId="6" hidden="1">#REF!</definedName>
    <definedName name="MAS" localSheetId="8" hidden="1">#REF!</definedName>
    <definedName name="MAS" localSheetId="18" hidden="1">#REF!</definedName>
    <definedName name="MAS" localSheetId="1" hidden="1">'PAUTA DIGITAL'!#REF!</definedName>
    <definedName name="MAS" localSheetId="5" hidden="1">#REF!</definedName>
    <definedName name="MAS" localSheetId="13" hidden="1">#REF!</definedName>
    <definedName name="MAS" hidden="1">#REF!</definedName>
    <definedName name="MAYBABR">#REF!</definedName>
    <definedName name="MAYBE2">#REF!</definedName>
    <definedName name="MAYBELL">#REF!</definedName>
    <definedName name="MAZ1CON">#REF!</definedName>
    <definedName name="MAZ1GYE">#REF!</definedName>
    <definedName name="MAZ1UIO">#REF!</definedName>
    <definedName name="MDJY" localSheetId="16" hidden="1">#REF!</definedName>
    <definedName name="MDJY" localSheetId="0" hidden="1">#REF!</definedName>
    <definedName name="MDJY" localSheetId="6" hidden="1">#REF!</definedName>
    <definedName name="MDJY" localSheetId="8" hidden="1">#REF!</definedName>
    <definedName name="MDJY" localSheetId="18" hidden="1">#REF!</definedName>
    <definedName name="MDJY" localSheetId="1" hidden="1">'PAUTA DIGITAL'!#REF!</definedName>
    <definedName name="MDJY" localSheetId="5" hidden="1">#REF!</definedName>
    <definedName name="MDJY" localSheetId="13" hidden="1">#REF!</definedName>
    <definedName name="MDJY" hidden="1">#REF!</definedName>
    <definedName name="MEDIO">#REF!</definedName>
    <definedName name="memo" localSheetId="16" hidden="1">{#N/A,#N/A,FALSE,"Pauta Real Publicado"}</definedName>
    <definedName name="memo" localSheetId="0" hidden="1">{#N/A,#N/A,FALSE,"Pauta Real Publicado"}</definedName>
    <definedName name="memo" localSheetId="6" hidden="1">{#N/A,#N/A,FALSE,"Pauta Real Publicado"}</definedName>
    <definedName name="memo" localSheetId="8" hidden="1">{#N/A,#N/A,FALSE,"Pauta Real Publicado"}</definedName>
    <definedName name="memo" localSheetId="14" hidden="1">{#N/A,#N/A,FALSE,"Pauta Real Publicado"}</definedName>
    <definedName name="memo" localSheetId="18" hidden="1">{#N/A,#N/A,FALSE,"Pauta Real Publicado"}</definedName>
    <definedName name="memo" localSheetId="1" hidden="1">{#N/A,#N/A,FALSE,"Pauta Real Publicado"}</definedName>
    <definedName name="memo" localSheetId="5" hidden="1">{#N/A,#N/A,FALSE,"Pauta Real Publicado"}</definedName>
    <definedName name="memo" localSheetId="12" hidden="1">{#N/A,#N/A,FALSE,"Pauta Real Publicado"}</definedName>
    <definedName name="memo" localSheetId="13" hidden="1">{#N/A,#N/A,FALSE,"Pauta Real Publicado"}</definedName>
    <definedName name="memo" localSheetId="2" hidden="1">{#N/A,#N/A,FALSE,"Pauta Real Publicado"}</definedName>
    <definedName name="memo" localSheetId="15" hidden="1">{#N/A,#N/A,FALSE,"Pauta Real Publicado"}</definedName>
    <definedName name="memo" hidden="1">{#N/A,#N/A,FALSE,"Pauta Real Publicado"}</definedName>
    <definedName name="MEMO1" localSheetId="16" hidden="1">{#N/A,#N/A,FALSE,"Pauta Real Publicado"}</definedName>
    <definedName name="MEMO1" localSheetId="0" hidden="1">{#N/A,#N/A,FALSE,"Pauta Real Publicado"}</definedName>
    <definedName name="MEMO1" localSheetId="6" hidden="1">{#N/A,#N/A,FALSE,"Pauta Real Publicado"}</definedName>
    <definedName name="MEMO1" localSheetId="8" hidden="1">{#N/A,#N/A,FALSE,"Pauta Real Publicado"}</definedName>
    <definedName name="MEMO1" localSheetId="14" hidden="1">{#N/A,#N/A,FALSE,"Pauta Real Publicado"}</definedName>
    <definedName name="MEMO1" localSheetId="18" hidden="1">{#N/A,#N/A,FALSE,"Pauta Real Publicado"}</definedName>
    <definedName name="MEMO1" localSheetId="1" hidden="1">{#N/A,#N/A,FALSE,"Pauta Real Publicado"}</definedName>
    <definedName name="MEMO1" localSheetId="5" hidden="1">{#N/A,#N/A,FALSE,"Pauta Real Publicado"}</definedName>
    <definedName name="MEMO1" localSheetId="12" hidden="1">{#N/A,#N/A,FALSE,"Pauta Real Publicado"}</definedName>
    <definedName name="MEMO1" localSheetId="13" hidden="1">{#N/A,#N/A,FALSE,"Pauta Real Publicado"}</definedName>
    <definedName name="MEMO1" localSheetId="2" hidden="1">{#N/A,#N/A,FALSE,"Pauta Real Publicado"}</definedName>
    <definedName name="MEMO1" localSheetId="15" hidden="1">{#N/A,#N/A,FALSE,"Pauta Real Publicado"}</definedName>
    <definedName name="MEMO1" hidden="1">{#N/A,#N/A,FALSE,"Pauta Real Publicado"}</definedName>
    <definedName name="MENCION">#REF!</definedName>
    <definedName name="Menciones" localSheetId="16" hidden="1">{#N/A,#N/A,FALSE,"BALLANTINE´S ";#N/A,#N/A,FALSE,"FUNDADOR"}</definedName>
    <definedName name="Menciones" localSheetId="6" hidden="1">{#N/A,#N/A,FALSE,"BALLANTINE´S ";#N/A,#N/A,FALSE,"FUNDADOR"}</definedName>
    <definedName name="Menciones" localSheetId="8" hidden="1">{#N/A,#N/A,FALSE,"BALLANTINE´S ";#N/A,#N/A,FALSE,"FUNDADOR"}</definedName>
    <definedName name="Menciones" localSheetId="14" hidden="1">{#N/A,#N/A,FALSE,"BALLANTINE´S ";#N/A,#N/A,FALSE,"FUNDADOR"}</definedName>
    <definedName name="Menciones" localSheetId="18" hidden="1">{#N/A,#N/A,FALSE,"BALLANTINE´S ";#N/A,#N/A,FALSE,"FUNDADOR"}</definedName>
    <definedName name="Menciones" localSheetId="1" hidden="1">{#N/A,#N/A,FALSE,"BALLANTINE´S ";#N/A,#N/A,FALSE,"FUNDADOR"}</definedName>
    <definedName name="Menciones" localSheetId="5" hidden="1">{#N/A,#N/A,FALSE,"BALLANTINE´S ";#N/A,#N/A,FALSE,"FUNDADOR"}</definedName>
    <definedName name="Menciones" localSheetId="12" hidden="1">{#N/A,#N/A,FALSE,"BALLANTINE´S ";#N/A,#N/A,FALSE,"FUNDADOR"}</definedName>
    <definedName name="Menciones" localSheetId="13" hidden="1">{#N/A,#N/A,FALSE,"BALLANTINE´S ";#N/A,#N/A,FALSE,"FUNDADOR"}</definedName>
    <definedName name="Menciones" localSheetId="2" hidden="1">{#N/A,#N/A,FALSE,"BALLANTINE´S ";#N/A,#N/A,FALSE,"FUNDADOR"}</definedName>
    <definedName name="Menciones" localSheetId="15" hidden="1">{#N/A,#N/A,FALSE,"BALLANTINE´S ";#N/A,#N/A,FALSE,"FUNDADOR"}</definedName>
    <definedName name="Menciones" hidden="1">{#N/A,#N/A,FALSE,"BALLANTINE´S ";#N/A,#N/A,FALSE,"FUNDADOR"}</definedName>
    <definedName name="Merca">#REF!</definedName>
    <definedName name="MESES">#REF!</definedName>
    <definedName name="MG" localSheetId="16" hidden="1">#REF!</definedName>
    <definedName name="MG" localSheetId="0" hidden="1">#REF!</definedName>
    <definedName name="MG" localSheetId="6" hidden="1">#REF!</definedName>
    <definedName name="MG" localSheetId="8" hidden="1">#REF!</definedName>
    <definedName name="MG" localSheetId="18" hidden="1">#REF!</definedName>
    <definedName name="MG" localSheetId="1" hidden="1">'PAUTA DIGITAL'!#REF!</definedName>
    <definedName name="MG" localSheetId="5" hidden="1">#REF!</definedName>
    <definedName name="MG" localSheetId="13" hidden="1">#REF!</definedName>
    <definedName name="MG" hidden="1">#REF!</definedName>
    <definedName name="MI" localSheetId="16" hidden="1">{#N/A,#N/A,FALSE,"ACUM (ORD)";#N/A,#N/A,FALSE,"MES (ORD)";#N/A,#N/A,FALSE,"TOTAL $ MENSUAL"}</definedName>
    <definedName name="MI" localSheetId="6" hidden="1">{#N/A,#N/A,FALSE,"ACUM (ORD)";#N/A,#N/A,FALSE,"MES (ORD)";#N/A,#N/A,FALSE,"TOTAL $ MENSUAL"}</definedName>
    <definedName name="MI" localSheetId="8" hidden="1">{#N/A,#N/A,FALSE,"ACUM (ORD)";#N/A,#N/A,FALSE,"MES (ORD)";#N/A,#N/A,FALSE,"TOTAL $ MENSUAL"}</definedName>
    <definedName name="MI" localSheetId="14" hidden="1">{#N/A,#N/A,FALSE,"ACUM (ORD)";#N/A,#N/A,FALSE,"MES (ORD)";#N/A,#N/A,FALSE,"TOTAL $ MENSUAL"}</definedName>
    <definedName name="MI" localSheetId="18" hidden="1">{#N/A,#N/A,FALSE,"ACUM (ORD)";#N/A,#N/A,FALSE,"MES (ORD)";#N/A,#N/A,FALSE,"TOTAL $ MENSUAL"}</definedName>
    <definedName name="MI" localSheetId="1" hidden="1">{#N/A,#N/A,FALSE,"ACUM (ORD)";#N/A,#N/A,FALSE,"MES (ORD)";#N/A,#N/A,FALSE,"TOTAL $ MENSUAL"}</definedName>
    <definedName name="MI" localSheetId="5" hidden="1">{#N/A,#N/A,FALSE,"ACUM (ORD)";#N/A,#N/A,FALSE,"MES (ORD)";#N/A,#N/A,FALSE,"TOTAL $ MENSUAL"}</definedName>
    <definedName name="MI" localSheetId="12" hidden="1">{#N/A,#N/A,FALSE,"ACUM (ORD)";#N/A,#N/A,FALSE,"MES (ORD)";#N/A,#N/A,FALSE,"TOTAL $ MENSUAL"}</definedName>
    <definedName name="MI" localSheetId="13" hidden="1">{#N/A,#N/A,FALSE,"ACUM (ORD)";#N/A,#N/A,FALSE,"MES (ORD)";#N/A,#N/A,FALSE,"TOTAL $ MENSUAL"}</definedName>
    <definedName name="MI" localSheetId="2" hidden="1">{#N/A,#N/A,FALSE,"ACUM (ORD)";#N/A,#N/A,FALSE,"MES (ORD)";#N/A,#N/A,FALSE,"TOTAL $ MENSUAL"}</definedName>
    <definedName name="MI" localSheetId="15" hidden="1">{#N/A,#N/A,FALSE,"ACUM (ORD)";#N/A,#N/A,FALSE,"MES (ORD)";#N/A,#N/A,FALSE,"TOTAL $ MENSUAL"}</definedName>
    <definedName name="MI" hidden="1">{#N/A,#N/A,FALSE,"ACUM (ORD)";#N/A,#N/A,FALSE,"MES (ORD)";#N/A,#N/A,FALSE,"TOTAL $ MENSUAL"}</definedName>
    <definedName name="MICROOCT">#REF!</definedName>
    <definedName name="Mídia_Exterior">#REF!</definedName>
    <definedName name="mine" localSheetId="16" hidden="1">{#N/A,#N/A,FALSE,"Pauta Real Publicado"}</definedName>
    <definedName name="mine" localSheetId="0" hidden="1">{#N/A,#N/A,FALSE,"Pauta Real Publicado"}</definedName>
    <definedName name="mine" localSheetId="6" hidden="1">{#N/A,#N/A,FALSE,"Pauta Real Publicado"}</definedName>
    <definedName name="mine" localSheetId="8" hidden="1">{#N/A,#N/A,FALSE,"Pauta Real Publicado"}</definedName>
    <definedName name="mine" localSheetId="14" hidden="1">{#N/A,#N/A,FALSE,"Pauta Real Publicado"}</definedName>
    <definedName name="mine" localSheetId="18" hidden="1">{#N/A,#N/A,FALSE,"Pauta Real Publicado"}</definedName>
    <definedName name="mine" localSheetId="1" hidden="1">{#N/A,#N/A,FALSE,"Pauta Real Publicado"}</definedName>
    <definedName name="mine" localSheetId="5" hidden="1">{#N/A,#N/A,FALSE,"Pauta Real Publicado"}</definedName>
    <definedName name="mine" localSheetId="12" hidden="1">{#N/A,#N/A,FALSE,"Pauta Real Publicado"}</definedName>
    <definedName name="mine" localSheetId="13" hidden="1">{#N/A,#N/A,FALSE,"Pauta Real Publicado"}</definedName>
    <definedName name="mine" localSheetId="2" hidden="1">{#N/A,#N/A,FALSE,"Pauta Real Publicado"}</definedName>
    <definedName name="mine" localSheetId="15" hidden="1">{#N/A,#N/A,FALSE,"Pauta Real Publicado"}</definedName>
    <definedName name="mine" hidden="1">{#N/A,#N/A,FALSE,"Pauta Real Publicado"}</definedName>
    <definedName name="MIRADO">#REF!</definedName>
    <definedName name="ml" localSheetId="16" hidden="1">#REF!</definedName>
    <definedName name="ml" localSheetId="0" hidden="1">#REF!</definedName>
    <definedName name="ml" localSheetId="6" hidden="1">#REF!</definedName>
    <definedName name="ml" localSheetId="8" hidden="1">#REF!</definedName>
    <definedName name="ml" localSheetId="18" hidden="1">#REF!</definedName>
    <definedName name="ml" localSheetId="1" hidden="1">'PAUTA DIGITAL'!#REF!</definedName>
    <definedName name="ml" localSheetId="5" hidden="1">#REF!</definedName>
    <definedName name="ml" localSheetId="13" hidden="1">#REF!</definedName>
    <definedName name="ml" hidden="1">#REF!</definedName>
    <definedName name="mmm" localSheetId="16" hidden="1">{#N/A,#N/A,FALSE,"BALLANTINE´S ";#N/A,#N/A,FALSE,"FUNDADOR"}</definedName>
    <definedName name="mmm" localSheetId="0" hidden="1">{#N/A,#N/A,FALSE,"BALLANTINE´S ";#N/A,#N/A,FALSE,"FUNDADOR"}</definedName>
    <definedName name="mmm" localSheetId="6" hidden="1">{#N/A,#N/A,FALSE,"BALLANTINE´S ";#N/A,#N/A,FALSE,"FUNDADOR"}</definedName>
    <definedName name="mmm" localSheetId="8" hidden="1">{#N/A,#N/A,FALSE,"BALLANTINE´S ";#N/A,#N/A,FALSE,"FUNDADOR"}</definedName>
    <definedName name="mmm" localSheetId="14" hidden="1">{#N/A,#N/A,FALSE,"BALLANTINE´S ";#N/A,#N/A,FALSE,"FUNDADOR"}</definedName>
    <definedName name="mmm" localSheetId="18" hidden="1">{#N/A,#N/A,FALSE,"BALLANTINE´S ";#N/A,#N/A,FALSE,"FUNDADOR"}</definedName>
    <definedName name="mmm" localSheetId="1" hidden="1">{#N/A,#N/A,FALSE,"BALLANTINE´S ";#N/A,#N/A,FALSE,"FUNDADOR"}</definedName>
    <definedName name="mmm" localSheetId="5" hidden="1">{#N/A,#N/A,FALSE,"BALLANTINE´S ";#N/A,#N/A,FALSE,"FUNDADOR"}</definedName>
    <definedName name="mmm" localSheetId="12" hidden="1">{#N/A,#N/A,FALSE,"BALLANTINE´S ";#N/A,#N/A,FALSE,"FUNDADOR"}</definedName>
    <definedName name="mmm" localSheetId="13" hidden="1">{#N/A,#N/A,FALSE,"BALLANTINE´S ";#N/A,#N/A,FALSE,"FUNDADOR"}</definedName>
    <definedName name="mmm" localSheetId="2" hidden="1">{#N/A,#N/A,FALSE,"BALLANTINE´S ";#N/A,#N/A,FALSE,"FUNDADOR"}</definedName>
    <definedName name="mmm" localSheetId="15" hidden="1">{#N/A,#N/A,FALSE,"BALLANTINE´S ";#N/A,#N/A,FALSE,"FUNDADOR"}</definedName>
    <definedName name="mmm" hidden="1">{#N/A,#N/A,FALSE,"BALLANTINE´S ";#N/A,#N/A,FALSE,"FUNDADOR"}</definedName>
    <definedName name="MMS" localSheetId="16" hidden="1">#REF!</definedName>
    <definedName name="MMS" localSheetId="0" hidden="1">#REF!</definedName>
    <definedName name="MMS" localSheetId="6" hidden="1">#REF!</definedName>
    <definedName name="MMS" localSheetId="8" hidden="1">#REF!</definedName>
    <definedName name="MMS" localSheetId="18" hidden="1">#REF!</definedName>
    <definedName name="MMS" localSheetId="1" hidden="1">'PAUTA DIGITAL'!#REF!</definedName>
    <definedName name="MMS" localSheetId="5" hidden="1">#REF!</definedName>
    <definedName name="MMS" localSheetId="13" hidden="1">#REF!</definedName>
    <definedName name="MMS" hidden="1">#REF!</definedName>
    <definedName name="mnb" localSheetId="16" hidden="1">#REF!</definedName>
    <definedName name="mnb" localSheetId="0" hidden="1">#REF!</definedName>
    <definedName name="mnb" localSheetId="6" hidden="1">#REF!</definedName>
    <definedName name="mnb" localSheetId="8" hidden="1">#REF!</definedName>
    <definedName name="mnb" localSheetId="18" hidden="1">#REF!</definedName>
    <definedName name="mnb" localSheetId="1" hidden="1">'PAUTA DIGITAL'!#REF!</definedName>
    <definedName name="mnb" localSheetId="5" hidden="1">#REF!</definedName>
    <definedName name="mnb" localSheetId="13" hidden="1">#REF!</definedName>
    <definedName name="mnb" hidden="1">#REF!</definedName>
    <definedName name="Mobiliário">#REF!</definedName>
    <definedName name="modamoldes">#REF!</definedName>
    <definedName name="Modelodecompra" localSheetId="16">[1]Ref!$E$2:$E$12</definedName>
    <definedName name="Modelodecompra" localSheetId="18">[1]Ref!$E$2:$E$12</definedName>
    <definedName name="Modelodecompra" localSheetId="12">[1]Ref!$E$2:$E$12</definedName>
    <definedName name="Modelodecompra">#REF!</definedName>
    <definedName name="Moneda">#REF!</definedName>
    <definedName name="MONICS" localSheetId="16" hidden="1">{#N/A,#N/A,FALSE,"BALLANTINE´S ";#N/A,#N/A,FALSE,"FUNDADOR"}</definedName>
    <definedName name="MONICS" localSheetId="6" hidden="1">{#N/A,#N/A,FALSE,"BALLANTINE´S ";#N/A,#N/A,FALSE,"FUNDADOR"}</definedName>
    <definedName name="MONICS" localSheetId="8" hidden="1">{#N/A,#N/A,FALSE,"BALLANTINE´S ";#N/A,#N/A,FALSE,"FUNDADOR"}</definedName>
    <definedName name="MONICS" localSheetId="14" hidden="1">{#N/A,#N/A,FALSE,"BALLANTINE´S ";#N/A,#N/A,FALSE,"FUNDADOR"}</definedName>
    <definedName name="MONICS" localSheetId="18" hidden="1">{#N/A,#N/A,FALSE,"BALLANTINE´S ";#N/A,#N/A,FALSE,"FUNDADOR"}</definedName>
    <definedName name="MONICS" localSheetId="1" hidden="1">{#N/A,#N/A,FALSE,"BALLANTINE´S ";#N/A,#N/A,FALSE,"FUNDADOR"}</definedName>
    <definedName name="MONICS" localSheetId="5" hidden="1">{#N/A,#N/A,FALSE,"BALLANTINE´S ";#N/A,#N/A,FALSE,"FUNDADOR"}</definedName>
    <definedName name="MONICS" localSheetId="12" hidden="1">{#N/A,#N/A,FALSE,"BALLANTINE´S ";#N/A,#N/A,FALSE,"FUNDADOR"}</definedName>
    <definedName name="MONICS" localSheetId="13" hidden="1">{#N/A,#N/A,FALSE,"BALLANTINE´S ";#N/A,#N/A,FALSE,"FUNDADOR"}</definedName>
    <definedName name="MONICS" localSheetId="2" hidden="1">{#N/A,#N/A,FALSE,"BALLANTINE´S ";#N/A,#N/A,FALSE,"FUNDADOR"}</definedName>
    <definedName name="MONICS" localSheetId="15" hidden="1">{#N/A,#N/A,FALSE,"BALLANTINE´S ";#N/A,#N/A,FALSE,"FUNDADOR"}</definedName>
    <definedName name="MONICS" hidden="1">{#N/A,#N/A,FALSE,"BALLANTINE´S ";#N/A,#N/A,FALSE,"FUNDADOR"}</definedName>
    <definedName name="Months">#REF!</definedName>
    <definedName name="MOT">#REF!</definedName>
    <definedName name="MOVIL">#REF!</definedName>
    <definedName name="moya">#REF!</definedName>
    <definedName name="mr" localSheetId="16" hidden="1">#REF!</definedName>
    <definedName name="mr" localSheetId="0" hidden="1">#REF!</definedName>
    <definedName name="mr" localSheetId="6" hidden="1">#REF!</definedName>
    <definedName name="mr" localSheetId="8" hidden="1">#REF!</definedName>
    <definedName name="mr" localSheetId="18" hidden="1">#REF!</definedName>
    <definedName name="mr" localSheetId="1" hidden="1">'PAUTA DIGITAL'!#REF!</definedName>
    <definedName name="mr" localSheetId="5" hidden="1">#REF!</definedName>
    <definedName name="mr" localSheetId="13" hidden="1">#REF!</definedName>
    <definedName name="mr" hidden="1">#REF!</definedName>
    <definedName name="msjak" localSheetId="16" hidden="1">#REF!</definedName>
    <definedName name="msjak" localSheetId="0" hidden="1">#REF!</definedName>
    <definedName name="msjak" localSheetId="6" hidden="1">#REF!</definedName>
    <definedName name="msjak" localSheetId="8" hidden="1">#REF!</definedName>
    <definedName name="msjak" localSheetId="18" hidden="1">#REF!</definedName>
    <definedName name="msjak" localSheetId="1" hidden="1">'PAUTA DIGITAL'!#REF!</definedName>
    <definedName name="msjak" localSheetId="5" hidden="1">#REF!</definedName>
    <definedName name="msjak" localSheetId="13" hidden="1">#REF!</definedName>
    <definedName name="msjak" hidden="1">#REF!</definedName>
    <definedName name="mswksu" localSheetId="16" hidden="1">#REF!</definedName>
    <definedName name="mswksu" localSheetId="0" hidden="1">#REF!</definedName>
    <definedName name="mswksu" localSheetId="6" hidden="1">#REF!</definedName>
    <definedName name="mswksu" localSheetId="8" hidden="1">#REF!</definedName>
    <definedName name="mswksu" localSheetId="18" hidden="1">#REF!</definedName>
    <definedName name="mswksu" localSheetId="1" hidden="1">'PAUTA DIGITAL'!#REF!</definedName>
    <definedName name="mswksu" localSheetId="5" hidden="1">#REF!</definedName>
    <definedName name="mswksu" localSheetId="13" hidden="1">#REF!</definedName>
    <definedName name="mswksu" hidden="1">#REF!</definedName>
    <definedName name="MVSLz10" localSheetId="16" hidden="1">#REF!</definedName>
    <definedName name="MVSLz10" localSheetId="0" hidden="1">#REF!</definedName>
    <definedName name="MVSLz10" localSheetId="6" hidden="1">#REF!</definedName>
    <definedName name="MVSLz10" localSheetId="8" hidden="1">#REF!</definedName>
    <definedName name="MVSLz10" localSheetId="18" hidden="1">#REF!</definedName>
    <definedName name="MVSLz10" localSheetId="1" hidden="1">'PAUTA DIGITAL'!#REF!</definedName>
    <definedName name="MVSLz10" localSheetId="5" hidden="1">#REF!</definedName>
    <definedName name="MVSLz10" localSheetId="13" hidden="1">#REF!</definedName>
    <definedName name="MVSLz10" hidden="1">#REF!</definedName>
    <definedName name="MVSLz20" localSheetId="16" hidden="1">#REF!</definedName>
    <definedName name="MVSLz20" localSheetId="0" hidden="1">#REF!</definedName>
    <definedName name="MVSLz20" localSheetId="6" hidden="1">#REF!</definedName>
    <definedName name="MVSLz20" localSheetId="8" hidden="1">#REF!</definedName>
    <definedName name="MVSLz20" localSheetId="18" hidden="1">#REF!</definedName>
    <definedName name="MVSLz20" localSheetId="1" hidden="1">'PAUTA DIGITAL'!#REF!</definedName>
    <definedName name="MVSLz20" localSheetId="5" hidden="1">#REF!</definedName>
    <definedName name="MVSLz20" localSheetId="13" hidden="1">#REF!</definedName>
    <definedName name="MVSLz20" hidden="1">#REF!</definedName>
    <definedName name="MWAGT">#REF!</definedName>
    <definedName name="MX" localSheetId="16" hidden="1">#REF!</definedName>
    <definedName name="MX" localSheetId="0" hidden="1">#REF!</definedName>
    <definedName name="MX" localSheetId="6" hidden="1">#REF!</definedName>
    <definedName name="MX" localSheetId="8" hidden="1">#REF!</definedName>
    <definedName name="MX" localSheetId="18" hidden="1">#REF!</definedName>
    <definedName name="MX" localSheetId="1" hidden="1">'PAUTA DIGITAL'!#REF!</definedName>
    <definedName name="MX" localSheetId="5" hidden="1">#REF!</definedName>
    <definedName name="MX" localSheetId="13" hidden="1">#REF!</definedName>
    <definedName name="MX" hidden="1">#REF!</definedName>
    <definedName name="MZA" localSheetId="6" hidden="1">#REF!</definedName>
    <definedName name="MZA" localSheetId="8" hidden="1">#REF!</definedName>
    <definedName name="MZA" localSheetId="18" hidden="1">#REF!</definedName>
    <definedName name="MZA" localSheetId="1" hidden="1">'PAUTA DIGITAL'!#REF!</definedName>
    <definedName name="MZA" localSheetId="5" hidden="1">#REF!</definedName>
    <definedName name="MZA" localSheetId="13" hidden="1">#REF!</definedName>
    <definedName name="MZA" hidden="1">#REF!</definedName>
    <definedName name="mznx" localSheetId="16" hidden="1">#REF!</definedName>
    <definedName name="mznx" localSheetId="0" hidden="1">#REF!</definedName>
    <definedName name="mznx" localSheetId="6" hidden="1">#REF!</definedName>
    <definedName name="mznx" localSheetId="8" hidden="1">#REF!</definedName>
    <definedName name="mznx" localSheetId="18" hidden="1">#REF!</definedName>
    <definedName name="mznx" localSheetId="1" hidden="1">'PAUTA DIGITAL'!#REF!</definedName>
    <definedName name="mznx" localSheetId="5" hidden="1">#REF!</definedName>
    <definedName name="mznx" localSheetId="13" hidden="1">#REF!</definedName>
    <definedName name="mznx" hidden="1">#REF!</definedName>
    <definedName name="N" localSheetId="16" hidden="1">{#N/A,#N/A,FALSE,"BALLANTINE´S ";#N/A,#N/A,FALSE,"FUNDADOR"}</definedName>
    <definedName name="N" localSheetId="0" hidden="1">{#N/A,#N/A,FALSE,"BALLANTINE´S ";#N/A,#N/A,FALSE,"FUNDADOR"}</definedName>
    <definedName name="N" localSheetId="6" hidden="1">{#N/A,#N/A,FALSE,"BALLANTINE´S ";#N/A,#N/A,FALSE,"FUNDADOR"}</definedName>
    <definedName name="N" localSheetId="8" hidden="1">{#N/A,#N/A,FALSE,"BALLANTINE´S ";#N/A,#N/A,FALSE,"FUNDADOR"}</definedName>
    <definedName name="N" localSheetId="14" hidden="1">{#N/A,#N/A,FALSE,"BALLANTINE´S ";#N/A,#N/A,FALSE,"FUNDADOR"}</definedName>
    <definedName name="N" localSheetId="18" hidden="1">{#N/A,#N/A,FALSE,"BALLANTINE´S ";#N/A,#N/A,FALSE,"FUNDADOR"}</definedName>
    <definedName name="N" localSheetId="1" hidden="1">{#N/A,#N/A,FALSE,"BALLANTINE´S ";#N/A,#N/A,FALSE,"FUNDADOR"}</definedName>
    <definedName name="N" localSheetId="5" hidden="1">{#N/A,#N/A,FALSE,"BALLANTINE´S ";#N/A,#N/A,FALSE,"FUNDADOR"}</definedName>
    <definedName name="N" localSheetId="12" hidden="1">{#N/A,#N/A,FALSE,"BALLANTINE´S ";#N/A,#N/A,FALSE,"FUNDADOR"}</definedName>
    <definedName name="N" localSheetId="13" hidden="1">{#N/A,#N/A,FALSE,"BALLANTINE´S ";#N/A,#N/A,FALSE,"FUNDADOR"}</definedName>
    <definedName name="N" localSheetId="2" hidden="1">{#N/A,#N/A,FALSE,"BALLANTINE´S ";#N/A,#N/A,FALSE,"FUNDADOR"}</definedName>
    <definedName name="N" localSheetId="15" hidden="1">{#N/A,#N/A,FALSE,"BALLANTINE´S ";#N/A,#N/A,FALSE,"FUNDADOR"}</definedName>
    <definedName name="N" hidden="1">{#N/A,#N/A,FALSE,"BALLANTINE´S ";#N/A,#N/A,FALSE,"FUNDADOR"}</definedName>
    <definedName name="NAC">#REF!</definedName>
    <definedName name="nagsf" localSheetId="16" hidden="1">#REF!</definedName>
    <definedName name="nagsf" localSheetId="0" hidden="1">#REF!</definedName>
    <definedName name="nagsf" localSheetId="6" hidden="1">#REF!</definedName>
    <definedName name="nagsf" localSheetId="8" hidden="1">#REF!</definedName>
    <definedName name="nagsf" localSheetId="18" hidden="1">#REF!</definedName>
    <definedName name="nagsf" localSheetId="1" hidden="1">'PAUTA DIGITAL'!#REF!</definedName>
    <definedName name="nagsf" localSheetId="5" hidden="1">#REF!</definedName>
    <definedName name="nagsf" localSheetId="13" hidden="1">#REF!</definedName>
    <definedName name="nagsf" hidden="1">#REF!</definedName>
    <definedName name="nahsg" localSheetId="16" hidden="1">#REF!</definedName>
    <definedName name="nahsg" localSheetId="0" hidden="1">#REF!</definedName>
    <definedName name="nahsg" localSheetId="6" hidden="1">#REF!</definedName>
    <definedName name="nahsg" localSheetId="8" hidden="1">#REF!</definedName>
    <definedName name="nahsg" localSheetId="18" hidden="1">#REF!</definedName>
    <definedName name="nahsg" localSheetId="1" hidden="1">'PAUTA DIGITAL'!#REF!</definedName>
    <definedName name="nahsg" localSheetId="5" hidden="1">#REF!</definedName>
    <definedName name="nahsg" localSheetId="13" hidden="1">#REF!</definedName>
    <definedName name="nahsg" hidden="1">#REF!</definedName>
    <definedName name="NEXTEL">#REF!</definedName>
    <definedName name="nh" localSheetId="0" hidden="1">#REF!</definedName>
    <definedName name="nh" localSheetId="6" hidden="1">#REF!</definedName>
    <definedName name="nh" localSheetId="8" hidden="1">#REF!</definedName>
    <definedName name="nh" localSheetId="18" hidden="1">#REF!</definedName>
    <definedName name="nh" localSheetId="1" hidden="1">'PAUTA DIGITAL'!#REF!</definedName>
    <definedName name="nh" localSheetId="5" hidden="1">#REF!</definedName>
    <definedName name="nh" localSheetId="12" hidden="1">#REF!</definedName>
    <definedName name="nh" localSheetId="13" hidden="1">#REF!</definedName>
    <definedName name="nh" hidden="1">#REF!</definedName>
    <definedName name="nhju" localSheetId="16" hidden="1">#REF!</definedName>
    <definedName name="nhju" localSheetId="0" hidden="1">#REF!</definedName>
    <definedName name="nhju" localSheetId="6" hidden="1">#REF!</definedName>
    <definedName name="nhju" localSheetId="8" hidden="1">#REF!</definedName>
    <definedName name="nhju" localSheetId="18" hidden="1">#REF!</definedName>
    <definedName name="nhju" localSheetId="1" hidden="1">'PAUTA DIGITAL'!#REF!</definedName>
    <definedName name="nhju" localSheetId="5" hidden="1">#REF!</definedName>
    <definedName name="nhju" localSheetId="13" hidden="1">#REF!</definedName>
    <definedName name="nhju" hidden="1">#REF!</definedName>
    <definedName name="NINNOV2">#REF!</definedName>
    <definedName name="NINOS">#REF!</definedName>
    <definedName name="NJJLKL" localSheetId="16" hidden="1">{#N/A,#N/A,FALSE,"BALLANTINE´S ";#N/A,#N/A,FALSE,"FUNDADOR"}</definedName>
    <definedName name="NJJLKL" localSheetId="0" hidden="1">{#N/A,#N/A,FALSE,"BALLANTINE´S ";#N/A,#N/A,FALSE,"FUNDADOR"}</definedName>
    <definedName name="NJJLKL" localSheetId="6" hidden="1">{#N/A,#N/A,FALSE,"BALLANTINE´S ";#N/A,#N/A,FALSE,"FUNDADOR"}</definedName>
    <definedName name="NJJLKL" localSheetId="8" hidden="1">{#N/A,#N/A,FALSE,"BALLANTINE´S ";#N/A,#N/A,FALSE,"FUNDADOR"}</definedName>
    <definedName name="NJJLKL" localSheetId="14" hidden="1">{#N/A,#N/A,FALSE,"BALLANTINE´S ";#N/A,#N/A,FALSE,"FUNDADOR"}</definedName>
    <definedName name="NJJLKL" localSheetId="18" hidden="1">{#N/A,#N/A,FALSE,"BALLANTINE´S ";#N/A,#N/A,FALSE,"FUNDADOR"}</definedName>
    <definedName name="NJJLKL" localSheetId="1" hidden="1">{#N/A,#N/A,FALSE,"BALLANTINE´S ";#N/A,#N/A,FALSE,"FUNDADOR"}</definedName>
    <definedName name="NJJLKL" localSheetId="5" hidden="1">{#N/A,#N/A,FALSE,"BALLANTINE´S ";#N/A,#N/A,FALSE,"FUNDADOR"}</definedName>
    <definedName name="NJJLKL" localSheetId="12" hidden="1">{#N/A,#N/A,FALSE,"BALLANTINE´S ";#N/A,#N/A,FALSE,"FUNDADOR"}</definedName>
    <definedName name="NJJLKL" localSheetId="13" hidden="1">{#N/A,#N/A,FALSE,"BALLANTINE´S ";#N/A,#N/A,FALSE,"FUNDADOR"}</definedName>
    <definedName name="NJJLKL" localSheetId="2" hidden="1">{#N/A,#N/A,FALSE,"BALLANTINE´S ";#N/A,#N/A,FALSE,"FUNDADOR"}</definedName>
    <definedName name="NJJLKL" localSheetId="15" hidden="1">{#N/A,#N/A,FALSE,"BALLANTINE´S ";#N/A,#N/A,FALSE,"FUNDADOR"}</definedName>
    <definedName name="NJJLKL" hidden="1">{#N/A,#N/A,FALSE,"BALLANTINE´S ";#N/A,#N/A,FALSE,"FUNDADOR"}</definedName>
    <definedName name="NKJK" localSheetId="16" hidden="1">{#N/A,#N/A,FALSE,"BALLANTINE´S ";#N/A,#N/A,FALSE,"FUNDADOR"}</definedName>
    <definedName name="NKJK" localSheetId="0" hidden="1">{#N/A,#N/A,FALSE,"BALLANTINE´S ";#N/A,#N/A,FALSE,"FUNDADOR"}</definedName>
    <definedName name="NKJK" localSheetId="6" hidden="1">{#N/A,#N/A,FALSE,"BALLANTINE´S ";#N/A,#N/A,FALSE,"FUNDADOR"}</definedName>
    <definedName name="NKJK" localSheetId="8" hidden="1">{#N/A,#N/A,FALSE,"BALLANTINE´S ";#N/A,#N/A,FALSE,"FUNDADOR"}</definedName>
    <definedName name="NKJK" localSheetId="14" hidden="1">{#N/A,#N/A,FALSE,"BALLANTINE´S ";#N/A,#N/A,FALSE,"FUNDADOR"}</definedName>
    <definedName name="NKJK" localSheetId="18" hidden="1">{#N/A,#N/A,FALSE,"BALLANTINE´S ";#N/A,#N/A,FALSE,"FUNDADOR"}</definedName>
    <definedName name="NKJK" localSheetId="1" hidden="1">{#N/A,#N/A,FALSE,"BALLANTINE´S ";#N/A,#N/A,FALSE,"FUNDADOR"}</definedName>
    <definedName name="NKJK" localSheetId="5" hidden="1">{#N/A,#N/A,FALSE,"BALLANTINE´S ";#N/A,#N/A,FALSE,"FUNDADOR"}</definedName>
    <definedName name="NKJK" localSheetId="12" hidden="1">{#N/A,#N/A,FALSE,"BALLANTINE´S ";#N/A,#N/A,FALSE,"FUNDADOR"}</definedName>
    <definedName name="NKJK" localSheetId="13" hidden="1">{#N/A,#N/A,FALSE,"BALLANTINE´S ";#N/A,#N/A,FALSE,"FUNDADOR"}</definedName>
    <definedName name="NKJK" localSheetId="2" hidden="1">{#N/A,#N/A,FALSE,"BALLANTINE´S ";#N/A,#N/A,FALSE,"FUNDADOR"}</definedName>
    <definedName name="NKJK" localSheetId="15" hidden="1">{#N/A,#N/A,FALSE,"BALLANTINE´S ";#N/A,#N/A,FALSE,"FUNDADOR"}</definedName>
    <definedName name="NKJK" hidden="1">{#N/A,#N/A,FALSE,"BALLANTINE´S ";#N/A,#N/A,FALSE,"FUNDADOR"}</definedName>
    <definedName name="NKJK." localSheetId="16" hidden="1">{#N/A,#N/A,FALSE,"BALLANTINE´S ";#N/A,#N/A,FALSE,"FUNDADOR"}</definedName>
    <definedName name="NKJK." localSheetId="0" hidden="1">{#N/A,#N/A,FALSE,"BALLANTINE´S ";#N/A,#N/A,FALSE,"FUNDADOR"}</definedName>
    <definedName name="NKJK." localSheetId="6" hidden="1">{#N/A,#N/A,FALSE,"BALLANTINE´S ";#N/A,#N/A,FALSE,"FUNDADOR"}</definedName>
    <definedName name="NKJK." localSheetId="8" hidden="1">{#N/A,#N/A,FALSE,"BALLANTINE´S ";#N/A,#N/A,FALSE,"FUNDADOR"}</definedName>
    <definedName name="NKJK." localSheetId="14" hidden="1">{#N/A,#N/A,FALSE,"BALLANTINE´S ";#N/A,#N/A,FALSE,"FUNDADOR"}</definedName>
    <definedName name="NKJK." localSheetId="18" hidden="1">{#N/A,#N/A,FALSE,"BALLANTINE´S ";#N/A,#N/A,FALSE,"FUNDADOR"}</definedName>
    <definedName name="NKJK." localSheetId="1" hidden="1">{#N/A,#N/A,FALSE,"BALLANTINE´S ";#N/A,#N/A,FALSE,"FUNDADOR"}</definedName>
    <definedName name="NKJK." localSheetId="5" hidden="1">{#N/A,#N/A,FALSE,"BALLANTINE´S ";#N/A,#N/A,FALSE,"FUNDADOR"}</definedName>
    <definedName name="NKJK." localSheetId="12" hidden="1">{#N/A,#N/A,FALSE,"BALLANTINE´S ";#N/A,#N/A,FALSE,"FUNDADOR"}</definedName>
    <definedName name="NKJK." localSheetId="13" hidden="1">{#N/A,#N/A,FALSE,"BALLANTINE´S ";#N/A,#N/A,FALSE,"FUNDADOR"}</definedName>
    <definedName name="NKJK." localSheetId="2" hidden="1">{#N/A,#N/A,FALSE,"BALLANTINE´S ";#N/A,#N/A,FALSE,"FUNDADOR"}</definedName>
    <definedName name="NKJK." localSheetId="15" hidden="1">{#N/A,#N/A,FALSE,"BALLANTINE´S ";#N/A,#N/A,FALSE,"FUNDADOR"}</definedName>
    <definedName name="NKJK." hidden="1">{#N/A,#N/A,FALSE,"BALLANTINE´S ";#N/A,#N/A,FALSE,"FUNDADOR"}</definedName>
    <definedName name="nm">#REF!</definedName>
    <definedName name="NN">#N/A</definedName>
    <definedName name="nnn">#REF!</definedName>
    <definedName name="NNNNNNNN">#REF!</definedName>
    <definedName name="no">OFFSET(#REF!,0,5,1,1)</definedName>
    <definedName name="NORTE">#REF!</definedName>
    <definedName name="NOTA">#REF!</definedName>
    <definedName name="NOTAS">#REF!</definedName>
    <definedName name="notita">#REF!</definedName>
    <definedName name="nova">#REF!</definedName>
    <definedName name="NS" localSheetId="16" hidden="1">#REF!</definedName>
    <definedName name="NS" localSheetId="0" hidden="1">#REF!</definedName>
    <definedName name="NS" localSheetId="6" hidden="1">#REF!</definedName>
    <definedName name="NS" localSheetId="8" hidden="1">#REF!</definedName>
    <definedName name="NS" localSheetId="18" hidden="1">#REF!</definedName>
    <definedName name="NS" localSheetId="1" hidden="1">'PAUTA DIGITAL'!#REF!</definedName>
    <definedName name="NS" localSheetId="5" hidden="1">#REF!</definedName>
    <definedName name="NS" localSheetId="13" hidden="1">#REF!</definedName>
    <definedName name="NS" hidden="1">#REF!</definedName>
    <definedName name="nu">OFFSET(#REF!,0,1,1,1)</definedName>
    <definedName name="nuervo">#REF!</definedName>
    <definedName name="num">OFFSET(#REF!,0,3,1,1)</definedName>
    <definedName name="Number_Of_Sheets">OFFSET(#REF!,0,1,1,1)</definedName>
    <definedName name="nyterfs" localSheetId="16" hidden="1">{#N/A,#N/A,FALSE,"Pauta Televisión"}</definedName>
    <definedName name="nyterfs" localSheetId="6" hidden="1">{#N/A,#N/A,FALSE,"Pauta Televisión"}</definedName>
    <definedName name="nyterfs" localSheetId="8" hidden="1">{#N/A,#N/A,FALSE,"Pauta Televisión"}</definedName>
    <definedName name="nyterfs" localSheetId="14" hidden="1">{#N/A,#N/A,FALSE,"Pauta Televisión"}</definedName>
    <definedName name="nyterfs" localSheetId="18" hidden="1">{#N/A,#N/A,FALSE,"Pauta Televisión"}</definedName>
    <definedName name="nyterfs" localSheetId="1" hidden="1">{#N/A,#N/A,FALSE,"Pauta Televisión"}</definedName>
    <definedName name="nyterfs" localSheetId="5" hidden="1">{#N/A,#N/A,FALSE,"Pauta Televisión"}</definedName>
    <definedName name="nyterfs" localSheetId="12" hidden="1">{#N/A,#N/A,FALSE,"Pauta Televisión"}</definedName>
    <definedName name="nyterfs" localSheetId="13" hidden="1">{#N/A,#N/A,FALSE,"Pauta Televisión"}</definedName>
    <definedName name="nyterfs" localSheetId="2" hidden="1">{#N/A,#N/A,FALSE,"Pauta Televisión"}</definedName>
    <definedName name="nyterfs" localSheetId="15" hidden="1">{#N/A,#N/A,FALSE,"Pauta Televisión"}</definedName>
    <definedName name="nyterfs" hidden="1">{#N/A,#N/A,FALSE,"Pauta Televisión"}</definedName>
    <definedName name="ñdlfo" localSheetId="16" hidden="1">#REF!</definedName>
    <definedName name="ñdlfo" localSheetId="0" hidden="1">#REF!</definedName>
    <definedName name="ñdlfo" localSheetId="6" hidden="1">#REF!</definedName>
    <definedName name="ñdlfo" localSheetId="8" hidden="1">#REF!</definedName>
    <definedName name="ñdlfo" localSheetId="18" hidden="1">#REF!</definedName>
    <definedName name="ñdlfo" localSheetId="1" hidden="1">'PAUTA DIGITAL'!#REF!</definedName>
    <definedName name="ñdlfo" localSheetId="5" hidden="1">#REF!</definedName>
    <definedName name="ñdlfo" localSheetId="13" hidden="1">#REF!</definedName>
    <definedName name="ñdlfo" hidden="1">#REF!</definedName>
    <definedName name="ñk">#REF!</definedName>
    <definedName name="ñleo" localSheetId="16" hidden="1">#REF!</definedName>
    <definedName name="ñleo" localSheetId="0" hidden="1">#REF!</definedName>
    <definedName name="ñleo" localSheetId="6" hidden="1">#REF!</definedName>
    <definedName name="ñleo" localSheetId="8" hidden="1">#REF!</definedName>
    <definedName name="ñleo" localSheetId="18" hidden="1">#REF!</definedName>
    <definedName name="ñleo" localSheetId="1" hidden="1">'PAUTA DIGITAL'!#REF!</definedName>
    <definedName name="ñleo" localSheetId="5" hidden="1">#REF!</definedName>
    <definedName name="ñleo" localSheetId="13" hidden="1">#REF!</definedName>
    <definedName name="ñleo" hidden="1">#REF!</definedName>
    <definedName name="ÑLK" localSheetId="16" hidden="1">{#N/A,#N/A,FALSE,"BALLANTINE´S ";#N/A,#N/A,FALSE,"FUNDADOR"}</definedName>
    <definedName name="ÑLK" localSheetId="0" hidden="1">{#N/A,#N/A,FALSE,"BALLANTINE´S ";#N/A,#N/A,FALSE,"FUNDADOR"}</definedName>
    <definedName name="ÑLK" localSheetId="6" hidden="1">{#N/A,#N/A,FALSE,"BALLANTINE´S ";#N/A,#N/A,FALSE,"FUNDADOR"}</definedName>
    <definedName name="ÑLK" localSheetId="8" hidden="1">{#N/A,#N/A,FALSE,"BALLANTINE´S ";#N/A,#N/A,FALSE,"FUNDADOR"}</definedName>
    <definedName name="ÑLK" localSheetId="14" hidden="1">{#N/A,#N/A,FALSE,"BALLANTINE´S ";#N/A,#N/A,FALSE,"FUNDADOR"}</definedName>
    <definedName name="ÑLK" localSheetId="18" hidden="1">{#N/A,#N/A,FALSE,"BALLANTINE´S ";#N/A,#N/A,FALSE,"FUNDADOR"}</definedName>
    <definedName name="ÑLK" localSheetId="1" hidden="1">{#N/A,#N/A,FALSE,"BALLANTINE´S ";#N/A,#N/A,FALSE,"FUNDADOR"}</definedName>
    <definedName name="ÑLK" localSheetId="5" hidden="1">{#N/A,#N/A,FALSE,"BALLANTINE´S ";#N/A,#N/A,FALSE,"FUNDADOR"}</definedName>
    <definedName name="ÑLK" localSheetId="12" hidden="1">{#N/A,#N/A,FALSE,"BALLANTINE´S ";#N/A,#N/A,FALSE,"FUNDADOR"}</definedName>
    <definedName name="ÑLK" localSheetId="13" hidden="1">{#N/A,#N/A,FALSE,"BALLANTINE´S ";#N/A,#N/A,FALSE,"FUNDADOR"}</definedName>
    <definedName name="ÑLK" localSheetId="2" hidden="1">{#N/A,#N/A,FALSE,"BALLANTINE´S ";#N/A,#N/A,FALSE,"FUNDADOR"}</definedName>
    <definedName name="ÑLK" localSheetId="15" hidden="1">{#N/A,#N/A,FALSE,"BALLANTINE´S ";#N/A,#N/A,FALSE,"FUNDADOR"}</definedName>
    <definedName name="ÑLK" hidden="1">{#N/A,#N/A,FALSE,"BALLANTINE´S ";#N/A,#N/A,FALSE,"FUNDADOR"}</definedName>
    <definedName name="ñlkkñl" localSheetId="16" hidden="1">{#N/A,#N/A,FALSE,"BALLANTINE´S ";#N/A,#N/A,FALSE,"FUNDADOR"}</definedName>
    <definedName name="ñlkkñl" localSheetId="6" hidden="1">{#N/A,#N/A,FALSE,"BALLANTINE´S ";#N/A,#N/A,FALSE,"FUNDADOR"}</definedName>
    <definedName name="ñlkkñl" localSheetId="8" hidden="1">{#N/A,#N/A,FALSE,"BALLANTINE´S ";#N/A,#N/A,FALSE,"FUNDADOR"}</definedName>
    <definedName name="ñlkkñl" localSheetId="14" hidden="1">{#N/A,#N/A,FALSE,"BALLANTINE´S ";#N/A,#N/A,FALSE,"FUNDADOR"}</definedName>
    <definedName name="ñlkkñl" localSheetId="18" hidden="1">{#N/A,#N/A,FALSE,"BALLANTINE´S ";#N/A,#N/A,FALSE,"FUNDADOR"}</definedName>
    <definedName name="ñlkkñl" localSheetId="1" hidden="1">{#N/A,#N/A,FALSE,"BALLANTINE´S ";#N/A,#N/A,FALSE,"FUNDADOR"}</definedName>
    <definedName name="ñlkkñl" localSheetId="5" hidden="1">{#N/A,#N/A,FALSE,"BALLANTINE´S ";#N/A,#N/A,FALSE,"FUNDADOR"}</definedName>
    <definedName name="ñlkkñl" localSheetId="12" hidden="1">{#N/A,#N/A,FALSE,"BALLANTINE´S ";#N/A,#N/A,FALSE,"FUNDADOR"}</definedName>
    <definedName name="ñlkkñl" localSheetId="13" hidden="1">{#N/A,#N/A,FALSE,"BALLANTINE´S ";#N/A,#N/A,FALSE,"FUNDADOR"}</definedName>
    <definedName name="ñlkkñl" localSheetId="2" hidden="1">{#N/A,#N/A,FALSE,"BALLANTINE´S ";#N/A,#N/A,FALSE,"FUNDADOR"}</definedName>
    <definedName name="ñlkkñl" localSheetId="15" hidden="1">{#N/A,#N/A,FALSE,"BALLANTINE´S ";#N/A,#N/A,FALSE,"FUNDADOR"}</definedName>
    <definedName name="ñlkkñl" hidden="1">{#N/A,#N/A,FALSE,"BALLANTINE´S ";#N/A,#N/A,FALSE,"FUNDADOR"}</definedName>
    <definedName name="ÑLPO" localSheetId="16" hidden="1">#REF!</definedName>
    <definedName name="ÑLPO" localSheetId="0" hidden="1">#REF!</definedName>
    <definedName name="ÑLPO" localSheetId="6" hidden="1">#REF!</definedName>
    <definedName name="ÑLPO" localSheetId="8" hidden="1">#REF!</definedName>
    <definedName name="ÑLPO" localSheetId="18" hidden="1">#REF!</definedName>
    <definedName name="ÑLPO" localSheetId="1" hidden="1">'PAUTA DIGITAL'!#REF!</definedName>
    <definedName name="ÑLPO" localSheetId="5" hidden="1">#REF!</definedName>
    <definedName name="ÑLPO" localSheetId="13" hidden="1">#REF!</definedName>
    <definedName name="ÑLPO" hidden="1">#REF!</definedName>
    <definedName name="ñp" localSheetId="16" hidden="1">#REF!</definedName>
    <definedName name="ñp" localSheetId="0" hidden="1">#REF!</definedName>
    <definedName name="ñp" localSheetId="6" hidden="1">#REF!</definedName>
    <definedName name="ñp" localSheetId="8" hidden="1">#REF!</definedName>
    <definedName name="ñp" localSheetId="18" hidden="1">#REF!</definedName>
    <definedName name="ñp" localSheetId="1" hidden="1">'PAUTA DIGITAL'!#REF!</definedName>
    <definedName name="ñp" localSheetId="5" hidden="1">#REF!</definedName>
    <definedName name="ñp" localSheetId="13" hidden="1">#REF!</definedName>
    <definedName name="ñp" hidden="1">#REF!</definedName>
    <definedName name="ÑPI" localSheetId="16" hidden="1">#REF!</definedName>
    <definedName name="ÑPI" localSheetId="0" hidden="1">#REF!</definedName>
    <definedName name="ÑPI" localSheetId="6" hidden="1">#REF!</definedName>
    <definedName name="ÑPI" localSheetId="8" hidden="1">#REF!</definedName>
    <definedName name="ÑPI" localSheetId="18" hidden="1">#REF!</definedName>
    <definedName name="ÑPI" localSheetId="1" hidden="1">'PAUTA DIGITAL'!#REF!</definedName>
    <definedName name="ÑPI" localSheetId="5" hidden="1">#REF!</definedName>
    <definedName name="ÑPI" localSheetId="13" hidden="1">#REF!</definedName>
    <definedName name="ÑPI" hidden="1">#REF!</definedName>
    <definedName name="ÑPO" localSheetId="16" hidden="1">#REF!</definedName>
    <definedName name="ÑPO" localSheetId="0" hidden="1">#REF!</definedName>
    <definedName name="ÑPO" localSheetId="6" hidden="1">#REF!</definedName>
    <definedName name="ÑPO" localSheetId="8" hidden="1">#REF!</definedName>
    <definedName name="ÑPO" localSheetId="18" hidden="1">#REF!</definedName>
    <definedName name="ÑPO" localSheetId="1" hidden="1">'PAUTA DIGITAL'!#REF!</definedName>
    <definedName name="ÑPO" localSheetId="5" hidden="1">#REF!</definedName>
    <definedName name="ÑPO" localSheetId="13" hidden="1">#REF!</definedName>
    <definedName name="ÑPO" hidden="1">#REF!</definedName>
    <definedName name="ÑSLP" localSheetId="16" hidden="1">#REF!</definedName>
    <definedName name="ÑSLP" localSheetId="0" hidden="1">#REF!</definedName>
    <definedName name="ÑSLP" localSheetId="6" hidden="1">#REF!</definedName>
    <definedName name="ÑSLP" localSheetId="8" hidden="1">#REF!</definedName>
    <definedName name="ÑSLP" localSheetId="18" hidden="1">#REF!</definedName>
    <definedName name="ÑSLP" localSheetId="1" hidden="1">'PAUTA DIGITAL'!#REF!</definedName>
    <definedName name="ÑSLP" localSheetId="5" hidden="1">#REF!</definedName>
    <definedName name="ÑSLP" localSheetId="13" hidden="1">#REF!</definedName>
    <definedName name="ÑSLP" hidden="1">#REF!</definedName>
    <definedName name="O">#REF!</definedName>
    <definedName name="OC">#N/A</definedName>
    <definedName name="Oct" localSheetId="16" hidden="1">{#N/A,#N/A,FALSE,"Pauta Real Publicado"}</definedName>
    <definedName name="Oct" localSheetId="0" hidden="1">{#N/A,#N/A,FALSE,"Pauta Real Publicado"}</definedName>
    <definedName name="Oct" localSheetId="6" hidden="1">{#N/A,#N/A,FALSE,"Pauta Real Publicado"}</definedName>
    <definedName name="Oct" localSheetId="8" hidden="1">{#N/A,#N/A,FALSE,"Pauta Real Publicado"}</definedName>
    <definedName name="Oct" localSheetId="14" hidden="1">{#N/A,#N/A,FALSE,"Pauta Real Publicado"}</definedName>
    <definedName name="Oct" localSheetId="18" hidden="1">{#N/A,#N/A,FALSE,"Pauta Real Publicado"}</definedName>
    <definedName name="Oct" localSheetId="1" hidden="1">{#N/A,#N/A,FALSE,"Pauta Real Publicado"}</definedName>
    <definedName name="Oct" localSheetId="5" hidden="1">{#N/A,#N/A,FALSE,"Pauta Real Publicado"}</definedName>
    <definedName name="Oct" localSheetId="12" hidden="1">{#N/A,#N/A,FALSE,"Pauta Real Publicado"}</definedName>
    <definedName name="Oct" localSheetId="13" hidden="1">{#N/A,#N/A,FALSE,"Pauta Real Publicado"}</definedName>
    <definedName name="Oct" localSheetId="2" hidden="1">{#N/A,#N/A,FALSE,"Pauta Real Publicado"}</definedName>
    <definedName name="Oct" localSheetId="15" hidden="1">{#N/A,#N/A,FALSE,"Pauta Real Publicado"}</definedName>
    <definedName name="Oct" hidden="1">{#N/A,#N/A,FALSE,"Pauta Real Publicado"}</definedName>
    <definedName name="oeoe">#REF!</definedName>
    <definedName name="OFF_PRIME">#REF!</definedName>
    <definedName name="oiry" localSheetId="16" hidden="1">#REF!</definedName>
    <definedName name="oiry" localSheetId="0" hidden="1">#REF!</definedName>
    <definedName name="oiry" localSheetId="6" hidden="1">#REF!</definedName>
    <definedName name="oiry" localSheetId="8" hidden="1">#REF!</definedName>
    <definedName name="oiry" localSheetId="18" hidden="1">#REF!</definedName>
    <definedName name="oiry" localSheetId="1" hidden="1">'PAUTA DIGITAL'!#REF!</definedName>
    <definedName name="oiry" localSheetId="5" hidden="1">#REF!</definedName>
    <definedName name="oiry" localSheetId="13" hidden="1">#REF!</definedName>
    <definedName name="oiry" hidden="1">#REF!</definedName>
    <definedName name="OK" localSheetId="16" hidden="1">#REF!</definedName>
    <definedName name="OK" localSheetId="0" hidden="1">#REF!</definedName>
    <definedName name="OK" localSheetId="6" hidden="1">#REF!</definedName>
    <definedName name="OK" localSheetId="8" hidden="1">#REF!</definedName>
    <definedName name="OK" localSheetId="18" hidden="1">#REF!</definedName>
    <definedName name="OK" localSheetId="1" hidden="1">'PAUTA DIGITAL'!#REF!</definedName>
    <definedName name="OK" localSheetId="5" hidden="1">#REF!</definedName>
    <definedName name="OK" localSheetId="13" hidden="1">#REF!</definedName>
    <definedName name="OK" hidden="1">#REF!</definedName>
    <definedName name="OO" localSheetId="16" hidden="1">{#N/A,#N/A,FALSE,"Pauta Prensa"}</definedName>
    <definedName name="OO" localSheetId="6" hidden="1">{#N/A,#N/A,FALSE,"Pauta Prensa"}</definedName>
    <definedName name="OO" localSheetId="8" hidden="1">{#N/A,#N/A,FALSE,"Pauta Prensa"}</definedName>
    <definedName name="OO" localSheetId="14" hidden="1">{#N/A,#N/A,FALSE,"Pauta Prensa"}</definedName>
    <definedName name="OO" localSheetId="18" hidden="1">{#N/A,#N/A,FALSE,"Pauta Prensa"}</definedName>
    <definedName name="OO" localSheetId="1" hidden="1">{#N/A,#N/A,FALSE,"Pauta Prensa"}</definedName>
    <definedName name="OO" localSheetId="5" hidden="1">{#N/A,#N/A,FALSE,"Pauta Prensa"}</definedName>
    <definedName name="OO" localSheetId="12" hidden="1">{#N/A,#N/A,FALSE,"Pauta Prensa"}</definedName>
    <definedName name="OO" localSheetId="13" hidden="1">{#N/A,#N/A,FALSE,"Pauta Prensa"}</definedName>
    <definedName name="OO" localSheetId="2" hidden="1">{#N/A,#N/A,FALSE,"Pauta Prensa"}</definedName>
    <definedName name="OO" localSheetId="15" hidden="1">{#N/A,#N/A,FALSE,"Pauta Prensa"}</definedName>
    <definedName name="OO" hidden="1">{#N/A,#N/A,FALSE,"Pauta Prensa"}</definedName>
    <definedName name="OOO" localSheetId="16" hidden="1">{#N/A,#N/A,TRUE,"Y생산";#N/A,#N/A,TRUE,"Y판매";#N/A,#N/A,TRUE,"Y총물량";#N/A,#N/A,TRUE,"Y능력";#N/A,#N/A,TRUE,"YKD"}</definedName>
    <definedName name="OOO" localSheetId="0" hidden="1">{#N/A,#N/A,TRUE,"Y생산";#N/A,#N/A,TRUE,"Y판매";#N/A,#N/A,TRUE,"Y총물량";#N/A,#N/A,TRUE,"Y능력";#N/A,#N/A,TRUE,"YKD"}</definedName>
    <definedName name="OOO" localSheetId="6" hidden="1">{#N/A,#N/A,TRUE,"Y생산";#N/A,#N/A,TRUE,"Y판매";#N/A,#N/A,TRUE,"Y총물량";#N/A,#N/A,TRUE,"Y능력";#N/A,#N/A,TRUE,"YKD"}</definedName>
    <definedName name="OOO" localSheetId="8" hidden="1">{#N/A,#N/A,TRUE,"Y생산";#N/A,#N/A,TRUE,"Y판매";#N/A,#N/A,TRUE,"Y총물량";#N/A,#N/A,TRUE,"Y능력";#N/A,#N/A,TRUE,"YKD"}</definedName>
    <definedName name="OOO" localSheetId="14" hidden="1">{#N/A,#N/A,TRUE,"Y생산";#N/A,#N/A,TRUE,"Y판매";#N/A,#N/A,TRUE,"Y총물량";#N/A,#N/A,TRUE,"Y능력";#N/A,#N/A,TRUE,"YKD"}</definedName>
    <definedName name="OOO" localSheetId="18" hidden="1">{#N/A,#N/A,TRUE,"Y생산";#N/A,#N/A,TRUE,"Y판매";#N/A,#N/A,TRUE,"Y총물량";#N/A,#N/A,TRUE,"Y능력";#N/A,#N/A,TRUE,"YKD"}</definedName>
    <definedName name="OOO" localSheetId="1" hidden="1">{#N/A,#N/A,TRUE,"Y생산";#N/A,#N/A,TRUE,"Y판매";#N/A,#N/A,TRUE,"Y총물량";#N/A,#N/A,TRUE,"Y능력";#N/A,#N/A,TRUE,"YKD"}</definedName>
    <definedName name="OOO" localSheetId="5" hidden="1">{#N/A,#N/A,TRUE,"Y생산";#N/A,#N/A,TRUE,"Y판매";#N/A,#N/A,TRUE,"Y총물량";#N/A,#N/A,TRUE,"Y능력";#N/A,#N/A,TRUE,"YKD"}</definedName>
    <definedName name="OOO" localSheetId="12" hidden="1">{#N/A,#N/A,TRUE,"Y생산";#N/A,#N/A,TRUE,"Y판매";#N/A,#N/A,TRUE,"Y총물량";#N/A,#N/A,TRUE,"Y능력";#N/A,#N/A,TRUE,"YKD"}</definedName>
    <definedName name="OOO" localSheetId="13" hidden="1">{#N/A,#N/A,TRUE,"Y생산";#N/A,#N/A,TRUE,"Y판매";#N/A,#N/A,TRUE,"Y총물량";#N/A,#N/A,TRUE,"Y능력";#N/A,#N/A,TRUE,"YKD"}</definedName>
    <definedName name="OOO" localSheetId="2" hidden="1">{#N/A,#N/A,TRUE,"Y생산";#N/A,#N/A,TRUE,"Y판매";#N/A,#N/A,TRUE,"Y총물량";#N/A,#N/A,TRUE,"Y능력";#N/A,#N/A,TRUE,"YKD"}</definedName>
    <definedName name="OOO" localSheetId="15" hidden="1">{#N/A,#N/A,TRUE,"Y생산";#N/A,#N/A,TRUE,"Y판매";#N/A,#N/A,TRUE,"Y총물량";#N/A,#N/A,TRUE,"Y능력";#N/A,#N/A,TRUE,"YKD"}</definedName>
    <definedName name="OOO" hidden="1">{#N/A,#N/A,TRUE,"Y생산";#N/A,#N/A,TRUE,"Y판매";#N/A,#N/A,TRUE,"Y총물량";#N/A,#N/A,TRUE,"Y능력";#N/A,#N/A,TRUE,"YKD"}</definedName>
    <definedName name="OOOO">#REF!</definedName>
    <definedName name="op" localSheetId="16" hidden="1">#REF!</definedName>
    <definedName name="op" localSheetId="0" hidden="1">#REF!</definedName>
    <definedName name="op" localSheetId="6" hidden="1">#REF!</definedName>
    <definedName name="op" localSheetId="8" hidden="1">#REF!</definedName>
    <definedName name="op" localSheetId="18" hidden="1">#REF!</definedName>
    <definedName name="op" localSheetId="1" hidden="1">'PAUTA DIGITAL'!#REF!</definedName>
    <definedName name="op" localSheetId="5" hidden="1">#REF!</definedName>
    <definedName name="op" localSheetId="13" hidden="1">#REF!</definedName>
    <definedName name="op" hidden="1">#REF!</definedName>
    <definedName name="or" localSheetId="16" hidden="1">#REF!</definedName>
    <definedName name="or" localSheetId="0" hidden="1">#REF!</definedName>
    <definedName name="or" localSheetId="6" hidden="1">#REF!</definedName>
    <definedName name="or" localSheetId="8" hidden="1">#REF!</definedName>
    <definedName name="or" localSheetId="18" hidden="1">#REF!</definedName>
    <definedName name="or" localSheetId="1" hidden="1">'PAUTA DIGITAL'!#REF!</definedName>
    <definedName name="or" localSheetId="5" hidden="1">#REF!</definedName>
    <definedName name="or" localSheetId="13" hidden="1">#REF!</definedName>
    <definedName name="or" hidden="1">#REF!</definedName>
    <definedName name="Ordena">#REF!</definedName>
    <definedName name="ORDINARIO">#N/A</definedName>
    <definedName name="Other">OFFSET(#REF!,0,6,1,1)</definedName>
    <definedName name="OTLTA">#REF!</definedName>
    <definedName name="otro" localSheetId="16" hidden="1">#REF!</definedName>
    <definedName name="otro" localSheetId="0" hidden="1">#REF!</definedName>
    <definedName name="otro" localSheetId="6" hidden="1">#REF!</definedName>
    <definedName name="otro" localSheetId="8" hidden="1">#REF!</definedName>
    <definedName name="otro" localSheetId="18" hidden="1">#REF!</definedName>
    <definedName name="otro" localSheetId="1" hidden="1">'PAUTA DIGITAL'!#REF!</definedName>
    <definedName name="otro" localSheetId="5" hidden="1">#REF!</definedName>
    <definedName name="otro" localSheetId="13" hidden="1">#REF!</definedName>
    <definedName name="otro" hidden="1">#REF!</definedName>
    <definedName name="OTS_a6" localSheetId="16">[2]Frecuencia!#REF!</definedName>
    <definedName name="OTS_a6" localSheetId="18">[2]Frecuencia!#REF!</definedName>
    <definedName name="OTS_a6" localSheetId="12">[2]Frecuencia!#REF!</definedName>
    <definedName name="OTS_a6">#REF!</definedName>
    <definedName name="OTS_err_df" localSheetId="16">[2]Frecuencia!#REF!</definedName>
    <definedName name="OTS_err_df" localSheetId="18">[2]Frecuencia!#REF!</definedName>
    <definedName name="OTS_err_df" localSheetId="12">[2]Frecuencia!#REF!</definedName>
    <definedName name="OTS_err_df">#REF!</definedName>
    <definedName name="Out">#REF!</definedName>
    <definedName name="Outdoor">#REF!</definedName>
    <definedName name="oye">#N/A</definedName>
    <definedName name="P">#REF!</definedName>
    <definedName name="p13.Bk_Depn_Schedule">#REF!</definedName>
    <definedName name="pa">#REF!</definedName>
    <definedName name="pa___0">#REF!</definedName>
    <definedName name="pa___2">#REF!</definedName>
    <definedName name="PAQUETES">#REF!</definedName>
    <definedName name="PARIS">#REF!</definedName>
    <definedName name="PATI">#REF!</definedName>
    <definedName name="PATR" localSheetId="16" hidden="1">#REF!</definedName>
    <definedName name="PATR" localSheetId="0" hidden="1">#REF!</definedName>
    <definedName name="PATR" localSheetId="6" hidden="1">#REF!</definedName>
    <definedName name="PATR" localSheetId="8" hidden="1">#REF!</definedName>
    <definedName name="PATR" localSheetId="18" hidden="1">#REF!</definedName>
    <definedName name="PATR" localSheetId="1" hidden="1">'PAUTA DIGITAL'!#REF!</definedName>
    <definedName name="PATR" localSheetId="5" hidden="1">#REF!</definedName>
    <definedName name="PATR" localSheetId="13" hidden="1">#REF!</definedName>
    <definedName name="PATR" hidden="1">#REF!</definedName>
    <definedName name="pau">#REF!</definedName>
    <definedName name="pauta">#REF!</definedName>
    <definedName name="pautatv">#N/A</definedName>
    <definedName name="pay">#REF!</definedName>
    <definedName name="PctvLz20" localSheetId="16" hidden="1">#REF!</definedName>
    <definedName name="PctvLz20" localSheetId="0" hidden="1">#REF!</definedName>
    <definedName name="PctvLz20" localSheetId="6" hidden="1">#REF!</definedName>
    <definedName name="PctvLz20" localSheetId="8" hidden="1">#REF!</definedName>
    <definedName name="PctvLz20" localSheetId="18" hidden="1">#REF!</definedName>
    <definedName name="PctvLz20" localSheetId="1" hidden="1">'PAUTA DIGITAL'!#REF!</definedName>
    <definedName name="PctvLz20" localSheetId="5" hidden="1">#REF!</definedName>
    <definedName name="PctvLz20" localSheetId="13" hidden="1">#REF!</definedName>
    <definedName name="PctvLz20" hidden="1">#REF!</definedName>
    <definedName name="PE" localSheetId="16" hidden="1">{#N/A,#N/A,FALSE,"BALLANTINE´S ";#N/A,#N/A,FALSE,"FUNDADOR"}</definedName>
    <definedName name="PE" localSheetId="0" hidden="1">{#N/A,#N/A,FALSE,"BALLANTINE´S ";#N/A,#N/A,FALSE,"FUNDADOR"}</definedName>
    <definedName name="PE" localSheetId="6" hidden="1">{#N/A,#N/A,FALSE,"BALLANTINE´S ";#N/A,#N/A,FALSE,"FUNDADOR"}</definedName>
    <definedName name="PE" localSheetId="8" hidden="1">{#N/A,#N/A,FALSE,"BALLANTINE´S ";#N/A,#N/A,FALSE,"FUNDADOR"}</definedName>
    <definedName name="PE" localSheetId="14" hidden="1">{#N/A,#N/A,FALSE,"BALLANTINE´S ";#N/A,#N/A,FALSE,"FUNDADOR"}</definedName>
    <definedName name="PE" localSheetId="18" hidden="1">{#N/A,#N/A,FALSE,"BALLANTINE´S ";#N/A,#N/A,FALSE,"FUNDADOR"}</definedName>
    <definedName name="PE" localSheetId="1" hidden="1">{#N/A,#N/A,FALSE,"BALLANTINE´S ";#N/A,#N/A,FALSE,"FUNDADOR"}</definedName>
    <definedName name="PE" localSheetId="5" hidden="1">{#N/A,#N/A,FALSE,"BALLANTINE´S ";#N/A,#N/A,FALSE,"FUNDADOR"}</definedName>
    <definedName name="PE" localSheetId="12" hidden="1">{#N/A,#N/A,FALSE,"BALLANTINE´S ";#N/A,#N/A,FALSE,"FUNDADOR"}</definedName>
    <definedName name="PE" localSheetId="13" hidden="1">{#N/A,#N/A,FALSE,"BALLANTINE´S ";#N/A,#N/A,FALSE,"FUNDADOR"}</definedName>
    <definedName name="PE" localSheetId="2" hidden="1">{#N/A,#N/A,FALSE,"BALLANTINE´S ";#N/A,#N/A,FALSE,"FUNDADOR"}</definedName>
    <definedName name="PE" localSheetId="15" hidden="1">{#N/A,#N/A,FALSE,"BALLANTINE´S ";#N/A,#N/A,FALSE,"FUNDADOR"}</definedName>
    <definedName name="PE" hidden="1">{#N/A,#N/A,FALSE,"BALLANTINE´S ";#N/A,#N/A,FALSE,"FUNDADOR"}</definedName>
    <definedName name="PEFAC" localSheetId="16" hidden="1">{#N/A,#N/A,FALSE,"BALLANTINE´S ";#N/A,#N/A,FALSE,"FUNDADOR"}</definedName>
    <definedName name="PEFAC" localSheetId="0" hidden="1">{#N/A,#N/A,FALSE,"BALLANTINE´S ";#N/A,#N/A,FALSE,"FUNDADOR"}</definedName>
    <definedName name="PEFAC" localSheetId="6" hidden="1">{#N/A,#N/A,FALSE,"BALLANTINE´S ";#N/A,#N/A,FALSE,"FUNDADOR"}</definedName>
    <definedName name="PEFAC" localSheetId="8" hidden="1">{#N/A,#N/A,FALSE,"BALLANTINE´S ";#N/A,#N/A,FALSE,"FUNDADOR"}</definedName>
    <definedName name="PEFAC" localSheetId="14" hidden="1">{#N/A,#N/A,FALSE,"BALLANTINE´S ";#N/A,#N/A,FALSE,"FUNDADOR"}</definedName>
    <definedName name="PEFAC" localSheetId="18" hidden="1">{#N/A,#N/A,FALSE,"BALLANTINE´S ";#N/A,#N/A,FALSE,"FUNDADOR"}</definedName>
    <definedName name="PEFAC" localSheetId="1" hidden="1">{#N/A,#N/A,FALSE,"BALLANTINE´S ";#N/A,#N/A,FALSE,"FUNDADOR"}</definedName>
    <definedName name="PEFAC" localSheetId="5" hidden="1">{#N/A,#N/A,FALSE,"BALLANTINE´S ";#N/A,#N/A,FALSE,"FUNDADOR"}</definedName>
    <definedName name="PEFAC" localSheetId="12" hidden="1">{#N/A,#N/A,FALSE,"BALLANTINE´S ";#N/A,#N/A,FALSE,"FUNDADOR"}</definedName>
    <definedName name="PEFAC" localSheetId="13" hidden="1">{#N/A,#N/A,FALSE,"BALLANTINE´S ";#N/A,#N/A,FALSE,"FUNDADOR"}</definedName>
    <definedName name="PEFAC" localSheetId="2" hidden="1">{#N/A,#N/A,FALSE,"BALLANTINE´S ";#N/A,#N/A,FALSE,"FUNDADOR"}</definedName>
    <definedName name="PEFAC" localSheetId="15" hidden="1">{#N/A,#N/A,FALSE,"BALLANTINE´S ";#N/A,#N/A,FALSE,"FUNDADOR"}</definedName>
    <definedName name="PEFAC" hidden="1">{#N/A,#N/A,FALSE,"BALLANTINE´S ";#N/A,#N/A,FALSE,"FUNDADOR"}</definedName>
    <definedName name="PEFAC02" localSheetId="16" hidden="1">{#N/A,#N/A,FALSE,"BALLANTINE´S ";#N/A,#N/A,FALSE,"FUNDADOR"}</definedName>
    <definedName name="PEFAC02" localSheetId="0" hidden="1">{#N/A,#N/A,FALSE,"BALLANTINE´S ";#N/A,#N/A,FALSE,"FUNDADOR"}</definedName>
    <definedName name="PEFAC02" localSheetId="6" hidden="1">{#N/A,#N/A,FALSE,"BALLANTINE´S ";#N/A,#N/A,FALSE,"FUNDADOR"}</definedName>
    <definedName name="PEFAC02" localSheetId="8" hidden="1">{#N/A,#N/A,FALSE,"BALLANTINE´S ";#N/A,#N/A,FALSE,"FUNDADOR"}</definedName>
    <definedName name="PEFAC02" localSheetId="14" hidden="1">{#N/A,#N/A,FALSE,"BALLANTINE´S ";#N/A,#N/A,FALSE,"FUNDADOR"}</definedName>
    <definedName name="PEFAC02" localSheetId="18" hidden="1">{#N/A,#N/A,FALSE,"BALLANTINE´S ";#N/A,#N/A,FALSE,"FUNDADOR"}</definedName>
    <definedName name="PEFAC02" localSheetId="1" hidden="1">{#N/A,#N/A,FALSE,"BALLANTINE´S ";#N/A,#N/A,FALSE,"FUNDADOR"}</definedName>
    <definedName name="PEFAC02" localSheetId="5" hidden="1">{#N/A,#N/A,FALSE,"BALLANTINE´S ";#N/A,#N/A,FALSE,"FUNDADOR"}</definedName>
    <definedName name="PEFAC02" localSheetId="12" hidden="1">{#N/A,#N/A,FALSE,"BALLANTINE´S ";#N/A,#N/A,FALSE,"FUNDADOR"}</definedName>
    <definedName name="PEFAC02" localSheetId="13" hidden="1">{#N/A,#N/A,FALSE,"BALLANTINE´S ";#N/A,#N/A,FALSE,"FUNDADOR"}</definedName>
    <definedName name="PEFAC02" localSheetId="2" hidden="1">{#N/A,#N/A,FALSE,"BALLANTINE´S ";#N/A,#N/A,FALSE,"FUNDADOR"}</definedName>
    <definedName name="PEFAC02" localSheetId="15" hidden="1">{#N/A,#N/A,FALSE,"BALLANTINE´S ";#N/A,#N/A,FALSE,"FUNDADOR"}</definedName>
    <definedName name="PEFAC02" hidden="1">{#N/A,#N/A,FALSE,"BALLANTINE´S ";#N/A,#N/A,FALSE,"FUNDADOR"}</definedName>
    <definedName name="PEFAC2" localSheetId="16" hidden="1">{#N/A,#N/A,FALSE,"BALLANTINE´S ";#N/A,#N/A,FALSE,"FUNDADOR"}</definedName>
    <definedName name="PEFAC2" localSheetId="0" hidden="1">{#N/A,#N/A,FALSE,"BALLANTINE´S ";#N/A,#N/A,FALSE,"FUNDADOR"}</definedName>
    <definedName name="PEFAC2" localSheetId="6" hidden="1">{#N/A,#N/A,FALSE,"BALLANTINE´S ";#N/A,#N/A,FALSE,"FUNDADOR"}</definedName>
    <definedName name="PEFAC2" localSheetId="8" hidden="1">{#N/A,#N/A,FALSE,"BALLANTINE´S ";#N/A,#N/A,FALSE,"FUNDADOR"}</definedName>
    <definedName name="PEFAC2" localSheetId="14" hidden="1">{#N/A,#N/A,FALSE,"BALLANTINE´S ";#N/A,#N/A,FALSE,"FUNDADOR"}</definedName>
    <definedName name="PEFAC2" localSheetId="18" hidden="1">{#N/A,#N/A,FALSE,"BALLANTINE´S ";#N/A,#N/A,FALSE,"FUNDADOR"}</definedName>
    <definedName name="PEFAC2" localSheetId="1" hidden="1">{#N/A,#N/A,FALSE,"BALLANTINE´S ";#N/A,#N/A,FALSE,"FUNDADOR"}</definedName>
    <definedName name="PEFAC2" localSheetId="5" hidden="1">{#N/A,#N/A,FALSE,"BALLANTINE´S ";#N/A,#N/A,FALSE,"FUNDADOR"}</definedName>
    <definedName name="PEFAC2" localSheetId="12" hidden="1">{#N/A,#N/A,FALSE,"BALLANTINE´S ";#N/A,#N/A,FALSE,"FUNDADOR"}</definedName>
    <definedName name="PEFAC2" localSheetId="13" hidden="1">{#N/A,#N/A,FALSE,"BALLANTINE´S ";#N/A,#N/A,FALSE,"FUNDADOR"}</definedName>
    <definedName name="PEFAC2" localSheetId="2" hidden="1">{#N/A,#N/A,FALSE,"BALLANTINE´S ";#N/A,#N/A,FALSE,"FUNDADOR"}</definedName>
    <definedName name="PEFAC2" localSheetId="15" hidden="1">{#N/A,#N/A,FALSE,"BALLANTINE´S ";#N/A,#N/A,FALSE,"FUNDADOR"}</definedName>
    <definedName name="PEFAC2" hidden="1">{#N/A,#N/A,FALSE,"BALLANTINE´S ";#N/A,#N/A,FALSE,"FUNDADOR"}</definedName>
    <definedName name="pefac22" localSheetId="16" hidden="1">{#N/A,#N/A,FALSE,"BALLANTINE´S ";#N/A,#N/A,FALSE,"FUNDADOR"}</definedName>
    <definedName name="pefac22" localSheetId="0" hidden="1">{#N/A,#N/A,FALSE,"BALLANTINE´S ";#N/A,#N/A,FALSE,"FUNDADOR"}</definedName>
    <definedName name="pefac22" localSheetId="6" hidden="1">{#N/A,#N/A,FALSE,"BALLANTINE´S ";#N/A,#N/A,FALSE,"FUNDADOR"}</definedName>
    <definedName name="pefac22" localSheetId="8" hidden="1">{#N/A,#N/A,FALSE,"BALLANTINE´S ";#N/A,#N/A,FALSE,"FUNDADOR"}</definedName>
    <definedName name="pefac22" localSheetId="14" hidden="1">{#N/A,#N/A,FALSE,"BALLANTINE´S ";#N/A,#N/A,FALSE,"FUNDADOR"}</definedName>
    <definedName name="pefac22" localSheetId="18" hidden="1">{#N/A,#N/A,FALSE,"BALLANTINE´S ";#N/A,#N/A,FALSE,"FUNDADOR"}</definedName>
    <definedName name="pefac22" localSheetId="1" hidden="1">{#N/A,#N/A,FALSE,"BALLANTINE´S ";#N/A,#N/A,FALSE,"FUNDADOR"}</definedName>
    <definedName name="pefac22" localSheetId="5" hidden="1">{#N/A,#N/A,FALSE,"BALLANTINE´S ";#N/A,#N/A,FALSE,"FUNDADOR"}</definedName>
    <definedName name="pefac22" localSheetId="12" hidden="1">{#N/A,#N/A,FALSE,"BALLANTINE´S ";#N/A,#N/A,FALSE,"FUNDADOR"}</definedName>
    <definedName name="pefac22" localSheetId="13" hidden="1">{#N/A,#N/A,FALSE,"BALLANTINE´S ";#N/A,#N/A,FALSE,"FUNDADOR"}</definedName>
    <definedName name="pefac22" localSheetId="2" hidden="1">{#N/A,#N/A,FALSE,"BALLANTINE´S ";#N/A,#N/A,FALSE,"FUNDADOR"}</definedName>
    <definedName name="pefac22" localSheetId="15" hidden="1">{#N/A,#N/A,FALSE,"BALLANTINE´S ";#N/A,#N/A,FALSE,"FUNDADOR"}</definedName>
    <definedName name="pefac22" hidden="1">{#N/A,#N/A,FALSE,"BALLANTINE´S ";#N/A,#N/A,FALSE,"FUNDADOR"}</definedName>
    <definedName name="PEFAC3" localSheetId="16" hidden="1">{#N/A,#N/A,FALSE,"BALLANTINE´S ";#N/A,#N/A,FALSE,"FUNDADOR"}</definedName>
    <definedName name="PEFAC3" localSheetId="6" hidden="1">{#N/A,#N/A,FALSE,"BALLANTINE´S ";#N/A,#N/A,FALSE,"FUNDADOR"}</definedName>
    <definedName name="PEFAC3" localSheetId="8" hidden="1">{#N/A,#N/A,FALSE,"BALLANTINE´S ";#N/A,#N/A,FALSE,"FUNDADOR"}</definedName>
    <definedName name="PEFAC3" localSheetId="14" hidden="1">{#N/A,#N/A,FALSE,"BALLANTINE´S ";#N/A,#N/A,FALSE,"FUNDADOR"}</definedName>
    <definedName name="PEFAC3" localSheetId="18" hidden="1">{#N/A,#N/A,FALSE,"BALLANTINE´S ";#N/A,#N/A,FALSE,"FUNDADOR"}</definedName>
    <definedName name="PEFAC3" localSheetId="1" hidden="1">{#N/A,#N/A,FALSE,"BALLANTINE´S ";#N/A,#N/A,FALSE,"FUNDADOR"}</definedName>
    <definedName name="PEFAC3" localSheetId="5" hidden="1">{#N/A,#N/A,FALSE,"BALLANTINE´S ";#N/A,#N/A,FALSE,"FUNDADOR"}</definedName>
    <definedName name="PEFAC3" localSheetId="12" hidden="1">{#N/A,#N/A,FALSE,"BALLANTINE´S ";#N/A,#N/A,FALSE,"FUNDADOR"}</definedName>
    <definedName name="PEFAC3" localSheetId="13" hidden="1">{#N/A,#N/A,FALSE,"BALLANTINE´S ";#N/A,#N/A,FALSE,"FUNDADOR"}</definedName>
    <definedName name="PEFAC3" localSheetId="2" hidden="1">{#N/A,#N/A,FALSE,"BALLANTINE´S ";#N/A,#N/A,FALSE,"FUNDADOR"}</definedName>
    <definedName name="PEFAC3" localSheetId="15" hidden="1">{#N/A,#N/A,FALSE,"BALLANTINE´S ";#N/A,#N/A,FALSE,"FUNDADOR"}</definedName>
    <definedName name="PEFAC3" hidden="1">{#N/A,#N/A,FALSE,"BALLANTINE´S ";#N/A,#N/A,FALSE,"FUNDADOR"}</definedName>
    <definedName name="pegn">#REF!</definedName>
    <definedName name="PERFIL">#REF!</definedName>
    <definedName name="Perfumería" localSheetId="16" hidden="1">{#N/A,#N/A,FALSE,"BALLANTINE´S ";#N/A,#N/A,FALSE,"FUNDADOR"}</definedName>
    <definedName name="Perfumería" localSheetId="0" hidden="1">{#N/A,#N/A,FALSE,"BALLANTINE´S ";#N/A,#N/A,FALSE,"FUNDADOR"}</definedName>
    <definedName name="Perfumería" localSheetId="6" hidden="1">{#N/A,#N/A,FALSE,"BALLANTINE´S ";#N/A,#N/A,FALSE,"FUNDADOR"}</definedName>
    <definedName name="Perfumería" localSheetId="8" hidden="1">{#N/A,#N/A,FALSE,"BALLANTINE´S ";#N/A,#N/A,FALSE,"FUNDADOR"}</definedName>
    <definedName name="Perfumería" localSheetId="14" hidden="1">{#N/A,#N/A,FALSE,"BALLANTINE´S ";#N/A,#N/A,FALSE,"FUNDADOR"}</definedName>
    <definedName name="Perfumería" localSheetId="18" hidden="1">{#N/A,#N/A,FALSE,"BALLANTINE´S ";#N/A,#N/A,FALSE,"FUNDADOR"}</definedName>
    <definedName name="Perfumería" localSheetId="1" hidden="1">{#N/A,#N/A,FALSE,"BALLANTINE´S ";#N/A,#N/A,FALSE,"FUNDADOR"}</definedName>
    <definedName name="Perfumería" localSheetId="5" hidden="1">{#N/A,#N/A,FALSE,"BALLANTINE´S ";#N/A,#N/A,FALSE,"FUNDADOR"}</definedName>
    <definedName name="Perfumería" localSheetId="12" hidden="1">{#N/A,#N/A,FALSE,"BALLANTINE´S ";#N/A,#N/A,FALSE,"FUNDADOR"}</definedName>
    <definedName name="Perfumería" localSheetId="13" hidden="1">{#N/A,#N/A,FALSE,"BALLANTINE´S ";#N/A,#N/A,FALSE,"FUNDADOR"}</definedName>
    <definedName name="Perfumería" localSheetId="2" hidden="1">{#N/A,#N/A,FALSE,"BALLANTINE´S ";#N/A,#N/A,FALSE,"FUNDADOR"}</definedName>
    <definedName name="Perfumería" localSheetId="15" hidden="1">{#N/A,#N/A,FALSE,"BALLANTINE´S ";#N/A,#N/A,FALSE,"FUNDADOR"}</definedName>
    <definedName name="Perfumería" hidden="1">{#N/A,#N/A,FALSE,"BALLANTINE´S ";#N/A,#N/A,FALSE,"FUNDADOR"}</definedName>
    <definedName name="phoenix_ap">#REF!</definedName>
    <definedName name="phoenix_rep">#REF!</definedName>
    <definedName name="PILSENC">#REF!</definedName>
    <definedName name="PLAN">#REF!</definedName>
    <definedName name="PLAN_BRANDFX">#REF!</definedName>
    <definedName name="playboy">#REF!</definedName>
    <definedName name="PLK" localSheetId="16" hidden="1">#REF!</definedName>
    <definedName name="PLK" localSheetId="0" hidden="1">#REF!</definedName>
    <definedName name="PLK" localSheetId="6" hidden="1">#REF!</definedName>
    <definedName name="PLK" localSheetId="8" hidden="1">#REF!</definedName>
    <definedName name="PLK" localSheetId="18" hidden="1">#REF!</definedName>
    <definedName name="PLK" localSheetId="1" hidden="1">'PAUTA DIGITAL'!#REF!</definedName>
    <definedName name="PLK" localSheetId="5" hidden="1">#REF!</definedName>
    <definedName name="PLK" localSheetId="13" hidden="1">#REF!</definedName>
    <definedName name="PLK" hidden="1">#REF!</definedName>
    <definedName name="po" localSheetId="16" hidden="1">#REF!</definedName>
    <definedName name="po" localSheetId="0" hidden="1">#REF!</definedName>
    <definedName name="po" localSheetId="6" hidden="1">#REF!</definedName>
    <definedName name="po" localSheetId="8" hidden="1">#REF!</definedName>
    <definedName name="po" localSheetId="18" hidden="1">#REF!</definedName>
    <definedName name="po" localSheetId="1" hidden="1">'PAUTA DIGITAL'!#REF!</definedName>
    <definedName name="po" localSheetId="5" hidden="1">#REF!</definedName>
    <definedName name="po" localSheetId="13" hidden="1">#REF!</definedName>
    <definedName name="po" hidden="1">#REF!</definedName>
    <definedName name="PODY" localSheetId="16" hidden="1">#REF!</definedName>
    <definedName name="PODY" localSheetId="0" hidden="1">#REF!</definedName>
    <definedName name="PODY" localSheetId="6" hidden="1">#REF!</definedName>
    <definedName name="PODY" localSheetId="8" hidden="1">#REF!</definedName>
    <definedName name="PODY" localSheetId="18" hidden="1">#REF!</definedName>
    <definedName name="PODY" localSheetId="1" hidden="1">'PAUTA DIGITAL'!#REF!</definedName>
    <definedName name="PODY" localSheetId="5" hidden="1">#REF!</definedName>
    <definedName name="PODY" localSheetId="13" hidden="1">#REF!</definedName>
    <definedName name="PODY" hidden="1">#REF!</definedName>
    <definedName name="POI" localSheetId="16" hidden="1">{#N/A,#N/A,FALSE,"BALLANTINE´S ";#N/A,#N/A,FALSE,"FUNDADOR"}</definedName>
    <definedName name="POI" localSheetId="0" hidden="1">{#N/A,#N/A,FALSE,"BALLANTINE´S ";#N/A,#N/A,FALSE,"FUNDADOR"}</definedName>
    <definedName name="POI" localSheetId="6" hidden="1">{#N/A,#N/A,FALSE,"BALLANTINE´S ";#N/A,#N/A,FALSE,"FUNDADOR"}</definedName>
    <definedName name="POI" localSheetId="8" hidden="1">{#N/A,#N/A,FALSE,"BALLANTINE´S ";#N/A,#N/A,FALSE,"FUNDADOR"}</definedName>
    <definedName name="POI" localSheetId="14" hidden="1">{#N/A,#N/A,FALSE,"BALLANTINE´S ";#N/A,#N/A,FALSE,"FUNDADOR"}</definedName>
    <definedName name="POI" localSheetId="18" hidden="1">{#N/A,#N/A,FALSE,"BALLANTINE´S ";#N/A,#N/A,FALSE,"FUNDADOR"}</definedName>
    <definedName name="POI" localSheetId="1" hidden="1">{#N/A,#N/A,FALSE,"BALLANTINE´S ";#N/A,#N/A,FALSE,"FUNDADOR"}</definedName>
    <definedName name="POI" localSheetId="5" hidden="1">{#N/A,#N/A,FALSE,"BALLANTINE´S ";#N/A,#N/A,FALSE,"FUNDADOR"}</definedName>
    <definedName name="POI" localSheetId="12" hidden="1">{#N/A,#N/A,FALSE,"BALLANTINE´S ";#N/A,#N/A,FALSE,"FUNDADOR"}</definedName>
    <definedName name="POI" localSheetId="13" hidden="1">{#N/A,#N/A,FALSE,"BALLANTINE´S ";#N/A,#N/A,FALSE,"FUNDADOR"}</definedName>
    <definedName name="POI" localSheetId="2" hidden="1">{#N/A,#N/A,FALSE,"BALLANTINE´S ";#N/A,#N/A,FALSE,"FUNDADOR"}</definedName>
    <definedName name="POI" localSheetId="15" hidden="1">{#N/A,#N/A,FALSE,"BALLANTINE´S ";#N/A,#N/A,FALSE,"FUNDADOR"}</definedName>
    <definedName name="POI" hidden="1">{#N/A,#N/A,FALSE,"BALLANTINE´S ";#N/A,#N/A,FALSE,"FUNDADOR"}</definedName>
    <definedName name="Pontos___Email">#REF!</definedName>
    <definedName name="POP">#REF!</definedName>
    <definedName name="POPO">#REF!</definedName>
    <definedName name="PORCENTAJES_AGENCIAS">#REF!+#REF!</definedName>
    <definedName name="PosiciónCabecera">#REF!</definedName>
    <definedName name="PosPrimeraDuración">#REF!</definedName>
    <definedName name="POSTALES" localSheetId="16" hidden="1">{#N/A,#N/A,FALSE,"BALLANTINE´S ";#N/A,#N/A,FALSE,"FUNDADOR"}</definedName>
    <definedName name="POSTALES" localSheetId="0" hidden="1">{#N/A,#N/A,FALSE,"BALLANTINE´S ";#N/A,#N/A,FALSE,"FUNDADOR"}</definedName>
    <definedName name="POSTALES" localSheetId="6" hidden="1">{#N/A,#N/A,FALSE,"BALLANTINE´S ";#N/A,#N/A,FALSE,"FUNDADOR"}</definedName>
    <definedName name="POSTALES" localSheetId="8" hidden="1">{#N/A,#N/A,FALSE,"BALLANTINE´S ";#N/A,#N/A,FALSE,"FUNDADOR"}</definedName>
    <definedName name="POSTALES" localSheetId="14" hidden="1">{#N/A,#N/A,FALSE,"BALLANTINE´S ";#N/A,#N/A,FALSE,"FUNDADOR"}</definedName>
    <definedName name="POSTALES" localSheetId="18" hidden="1">{#N/A,#N/A,FALSE,"BALLANTINE´S ";#N/A,#N/A,FALSE,"FUNDADOR"}</definedName>
    <definedName name="POSTALES" localSheetId="1" hidden="1">{#N/A,#N/A,FALSE,"BALLANTINE´S ";#N/A,#N/A,FALSE,"FUNDADOR"}</definedName>
    <definedName name="POSTALES" localSheetId="5" hidden="1">{#N/A,#N/A,FALSE,"BALLANTINE´S ";#N/A,#N/A,FALSE,"FUNDADOR"}</definedName>
    <definedName name="POSTALES" localSheetId="12" hidden="1">{#N/A,#N/A,FALSE,"BALLANTINE´S ";#N/A,#N/A,FALSE,"FUNDADOR"}</definedName>
    <definedName name="POSTALES" localSheetId="13" hidden="1">{#N/A,#N/A,FALSE,"BALLANTINE´S ";#N/A,#N/A,FALSE,"FUNDADOR"}</definedName>
    <definedName name="POSTALES" localSheetId="2" hidden="1">{#N/A,#N/A,FALSE,"BALLANTINE´S ";#N/A,#N/A,FALSE,"FUNDADOR"}</definedName>
    <definedName name="POSTALES" localSheetId="15" hidden="1">{#N/A,#N/A,FALSE,"BALLANTINE´S ";#N/A,#N/A,FALSE,"FUNDADOR"}</definedName>
    <definedName name="POSTALES" hidden="1">{#N/A,#N/A,FALSE,"BALLANTINE´S ";#N/A,#N/A,FALSE,"FUNDADOR"}</definedName>
    <definedName name="POSTGYE">#REF!</definedName>
    <definedName name="POSTNAC">#REF!</definedName>
    <definedName name="POSTUIO">#REF!</definedName>
    <definedName name="POZOJUN">#REF!</definedName>
    <definedName name="POZOTODO">#REF!</definedName>
    <definedName name="PP">#REF!</definedName>
    <definedName name="PPK" localSheetId="16" hidden="1">{#N/A,#N/A,FALSE,"96 3월물량표";#N/A,#N/A,FALSE,"96 4월물량표";#N/A,#N/A,FALSE,"96 5월물량표"}</definedName>
    <definedName name="PPK" localSheetId="0" hidden="1">{#N/A,#N/A,FALSE,"96 3월물량표";#N/A,#N/A,FALSE,"96 4월물량표";#N/A,#N/A,FALSE,"96 5월물량표"}</definedName>
    <definedName name="PPK" localSheetId="6" hidden="1">{#N/A,#N/A,FALSE,"96 3월물량표";#N/A,#N/A,FALSE,"96 4월물량표";#N/A,#N/A,FALSE,"96 5월물량표"}</definedName>
    <definedName name="PPK" localSheetId="8" hidden="1">{#N/A,#N/A,FALSE,"96 3월물량표";#N/A,#N/A,FALSE,"96 4월물량표";#N/A,#N/A,FALSE,"96 5월물량표"}</definedName>
    <definedName name="PPK" localSheetId="14" hidden="1">{#N/A,#N/A,FALSE,"96 3월물량표";#N/A,#N/A,FALSE,"96 4월물량표";#N/A,#N/A,FALSE,"96 5월물량표"}</definedName>
    <definedName name="PPK" localSheetId="18" hidden="1">{#N/A,#N/A,FALSE,"96 3월물량표";#N/A,#N/A,FALSE,"96 4월물량표";#N/A,#N/A,FALSE,"96 5월물량표"}</definedName>
    <definedName name="PPK" localSheetId="1" hidden="1">{#N/A,#N/A,FALSE,"96 3월물량표";#N/A,#N/A,FALSE,"96 4월물량표";#N/A,#N/A,FALSE,"96 5월물량표"}</definedName>
    <definedName name="PPK" localSheetId="5" hidden="1">{#N/A,#N/A,FALSE,"96 3월물량표";#N/A,#N/A,FALSE,"96 4월물량표";#N/A,#N/A,FALSE,"96 5월물량표"}</definedName>
    <definedName name="PPK" localSheetId="12" hidden="1">{#N/A,#N/A,FALSE,"96 3월물량표";#N/A,#N/A,FALSE,"96 4월물량표";#N/A,#N/A,FALSE,"96 5월물량표"}</definedName>
    <definedName name="PPK" localSheetId="13" hidden="1">{#N/A,#N/A,FALSE,"96 3월물량표";#N/A,#N/A,FALSE,"96 4월물량표";#N/A,#N/A,FALSE,"96 5월물량표"}</definedName>
    <definedName name="PPK" localSheetId="2" hidden="1">{#N/A,#N/A,FALSE,"96 3월물량표";#N/A,#N/A,FALSE,"96 4월물량표";#N/A,#N/A,FALSE,"96 5월물량표"}</definedName>
    <definedName name="PPK" localSheetId="15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o">#REF!</definedName>
    <definedName name="PPOOO">#REF!</definedName>
    <definedName name="PR" localSheetId="16" hidden="1">#REF!</definedName>
    <definedName name="PR" localSheetId="0" hidden="1">#REF!</definedName>
    <definedName name="PR" localSheetId="6" hidden="1">#REF!</definedName>
    <definedName name="PR" localSheetId="8" hidden="1">#REF!</definedName>
    <definedName name="PR" localSheetId="18" hidden="1">#REF!</definedName>
    <definedName name="PR" localSheetId="1" hidden="1">'PAUTA DIGITAL'!#REF!</definedName>
    <definedName name="PR" localSheetId="5" hidden="1">#REF!</definedName>
    <definedName name="PR" localSheetId="13" hidden="1">#REF!</definedName>
    <definedName name="PR" hidden="1">#REF!</definedName>
    <definedName name="pre" localSheetId="16" hidden="1">{#N/A,#N/A,FALSE,"Pauta Real Publicado"}</definedName>
    <definedName name="pre" localSheetId="6" hidden="1">{#N/A,#N/A,FALSE,"Pauta Real Publicado"}</definedName>
    <definedName name="pre" localSheetId="8" hidden="1">{#N/A,#N/A,FALSE,"Pauta Real Publicado"}</definedName>
    <definedName name="pre" localSheetId="14" hidden="1">{#N/A,#N/A,FALSE,"Pauta Real Publicado"}</definedName>
    <definedName name="pre" localSheetId="18" hidden="1">{#N/A,#N/A,FALSE,"Pauta Real Publicado"}</definedName>
    <definedName name="pre" localSheetId="1" hidden="1">{#N/A,#N/A,FALSE,"Pauta Real Publicado"}</definedName>
    <definedName name="pre" localSheetId="5" hidden="1">{#N/A,#N/A,FALSE,"Pauta Real Publicado"}</definedName>
    <definedName name="pre" localSheetId="12" hidden="1">{#N/A,#N/A,FALSE,"Pauta Real Publicado"}</definedName>
    <definedName name="pre" localSheetId="13" hidden="1">{#N/A,#N/A,FALSE,"Pauta Real Publicado"}</definedName>
    <definedName name="pre" localSheetId="2" hidden="1">{#N/A,#N/A,FALSE,"Pauta Real Publicado"}</definedName>
    <definedName name="pre" localSheetId="15" hidden="1">{#N/A,#N/A,FALSE,"Pauta Real Publicado"}</definedName>
    <definedName name="pre" hidden="1">{#N/A,#N/A,FALSE,"Pauta Real Publicado"}</definedName>
    <definedName name="PREAA">#REF!</definedName>
    <definedName name="PREEVA">#REF!</definedName>
    <definedName name="PREEVA2">#REF!</definedName>
    <definedName name="PREEVALU">#REF!</definedName>
    <definedName name="PREEVATV">#REF!</definedName>
    <definedName name="PREFER">#REF!</definedName>
    <definedName name="PREFS">#REF!</definedName>
    <definedName name="PREGYE">#REF!</definedName>
    <definedName name="PRELAUIO">#REF!</definedName>
    <definedName name="PRENAC">#REF!</definedName>
    <definedName name="PRENSA" localSheetId="16" hidden="1">#REF!</definedName>
    <definedName name="PRENSA" localSheetId="0" hidden="1">#REF!</definedName>
    <definedName name="PRENSA" localSheetId="6" hidden="1">#REF!</definedName>
    <definedName name="PRENSA" localSheetId="8" hidden="1">#REF!</definedName>
    <definedName name="PRENSA" localSheetId="18" hidden="1">#REF!</definedName>
    <definedName name="PRENSA" localSheetId="1" hidden="1">'PAUTA DIGITAL'!#REF!</definedName>
    <definedName name="PRENSA" localSheetId="5" hidden="1">#REF!</definedName>
    <definedName name="PRENSA" localSheetId="13" hidden="1">#REF!</definedName>
    <definedName name="PRENSA" hidden="1">#REF!</definedName>
    <definedName name="PRENSA2" localSheetId="16" hidden="1">#REF!</definedName>
    <definedName name="PRENSA2" localSheetId="0" hidden="1">#REF!</definedName>
    <definedName name="PRENSA2" localSheetId="6" hidden="1">#REF!</definedName>
    <definedName name="PRENSA2" localSheetId="8" hidden="1">#REF!</definedName>
    <definedName name="PRENSA2" localSheetId="18" hidden="1">#REF!</definedName>
    <definedName name="PRENSA2" localSheetId="1" hidden="1">'PAUTA DIGITAL'!#REF!</definedName>
    <definedName name="PRENSA2" localSheetId="5" hidden="1">#REF!</definedName>
    <definedName name="PRENSA2" localSheetId="13" hidden="1">#REF!</definedName>
    <definedName name="PRENSA2" hidden="1">#REF!</definedName>
    <definedName name="PRESUPUESTO">#REF!</definedName>
    <definedName name="PREUIO">#REF!</definedName>
    <definedName name="PRIME">#REF!</definedName>
    <definedName name="PrimeraCadena">#REF!</definedName>
    <definedName name="Print_Area_MI">#REF!</definedName>
    <definedName name="PRINTAREA">#REF!</definedName>
    <definedName name="PROD">#REF!</definedName>
    <definedName name="PRODUCTO">#REF!</definedName>
    <definedName name="PROMO">#REF!</definedName>
    <definedName name="prop_AverageOTS">#REF!</definedName>
    <definedName name="prop_Campaign">#REF!</definedName>
    <definedName name="prop_Country">#REF!</definedName>
    <definedName name="prop_Currency">#REF!</definedName>
    <definedName name="prop_Date">#REF!</definedName>
    <definedName name="prop_ExchangeRate">#REF!</definedName>
    <definedName name="prop_IndirectExchangeRate">#REF!</definedName>
    <definedName name="prop_MediaBuyingTarget">#REF!</definedName>
    <definedName name="prop_MediaType">#REF!</definedName>
    <definedName name="prop_PercentageCover">#REF!</definedName>
    <definedName name="prop_PlanNumber">#REF!</definedName>
    <definedName name="prop_Quotation">#REF!</definedName>
    <definedName name="prop_Source">#REF!</definedName>
    <definedName name="prop_UniverseSize">#REF!</definedName>
    <definedName name="proui" localSheetId="16" hidden="1">#REF!</definedName>
    <definedName name="proui" localSheetId="0" hidden="1">#REF!</definedName>
    <definedName name="proui" localSheetId="6" hidden="1">#REF!</definedName>
    <definedName name="proui" localSheetId="8" hidden="1">#REF!</definedName>
    <definedName name="proui" localSheetId="18" hidden="1">#REF!</definedName>
    <definedName name="proui" localSheetId="1" hidden="1">'PAUTA DIGITAL'!#REF!</definedName>
    <definedName name="proui" localSheetId="5" hidden="1">#REF!</definedName>
    <definedName name="proui" localSheetId="13" hidden="1">#REF!</definedName>
    <definedName name="proui" hidden="1">#REF!</definedName>
    <definedName name="PRT" localSheetId="16" hidden="1">{#N/A,#N/A,FALSE,"BALLANTINE´S ";#N/A,#N/A,FALSE,"FUNDADOR"}</definedName>
    <definedName name="PRT" localSheetId="0" hidden="1">{#N/A,#N/A,FALSE,"BALLANTINE´S ";#N/A,#N/A,FALSE,"FUNDADOR"}</definedName>
    <definedName name="PRT" localSheetId="6" hidden="1">{#N/A,#N/A,FALSE,"BALLANTINE´S ";#N/A,#N/A,FALSE,"FUNDADOR"}</definedName>
    <definedName name="PRT" localSheetId="8" hidden="1">{#N/A,#N/A,FALSE,"BALLANTINE´S ";#N/A,#N/A,FALSE,"FUNDADOR"}</definedName>
    <definedName name="PRT" localSheetId="14" hidden="1">{#N/A,#N/A,FALSE,"BALLANTINE´S ";#N/A,#N/A,FALSE,"FUNDADOR"}</definedName>
    <definedName name="PRT" localSheetId="18" hidden="1">{#N/A,#N/A,FALSE,"BALLANTINE´S ";#N/A,#N/A,FALSE,"FUNDADOR"}</definedName>
    <definedName name="PRT" localSheetId="1" hidden="1">{#N/A,#N/A,FALSE,"BALLANTINE´S ";#N/A,#N/A,FALSE,"FUNDADOR"}</definedName>
    <definedName name="PRT" localSheetId="5" hidden="1">{#N/A,#N/A,FALSE,"BALLANTINE´S ";#N/A,#N/A,FALSE,"FUNDADOR"}</definedName>
    <definedName name="PRT" localSheetId="12" hidden="1">{#N/A,#N/A,FALSE,"BALLANTINE´S ";#N/A,#N/A,FALSE,"FUNDADOR"}</definedName>
    <definedName name="PRT" localSheetId="13" hidden="1">{#N/A,#N/A,FALSE,"BALLANTINE´S ";#N/A,#N/A,FALSE,"FUNDADOR"}</definedName>
    <definedName name="PRT" localSheetId="2" hidden="1">{#N/A,#N/A,FALSE,"BALLANTINE´S ";#N/A,#N/A,FALSE,"FUNDADOR"}</definedName>
    <definedName name="PRT" localSheetId="15" hidden="1">{#N/A,#N/A,FALSE,"BALLANTINE´S ";#N/A,#N/A,FALSE,"FUNDADOR"}</definedName>
    <definedName name="PRT" hidden="1">{#N/A,#N/A,FALSE,"BALLANTINE´S ";#N/A,#N/A,FALSE,"FUNDADOR"}</definedName>
    <definedName name="prueba" localSheetId="6" hidden="1">#REF!</definedName>
    <definedName name="prueba" localSheetId="8" hidden="1">#REF!</definedName>
    <definedName name="prueba" localSheetId="18" hidden="1">#REF!</definedName>
    <definedName name="prueba" localSheetId="1" hidden="1">'PAUTA DIGITAL'!#REF!</definedName>
    <definedName name="prueba" localSheetId="5" hidden="1">#REF!</definedName>
    <definedName name="prueba" localSheetId="13" hidden="1">#REF!</definedName>
    <definedName name="prueba" hidden="1">#REF!</definedName>
    <definedName name="psauta">#REF!</definedName>
    <definedName name="PT" localSheetId="16" hidden="1">#REF!</definedName>
    <definedName name="PT" localSheetId="0" hidden="1">#REF!</definedName>
    <definedName name="PT" localSheetId="6" hidden="1">#REF!</definedName>
    <definedName name="PT" localSheetId="8" hidden="1">#REF!</definedName>
    <definedName name="PT" localSheetId="18" hidden="1">#REF!</definedName>
    <definedName name="PT" localSheetId="1" hidden="1">'PAUTA DIGITAL'!#REF!</definedName>
    <definedName name="PT" localSheetId="5" hidden="1">#REF!</definedName>
    <definedName name="PT" localSheetId="13" hidden="1">#REF!</definedName>
    <definedName name="PT" hidden="1">#REF!</definedName>
    <definedName name="PU">#REF!</definedName>
    <definedName name="Q" localSheetId="16" hidden="1">#REF!</definedName>
    <definedName name="Q" localSheetId="0" hidden="1">#REF!</definedName>
    <definedName name="Q" localSheetId="6" hidden="1">#REF!</definedName>
    <definedName name="Q" localSheetId="8" hidden="1">#REF!</definedName>
    <definedName name="Q" localSheetId="18" hidden="1">#REF!</definedName>
    <definedName name="Q" localSheetId="1" hidden="1">'PAUTA DIGITAL'!#REF!</definedName>
    <definedName name="Q" localSheetId="5" hidden="1">#REF!</definedName>
    <definedName name="Q" localSheetId="12" hidden="1">#REF!</definedName>
    <definedName name="Q" localSheetId="13" hidden="1">#REF!</definedName>
    <definedName name="Q" hidden="1">#REF!</definedName>
    <definedName name="qa" localSheetId="16" hidden="1">#REF!</definedName>
    <definedName name="qa" localSheetId="6" hidden="1">#REF!</definedName>
    <definedName name="qa" localSheetId="8" hidden="1">#REF!</definedName>
    <definedName name="qa" localSheetId="18" hidden="1">#REF!</definedName>
    <definedName name="qa" localSheetId="1" hidden="1">'PAUTA DIGITAL'!#REF!</definedName>
    <definedName name="qa" localSheetId="5" hidden="1">#REF!</definedName>
    <definedName name="qa" localSheetId="13" hidden="1">#REF!</definedName>
    <definedName name="qa" hidden="1">#REF!</definedName>
    <definedName name="qe">#REF!</definedName>
    <definedName name="qeg">#REF!</definedName>
    <definedName name="qer">#REF!</definedName>
    <definedName name="qjer" localSheetId="16" hidden="1">#REF!</definedName>
    <definedName name="qjer" localSheetId="0" hidden="1">#REF!</definedName>
    <definedName name="qjer" localSheetId="6" hidden="1">#REF!</definedName>
    <definedName name="qjer" localSheetId="8" hidden="1">#REF!</definedName>
    <definedName name="qjer" localSheetId="18" hidden="1">#REF!</definedName>
    <definedName name="qjer" localSheetId="1" hidden="1">'PAUTA DIGITAL'!#REF!</definedName>
    <definedName name="qjer" localSheetId="5" hidden="1">#REF!</definedName>
    <definedName name="qjer" localSheetId="13" hidden="1">#REF!</definedName>
    <definedName name="qjer" hidden="1">#REF!</definedName>
    <definedName name="QQ" localSheetId="16" hidden="1">{#N/A,#N/A,FALSE,"단축1";#N/A,#N/A,FALSE,"단축2";#N/A,#N/A,FALSE,"단축3";#N/A,#N/A,FALSE,"장축";#N/A,#N/A,FALSE,"4WD"}</definedName>
    <definedName name="QQ" localSheetId="0" hidden="1">{#N/A,#N/A,FALSE,"단축1";#N/A,#N/A,FALSE,"단축2";#N/A,#N/A,FALSE,"단축3";#N/A,#N/A,FALSE,"장축";#N/A,#N/A,FALSE,"4WD"}</definedName>
    <definedName name="QQ" localSheetId="6" hidden="1">{#N/A,#N/A,FALSE,"단축1";#N/A,#N/A,FALSE,"단축2";#N/A,#N/A,FALSE,"단축3";#N/A,#N/A,FALSE,"장축";#N/A,#N/A,FALSE,"4WD"}</definedName>
    <definedName name="QQ" localSheetId="8" hidden="1">{#N/A,#N/A,FALSE,"단축1";#N/A,#N/A,FALSE,"단축2";#N/A,#N/A,FALSE,"단축3";#N/A,#N/A,FALSE,"장축";#N/A,#N/A,FALSE,"4WD"}</definedName>
    <definedName name="QQ" localSheetId="14" hidden="1">{#N/A,#N/A,FALSE,"단축1";#N/A,#N/A,FALSE,"단축2";#N/A,#N/A,FALSE,"단축3";#N/A,#N/A,FALSE,"장축";#N/A,#N/A,FALSE,"4WD"}</definedName>
    <definedName name="QQ" localSheetId="18" hidden="1">{#N/A,#N/A,FALSE,"단축1";#N/A,#N/A,FALSE,"단축2";#N/A,#N/A,FALSE,"단축3";#N/A,#N/A,FALSE,"장축";#N/A,#N/A,FALSE,"4WD"}</definedName>
    <definedName name="QQ" localSheetId="1" hidden="1">{#N/A,#N/A,FALSE,"단축1";#N/A,#N/A,FALSE,"단축2";#N/A,#N/A,FALSE,"단축3";#N/A,#N/A,FALSE,"장축";#N/A,#N/A,FALSE,"4WD"}</definedName>
    <definedName name="QQ" localSheetId="5" hidden="1">{#N/A,#N/A,FALSE,"단축1";#N/A,#N/A,FALSE,"단축2";#N/A,#N/A,FALSE,"단축3";#N/A,#N/A,FALSE,"장축";#N/A,#N/A,FALSE,"4WD"}</definedName>
    <definedName name="QQ" localSheetId="12" hidden="1">{#N/A,#N/A,FALSE,"단축1";#N/A,#N/A,FALSE,"단축2";#N/A,#N/A,FALSE,"단축3";#N/A,#N/A,FALSE,"장축";#N/A,#N/A,FALSE,"4WD"}</definedName>
    <definedName name="QQ" localSheetId="13" hidden="1">{#N/A,#N/A,FALSE,"단축1";#N/A,#N/A,FALSE,"단축2";#N/A,#N/A,FALSE,"단축3";#N/A,#N/A,FALSE,"장축";#N/A,#N/A,FALSE,"4WD"}</definedName>
    <definedName name="QQ" localSheetId="2" hidden="1">{#N/A,#N/A,FALSE,"단축1";#N/A,#N/A,FALSE,"단축2";#N/A,#N/A,FALSE,"단축3";#N/A,#N/A,FALSE,"장축";#N/A,#N/A,FALSE,"4WD"}</definedName>
    <definedName name="QQ" localSheetId="15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AAASSS" localSheetId="16" hidden="1">{#N/A,#N/A,TRUE,"Y생산";#N/A,#N/A,TRUE,"Y판매";#N/A,#N/A,TRUE,"Y총물량";#N/A,#N/A,TRUE,"Y능력";#N/A,#N/A,TRUE,"YKD"}</definedName>
    <definedName name="QQQAAASSS" localSheetId="0" hidden="1">{#N/A,#N/A,TRUE,"Y생산";#N/A,#N/A,TRUE,"Y판매";#N/A,#N/A,TRUE,"Y총물량";#N/A,#N/A,TRUE,"Y능력";#N/A,#N/A,TRUE,"YKD"}</definedName>
    <definedName name="QQQAAASSS" localSheetId="6" hidden="1">{#N/A,#N/A,TRUE,"Y생산";#N/A,#N/A,TRUE,"Y판매";#N/A,#N/A,TRUE,"Y총물량";#N/A,#N/A,TRUE,"Y능력";#N/A,#N/A,TRUE,"YKD"}</definedName>
    <definedName name="QQQAAASSS" localSheetId="8" hidden="1">{#N/A,#N/A,TRUE,"Y생산";#N/A,#N/A,TRUE,"Y판매";#N/A,#N/A,TRUE,"Y총물량";#N/A,#N/A,TRUE,"Y능력";#N/A,#N/A,TRUE,"YKD"}</definedName>
    <definedName name="QQQAAASSS" localSheetId="14" hidden="1">{#N/A,#N/A,TRUE,"Y생산";#N/A,#N/A,TRUE,"Y판매";#N/A,#N/A,TRUE,"Y총물량";#N/A,#N/A,TRUE,"Y능력";#N/A,#N/A,TRUE,"YKD"}</definedName>
    <definedName name="QQQAAASSS" localSheetId="18" hidden="1">{#N/A,#N/A,TRUE,"Y생산";#N/A,#N/A,TRUE,"Y판매";#N/A,#N/A,TRUE,"Y총물량";#N/A,#N/A,TRUE,"Y능력";#N/A,#N/A,TRUE,"YKD"}</definedName>
    <definedName name="QQQAAASSS" localSheetId="1" hidden="1">{#N/A,#N/A,TRUE,"Y생산";#N/A,#N/A,TRUE,"Y판매";#N/A,#N/A,TRUE,"Y총물량";#N/A,#N/A,TRUE,"Y능력";#N/A,#N/A,TRUE,"YKD"}</definedName>
    <definedName name="QQQAAASSS" localSheetId="5" hidden="1">{#N/A,#N/A,TRUE,"Y생산";#N/A,#N/A,TRUE,"Y판매";#N/A,#N/A,TRUE,"Y총물량";#N/A,#N/A,TRUE,"Y능력";#N/A,#N/A,TRUE,"YKD"}</definedName>
    <definedName name="QQQAAASSS" localSheetId="12" hidden="1">{#N/A,#N/A,TRUE,"Y생산";#N/A,#N/A,TRUE,"Y판매";#N/A,#N/A,TRUE,"Y총물량";#N/A,#N/A,TRUE,"Y능력";#N/A,#N/A,TRUE,"YKD"}</definedName>
    <definedName name="QQQAAASSS" localSheetId="13" hidden="1">{#N/A,#N/A,TRUE,"Y생산";#N/A,#N/A,TRUE,"Y판매";#N/A,#N/A,TRUE,"Y총물량";#N/A,#N/A,TRUE,"Y능력";#N/A,#N/A,TRUE,"YKD"}</definedName>
    <definedName name="QQQAAASSS" localSheetId="2" hidden="1">{#N/A,#N/A,TRUE,"Y생산";#N/A,#N/A,TRUE,"Y판매";#N/A,#N/A,TRUE,"Y총물량";#N/A,#N/A,TRUE,"Y능력";#N/A,#N/A,TRUE,"YKD"}</definedName>
    <definedName name="QQQAAASSS" localSheetId="15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16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localSheetId="6" hidden="1">{#N/A,#N/A,TRUE,"Y생산";#N/A,#N/A,TRUE,"Y판매";#N/A,#N/A,TRUE,"Y총물량";#N/A,#N/A,TRUE,"Y능력";#N/A,#N/A,TRUE,"YKD"}</definedName>
    <definedName name="QQQQQQQ" localSheetId="8" hidden="1">{#N/A,#N/A,TRUE,"Y생산";#N/A,#N/A,TRUE,"Y판매";#N/A,#N/A,TRUE,"Y총물량";#N/A,#N/A,TRUE,"Y능력";#N/A,#N/A,TRUE,"YKD"}</definedName>
    <definedName name="QQQQQQQ" localSheetId="14" hidden="1">{#N/A,#N/A,TRUE,"Y생산";#N/A,#N/A,TRUE,"Y판매";#N/A,#N/A,TRUE,"Y총물량";#N/A,#N/A,TRUE,"Y능력";#N/A,#N/A,TRUE,"YKD"}</definedName>
    <definedName name="QQQQQQQ" localSheetId="18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localSheetId="5" hidden="1">{#N/A,#N/A,TRUE,"Y생산";#N/A,#N/A,TRUE,"Y판매";#N/A,#N/A,TRUE,"Y총물량";#N/A,#N/A,TRUE,"Y능력";#N/A,#N/A,TRUE,"YKD"}</definedName>
    <definedName name="QQQQQQQ" localSheetId="12" hidden="1">{#N/A,#N/A,TRUE,"Y생산";#N/A,#N/A,TRUE,"Y판매";#N/A,#N/A,TRUE,"Y총물량";#N/A,#N/A,TRUE,"Y능력";#N/A,#N/A,TRUE,"YKD"}</definedName>
    <definedName name="QQQQQQQ" localSheetId="13" hidden="1">{#N/A,#N/A,TRUE,"Y생산";#N/A,#N/A,TRUE,"Y판매";#N/A,#N/A,TRUE,"Y총물량";#N/A,#N/A,TRUE,"Y능력";#N/A,#N/A,TRUE,"YKD"}</definedName>
    <definedName name="QQQQQQQ" localSheetId="2" hidden="1">{#N/A,#N/A,TRUE,"Y생산";#N/A,#N/A,TRUE,"Y판매";#N/A,#N/A,TRUE,"Y총물량";#N/A,#N/A,TRUE,"Y능력";#N/A,#N/A,TRUE,"YKD"}</definedName>
    <definedName name="QQQQQQQ" localSheetId="15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qq" localSheetId="16" hidden="1">#REF!</definedName>
    <definedName name="qqqqqqqqqqq" localSheetId="6" hidden="1">#REF!</definedName>
    <definedName name="qqqqqqqqqqq" localSheetId="8" hidden="1">#REF!</definedName>
    <definedName name="qqqqqqqqqqq" localSheetId="18" hidden="1">#REF!</definedName>
    <definedName name="qqqqqqqqqqq" localSheetId="1" hidden="1">'PAUTA DIGITAL'!#REF!</definedName>
    <definedName name="qqqqqqqqqqq" localSheetId="5" hidden="1">#REF!</definedName>
    <definedName name="qqqqqqqqqqq" localSheetId="13" hidden="1">#REF!</definedName>
    <definedName name="qqqqqqqqqqq" hidden="1">#REF!</definedName>
    <definedName name="qqqqqqqqqqqqqqqqq" localSheetId="16" hidden="1">#REF!</definedName>
    <definedName name="qqqqqqqqqqqqqqqqq" localSheetId="0" hidden="1">#REF!</definedName>
    <definedName name="qqqqqqqqqqqqqqqqq" localSheetId="6" hidden="1">#REF!</definedName>
    <definedName name="qqqqqqqqqqqqqqqqq" localSheetId="8" hidden="1">#REF!</definedName>
    <definedName name="qqqqqqqqqqqqqqqqq" localSheetId="18" hidden="1">#REF!</definedName>
    <definedName name="qqqqqqqqqqqqqqqqq" localSheetId="1" hidden="1">'PAUTA DIGITAL'!#REF!</definedName>
    <definedName name="qqqqqqqqqqqqqqqqq" localSheetId="5" hidden="1">#REF!</definedName>
    <definedName name="qqqqqqqqqqqqqqqqq" localSheetId="13" hidden="1">#REF!</definedName>
    <definedName name="qqqqqqqqqqqqqqqqq" hidden="1">#REF!</definedName>
    <definedName name="qqqqqqqqqqqqqqqqqqqqq" localSheetId="16" hidden="1">#REF!</definedName>
    <definedName name="qqqqqqqqqqqqqqqqqqqqq" localSheetId="0" hidden="1">#REF!</definedName>
    <definedName name="qqqqqqqqqqqqqqqqqqqqq" localSheetId="6" hidden="1">#REF!</definedName>
    <definedName name="qqqqqqqqqqqqqqqqqqqqq" localSheetId="8" hidden="1">#REF!</definedName>
    <definedName name="qqqqqqqqqqqqqqqqqqqqq" localSheetId="18" hidden="1">#REF!</definedName>
    <definedName name="qqqqqqqqqqqqqqqqqqqqq" localSheetId="1" hidden="1">'PAUTA DIGITAL'!#REF!</definedName>
    <definedName name="qqqqqqqqqqqqqqqqqqqqq" localSheetId="5" hidden="1">#REF!</definedName>
    <definedName name="qqqqqqqqqqqqqqqqqqqqq" localSheetId="13" hidden="1">#REF!</definedName>
    <definedName name="qqqqqqqqqqqqqqqqqqqqq" hidden="1">#REF!</definedName>
    <definedName name="qwd">#REF!</definedName>
    <definedName name="QWE" localSheetId="16" hidden="1">#REF!</definedName>
    <definedName name="QWE" localSheetId="0" hidden="1">#REF!</definedName>
    <definedName name="QWE" localSheetId="6" hidden="1">#REF!</definedName>
    <definedName name="QWE" localSheetId="8" hidden="1">#REF!</definedName>
    <definedName name="QWE" localSheetId="18" hidden="1">#REF!</definedName>
    <definedName name="QWE" localSheetId="1" hidden="1">'PAUTA DIGITAL'!#REF!</definedName>
    <definedName name="QWE" localSheetId="5" hidden="1">#REF!</definedName>
    <definedName name="QWE" localSheetId="13" hidden="1">#REF!</definedName>
    <definedName name="QWE" hidden="1">#REF!</definedName>
    <definedName name="QWERT" localSheetId="16" hidden="1">{#N/A,#N/A,FALSE,"BALLANTINE´S ";#N/A,#N/A,FALSE,"FUNDADOR"}</definedName>
    <definedName name="QWERT" localSheetId="0" hidden="1">{#N/A,#N/A,FALSE,"BALLANTINE´S ";#N/A,#N/A,FALSE,"FUNDADOR"}</definedName>
    <definedName name="QWERT" localSheetId="6" hidden="1">{#N/A,#N/A,FALSE,"BALLANTINE´S ";#N/A,#N/A,FALSE,"FUNDADOR"}</definedName>
    <definedName name="QWERT" localSheetId="8" hidden="1">{#N/A,#N/A,FALSE,"BALLANTINE´S ";#N/A,#N/A,FALSE,"FUNDADOR"}</definedName>
    <definedName name="QWERT" localSheetId="14" hidden="1">{#N/A,#N/A,FALSE,"BALLANTINE´S ";#N/A,#N/A,FALSE,"FUNDADOR"}</definedName>
    <definedName name="QWERT" localSheetId="18" hidden="1">{#N/A,#N/A,FALSE,"BALLANTINE´S ";#N/A,#N/A,FALSE,"FUNDADOR"}</definedName>
    <definedName name="QWERT" localSheetId="1" hidden="1">{#N/A,#N/A,FALSE,"BALLANTINE´S ";#N/A,#N/A,FALSE,"FUNDADOR"}</definedName>
    <definedName name="QWERT" localSheetId="5" hidden="1">{#N/A,#N/A,FALSE,"BALLANTINE´S ";#N/A,#N/A,FALSE,"FUNDADOR"}</definedName>
    <definedName name="QWERT" localSheetId="12" hidden="1">{#N/A,#N/A,FALSE,"BALLANTINE´S ";#N/A,#N/A,FALSE,"FUNDADOR"}</definedName>
    <definedName name="QWERT" localSheetId="13" hidden="1">{#N/A,#N/A,FALSE,"BALLANTINE´S ";#N/A,#N/A,FALSE,"FUNDADOR"}</definedName>
    <definedName name="QWERT" localSheetId="2" hidden="1">{#N/A,#N/A,FALSE,"BALLANTINE´S ";#N/A,#N/A,FALSE,"FUNDADOR"}</definedName>
    <definedName name="QWERT" localSheetId="15" hidden="1">{#N/A,#N/A,FALSE,"BALLANTINE´S ";#N/A,#N/A,FALSE,"FUNDADOR"}</definedName>
    <definedName name="QWERT" hidden="1">{#N/A,#N/A,FALSE,"BALLANTINE´S ";#N/A,#N/A,FALSE,"FUNDADOR"}</definedName>
    <definedName name="qwqd">#REF!</definedName>
    <definedName name="RAD">#N/A</definedName>
    <definedName name="radio">#REF!</definedName>
    <definedName name="RÁDIO_PROGRAMAÇÃO_RECOMENDADA_60">#REF!</definedName>
    <definedName name="radio1">#REF!</definedName>
    <definedName name="radio2" localSheetId="16" hidden="1">#REF!</definedName>
    <definedName name="radio2" localSheetId="0" hidden="1">#REF!</definedName>
    <definedName name="radio2" localSheetId="6" hidden="1">#REF!</definedName>
    <definedName name="radio2" localSheetId="8" hidden="1">#REF!</definedName>
    <definedName name="radio2" localSheetId="18" hidden="1">#REF!</definedName>
    <definedName name="radio2" localSheetId="1" hidden="1">'PAUTA DIGITAL'!#REF!</definedName>
    <definedName name="radio2" localSheetId="5" hidden="1">#REF!</definedName>
    <definedName name="radio2" localSheetId="13" hidden="1">#REF!</definedName>
    <definedName name="radio2" hidden="1">#REF!</definedName>
    <definedName name="RADIOS">#REF!</definedName>
    <definedName name="radmant" localSheetId="16" hidden="1">#REF!</definedName>
    <definedName name="radmant" localSheetId="0" hidden="1">#REF!</definedName>
    <definedName name="radmant" localSheetId="6" hidden="1">#REF!</definedName>
    <definedName name="radmant" localSheetId="8" hidden="1">#REF!</definedName>
    <definedName name="radmant" localSheetId="18" hidden="1">#REF!</definedName>
    <definedName name="radmant" localSheetId="1" hidden="1">'PAUTA DIGITAL'!#REF!</definedName>
    <definedName name="radmant" localSheetId="5" hidden="1">#REF!</definedName>
    <definedName name="radmant" localSheetId="13" hidden="1">#REF!</definedName>
    <definedName name="radmant" hidden="1">#REF!</definedName>
    <definedName name="radrank" localSheetId="16" hidden="1">{#N/A,#N/A,FALSE,"ACUM (ORD)";#N/A,#N/A,FALSE,"MES (ORD)";#N/A,#N/A,FALSE,"TOTAL $ MENSUAL"}</definedName>
    <definedName name="radrank" localSheetId="6" hidden="1">{#N/A,#N/A,FALSE,"ACUM (ORD)";#N/A,#N/A,FALSE,"MES (ORD)";#N/A,#N/A,FALSE,"TOTAL $ MENSUAL"}</definedName>
    <definedName name="radrank" localSheetId="8" hidden="1">{#N/A,#N/A,FALSE,"ACUM (ORD)";#N/A,#N/A,FALSE,"MES (ORD)";#N/A,#N/A,FALSE,"TOTAL $ MENSUAL"}</definedName>
    <definedName name="radrank" localSheetId="14" hidden="1">{#N/A,#N/A,FALSE,"ACUM (ORD)";#N/A,#N/A,FALSE,"MES (ORD)";#N/A,#N/A,FALSE,"TOTAL $ MENSUAL"}</definedName>
    <definedName name="radrank" localSheetId="18" hidden="1">{#N/A,#N/A,FALSE,"ACUM (ORD)";#N/A,#N/A,FALSE,"MES (ORD)";#N/A,#N/A,FALSE,"TOTAL $ MENSUAL"}</definedName>
    <definedName name="radrank" localSheetId="1" hidden="1">{#N/A,#N/A,FALSE,"ACUM (ORD)";#N/A,#N/A,FALSE,"MES (ORD)";#N/A,#N/A,FALSE,"TOTAL $ MENSUAL"}</definedName>
    <definedName name="radrank" localSheetId="5" hidden="1">{#N/A,#N/A,FALSE,"ACUM (ORD)";#N/A,#N/A,FALSE,"MES (ORD)";#N/A,#N/A,FALSE,"TOTAL $ MENSUAL"}</definedName>
    <definedName name="radrank" localSheetId="12" hidden="1">{#N/A,#N/A,FALSE,"ACUM (ORD)";#N/A,#N/A,FALSE,"MES (ORD)";#N/A,#N/A,FALSE,"TOTAL $ MENSUAL"}</definedName>
    <definedName name="radrank" localSheetId="13" hidden="1">{#N/A,#N/A,FALSE,"ACUM (ORD)";#N/A,#N/A,FALSE,"MES (ORD)";#N/A,#N/A,FALSE,"TOTAL $ MENSUAL"}</definedName>
    <definedName name="radrank" localSheetId="2" hidden="1">{#N/A,#N/A,FALSE,"ACUM (ORD)";#N/A,#N/A,FALSE,"MES (ORD)";#N/A,#N/A,FALSE,"TOTAL $ MENSUAL"}</definedName>
    <definedName name="radrank" localSheetId="15" hidden="1">{#N/A,#N/A,FALSE,"ACUM (ORD)";#N/A,#N/A,FALSE,"MES (ORD)";#N/A,#N/A,FALSE,"TOTAL $ MENSUAL"}</definedName>
    <definedName name="radrank" hidden="1">{#N/A,#N/A,FALSE,"ACUM (ORD)";#N/A,#N/A,FALSE,"MES (ORD)";#N/A,#N/A,FALSE,"TOTAL $ MENSUAL"}</definedName>
    <definedName name="RadSpot" localSheetId="16" hidden="1">#REF!</definedName>
    <definedName name="RadSpot" localSheetId="0" hidden="1">#REF!</definedName>
    <definedName name="RadSpot" localSheetId="6" hidden="1">#REF!</definedName>
    <definedName name="RadSpot" localSheetId="8" hidden="1">#REF!</definedName>
    <definedName name="RadSpot" localSheetId="18" hidden="1">#REF!</definedName>
    <definedName name="RadSpot" localSheetId="1" hidden="1">'PAUTA DIGITAL'!#REF!</definedName>
    <definedName name="RadSpot" localSheetId="5" hidden="1">#REF!</definedName>
    <definedName name="RadSpot" localSheetId="13" hidden="1">#REF!</definedName>
    <definedName name="RadSpot" hidden="1">#REF!</definedName>
    <definedName name="Range">#REF!</definedName>
    <definedName name="Range1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">#REF!</definedName>
    <definedName name="Range20">#REF!</definedName>
    <definedName name="Range3">#REF!</definedName>
    <definedName name="Range4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ango">#REF!</definedName>
    <definedName name="RangoCabDía">#REF!</definedName>
    <definedName name="RangoCabInforme">#REF!</definedName>
    <definedName name="RangoDP1">#REF!</definedName>
    <definedName name="RangoDuración">#REF!</definedName>
    <definedName name="RangoHoras">#REF!</definedName>
    <definedName name="RangoPieDía">#REF!</definedName>
    <definedName name="RangoPieInforme">#REF!</definedName>
    <definedName name="RANICAL">#REF!</definedName>
    <definedName name="rankgye">#REF!</definedName>
    <definedName name="rankuio">#REF!</definedName>
    <definedName name="Rating">#REF!</definedName>
    <definedName name="RE" localSheetId="16" hidden="1">#REF!</definedName>
    <definedName name="RE" localSheetId="0" hidden="1">#REF!</definedName>
    <definedName name="RE" localSheetId="6" hidden="1">#REF!</definedName>
    <definedName name="RE" localSheetId="8" hidden="1">#REF!</definedName>
    <definedName name="RE" localSheetId="18" hidden="1">#REF!</definedName>
    <definedName name="RE" localSheetId="1" hidden="1">'PAUTA DIGITAL'!#REF!</definedName>
    <definedName name="RE" localSheetId="5" hidden="1">#REF!</definedName>
    <definedName name="RE" localSheetId="13" hidden="1">#REF!</definedName>
    <definedName name="RE" hidden="1">#REF!</definedName>
    <definedName name="RECISTAS" localSheetId="16" hidden="1">{#N/A,#N/A,FALSE,"BALLANTINE´S ";#N/A,#N/A,FALSE,"FUNDADOR"}</definedName>
    <definedName name="RECISTAS" localSheetId="0" hidden="1">{#N/A,#N/A,FALSE,"BALLANTINE´S ";#N/A,#N/A,FALSE,"FUNDADOR"}</definedName>
    <definedName name="RECISTAS" localSheetId="6" hidden="1">{#N/A,#N/A,FALSE,"BALLANTINE´S ";#N/A,#N/A,FALSE,"FUNDADOR"}</definedName>
    <definedName name="RECISTAS" localSheetId="8" hidden="1">{#N/A,#N/A,FALSE,"BALLANTINE´S ";#N/A,#N/A,FALSE,"FUNDADOR"}</definedName>
    <definedName name="RECISTAS" localSheetId="14" hidden="1">{#N/A,#N/A,FALSE,"BALLANTINE´S ";#N/A,#N/A,FALSE,"FUNDADOR"}</definedName>
    <definedName name="RECISTAS" localSheetId="18" hidden="1">{#N/A,#N/A,FALSE,"BALLANTINE´S ";#N/A,#N/A,FALSE,"FUNDADOR"}</definedName>
    <definedName name="RECISTAS" localSheetId="1" hidden="1">{#N/A,#N/A,FALSE,"BALLANTINE´S ";#N/A,#N/A,FALSE,"FUNDADOR"}</definedName>
    <definedName name="RECISTAS" localSheetId="5" hidden="1">{#N/A,#N/A,FALSE,"BALLANTINE´S ";#N/A,#N/A,FALSE,"FUNDADOR"}</definedName>
    <definedName name="RECISTAS" localSheetId="12" hidden="1">{#N/A,#N/A,FALSE,"BALLANTINE´S ";#N/A,#N/A,FALSE,"FUNDADOR"}</definedName>
    <definedName name="RECISTAS" localSheetId="13" hidden="1">{#N/A,#N/A,FALSE,"BALLANTINE´S ";#N/A,#N/A,FALSE,"FUNDADOR"}</definedName>
    <definedName name="RECISTAS" localSheetId="2" hidden="1">{#N/A,#N/A,FALSE,"BALLANTINE´S ";#N/A,#N/A,FALSE,"FUNDADOR"}</definedName>
    <definedName name="RECISTAS" localSheetId="15" hidden="1">{#N/A,#N/A,FALSE,"BALLANTINE´S ";#N/A,#N/A,FALSE,"FUNDADOR"}</definedName>
    <definedName name="RECISTAS" hidden="1">{#N/A,#N/A,FALSE,"BALLANTINE´S ";#N/A,#N/A,FALSE,"FUNDADOR"}</definedName>
    <definedName name="Reclutamiento" localSheetId="16" hidden="1">{#N/A,#N/A,FALSE,"Pauta Prensa"}</definedName>
    <definedName name="Reclutamiento" localSheetId="6" hidden="1">{#N/A,#N/A,FALSE,"Pauta Prensa"}</definedName>
    <definedName name="Reclutamiento" localSheetId="8" hidden="1">{#N/A,#N/A,FALSE,"Pauta Prensa"}</definedName>
    <definedName name="Reclutamiento" localSheetId="14" hidden="1">{#N/A,#N/A,FALSE,"Pauta Prensa"}</definedName>
    <definedName name="Reclutamiento" localSheetId="18" hidden="1">{#N/A,#N/A,FALSE,"Pauta Prensa"}</definedName>
    <definedName name="Reclutamiento" localSheetId="1" hidden="1">{#N/A,#N/A,FALSE,"Pauta Prensa"}</definedName>
    <definedName name="Reclutamiento" localSheetId="5" hidden="1">{#N/A,#N/A,FALSE,"Pauta Prensa"}</definedName>
    <definedName name="Reclutamiento" localSheetId="12" hidden="1">{#N/A,#N/A,FALSE,"Pauta Prensa"}</definedName>
    <definedName name="Reclutamiento" localSheetId="13" hidden="1">{#N/A,#N/A,FALSE,"Pauta Prensa"}</definedName>
    <definedName name="Reclutamiento" localSheetId="2" hidden="1">{#N/A,#N/A,FALSE,"Pauta Prensa"}</definedName>
    <definedName name="Reclutamiento" localSheetId="15" hidden="1">{#N/A,#N/A,FALSE,"Pauta Prensa"}</definedName>
    <definedName name="Reclutamiento" hidden="1">{#N/A,#N/A,FALSE,"Pauta Prensa"}</definedName>
    <definedName name="Recom">#REF!</definedName>
    <definedName name="REDES">#REF!</definedName>
    <definedName name="REFAGT">#REF!</definedName>
    <definedName name="refeicao">#REF!</definedName>
    <definedName name="REFOCT">#REF!</definedName>
    <definedName name="REN" localSheetId="16" hidden="1">#REF!</definedName>
    <definedName name="REN" localSheetId="0" hidden="1">#REF!</definedName>
    <definedName name="REN" localSheetId="6" hidden="1">#REF!</definedName>
    <definedName name="REN" localSheetId="8" hidden="1">#REF!</definedName>
    <definedName name="REN" localSheetId="18" hidden="1">#REF!</definedName>
    <definedName name="REN" localSheetId="1" hidden="1">'PAUTA DIGITAL'!#REF!</definedName>
    <definedName name="REN" localSheetId="5" hidden="1">#REF!</definedName>
    <definedName name="REN" localSheetId="13" hidden="1">#REF!</definedName>
    <definedName name="REN" hidden="1">#REF!</definedName>
    <definedName name="res">#REF!</definedName>
    <definedName name="RESPUESTA">#REF!</definedName>
    <definedName name="Resu" localSheetId="16" hidden="1">{#N/A,#N/A,FALSE,"BALLANTINE´S ";#N/A,#N/A,FALSE,"FUNDADOR"}</definedName>
    <definedName name="Resu" localSheetId="6" hidden="1">{#N/A,#N/A,FALSE,"BALLANTINE´S ";#N/A,#N/A,FALSE,"FUNDADOR"}</definedName>
    <definedName name="Resu" localSheetId="8" hidden="1">{#N/A,#N/A,FALSE,"BALLANTINE´S ";#N/A,#N/A,FALSE,"FUNDADOR"}</definedName>
    <definedName name="Resu" localSheetId="14" hidden="1">{#N/A,#N/A,FALSE,"BALLANTINE´S ";#N/A,#N/A,FALSE,"FUNDADOR"}</definedName>
    <definedName name="Resu" localSheetId="18" hidden="1">{#N/A,#N/A,FALSE,"BALLANTINE´S ";#N/A,#N/A,FALSE,"FUNDADOR"}</definedName>
    <definedName name="Resu" localSheetId="1" hidden="1">{#N/A,#N/A,FALSE,"BALLANTINE´S ";#N/A,#N/A,FALSE,"FUNDADOR"}</definedName>
    <definedName name="Resu" localSheetId="5" hidden="1">{#N/A,#N/A,FALSE,"BALLANTINE´S ";#N/A,#N/A,FALSE,"FUNDADOR"}</definedName>
    <definedName name="Resu" localSheetId="12" hidden="1">{#N/A,#N/A,FALSE,"BALLANTINE´S ";#N/A,#N/A,FALSE,"FUNDADOR"}</definedName>
    <definedName name="Resu" localSheetId="13" hidden="1">{#N/A,#N/A,FALSE,"BALLANTINE´S ";#N/A,#N/A,FALSE,"FUNDADOR"}</definedName>
    <definedName name="Resu" localSheetId="2" hidden="1">{#N/A,#N/A,FALSE,"BALLANTINE´S ";#N/A,#N/A,FALSE,"FUNDADOR"}</definedName>
    <definedName name="Resu" localSheetId="15" hidden="1">{#N/A,#N/A,FALSE,"BALLANTINE´S ";#N/A,#N/A,FALSE,"FUNDADOR"}</definedName>
    <definedName name="Resu" hidden="1">{#N/A,#N/A,FALSE,"BALLANTINE´S ";#N/A,#N/A,FALSE,"FUNDADOR"}</definedName>
    <definedName name="Resumen" localSheetId="16" hidden="1">{#N/A,#N/A,FALSE,"BALLANTINE´S ";#N/A,#N/A,FALSE,"FUNDADOR"}</definedName>
    <definedName name="Resumen" localSheetId="6" hidden="1">{#N/A,#N/A,FALSE,"BALLANTINE´S ";#N/A,#N/A,FALSE,"FUNDADOR"}</definedName>
    <definedName name="Resumen" localSheetId="8" hidden="1">{#N/A,#N/A,FALSE,"BALLANTINE´S ";#N/A,#N/A,FALSE,"FUNDADOR"}</definedName>
    <definedName name="Resumen" localSheetId="14" hidden="1">{#N/A,#N/A,FALSE,"BALLANTINE´S ";#N/A,#N/A,FALSE,"FUNDADOR"}</definedName>
    <definedName name="Resumen" localSheetId="18" hidden="1">{#N/A,#N/A,FALSE,"BALLANTINE´S ";#N/A,#N/A,FALSE,"FUNDADOR"}</definedName>
    <definedName name="Resumen" localSheetId="1" hidden="1">{#N/A,#N/A,FALSE,"BALLANTINE´S ";#N/A,#N/A,FALSE,"FUNDADOR"}</definedName>
    <definedName name="Resumen" localSheetId="5" hidden="1">{#N/A,#N/A,FALSE,"BALLANTINE´S ";#N/A,#N/A,FALSE,"FUNDADOR"}</definedName>
    <definedName name="Resumen" localSheetId="12" hidden="1">{#N/A,#N/A,FALSE,"BALLANTINE´S ";#N/A,#N/A,FALSE,"FUNDADOR"}</definedName>
    <definedName name="Resumen" localSheetId="13" hidden="1">{#N/A,#N/A,FALSE,"BALLANTINE´S ";#N/A,#N/A,FALSE,"FUNDADOR"}</definedName>
    <definedName name="Resumen" localSheetId="2" hidden="1">{#N/A,#N/A,FALSE,"BALLANTINE´S ";#N/A,#N/A,FALSE,"FUNDADOR"}</definedName>
    <definedName name="Resumen" localSheetId="15" hidden="1">{#N/A,#N/A,FALSE,"BALLANTINE´S ";#N/A,#N/A,FALSE,"FUNDADOR"}</definedName>
    <definedName name="Resumen" hidden="1">{#N/A,#N/A,FALSE,"BALLANTINE´S ";#N/A,#N/A,FALSE,"FUNDADOR"}</definedName>
    <definedName name="Resumo_Geral">#REF!</definedName>
    <definedName name="Resumo_OD_MU">#REF!</definedName>
    <definedName name="RETAIL">#REF!</definedName>
    <definedName name="RETE" localSheetId="16" hidden="1">#REF!</definedName>
    <definedName name="RETE" localSheetId="0" hidden="1">#REF!</definedName>
    <definedName name="RETE" localSheetId="6" hidden="1">#REF!</definedName>
    <definedName name="RETE" localSheetId="8" hidden="1">#REF!</definedName>
    <definedName name="RETE" localSheetId="18" hidden="1">#REF!</definedName>
    <definedName name="RETE" localSheetId="1" hidden="1">'PAUTA DIGITAL'!#REF!</definedName>
    <definedName name="RETE" localSheetId="5" hidden="1">#REF!</definedName>
    <definedName name="RETE" localSheetId="13" hidden="1">#REF!</definedName>
    <definedName name="RETE" hidden="1">#REF!</definedName>
    <definedName name="retg">#REF!</definedName>
    <definedName name="retre">#REF!</definedName>
    <definedName name="rev">#REF!</definedName>
    <definedName name="REVISTA" localSheetId="16" hidden="1">{#N/A,#N/A,FALSE,"Pauta Real Publicado"}</definedName>
    <definedName name="REVISTA" localSheetId="6" hidden="1">{#N/A,#N/A,FALSE,"Pauta Real Publicado"}</definedName>
    <definedName name="REVISTA" localSheetId="8" hidden="1">{#N/A,#N/A,FALSE,"Pauta Real Publicado"}</definedName>
    <definedName name="REVISTA" localSheetId="14" hidden="1">{#N/A,#N/A,FALSE,"Pauta Real Publicado"}</definedName>
    <definedName name="REVISTA" localSheetId="18" hidden="1">{#N/A,#N/A,FALSE,"Pauta Real Publicado"}</definedName>
    <definedName name="REVISTA" localSheetId="1" hidden="1">{#N/A,#N/A,FALSE,"Pauta Real Publicado"}</definedName>
    <definedName name="REVISTA" localSheetId="5" hidden="1">{#N/A,#N/A,FALSE,"Pauta Real Publicado"}</definedName>
    <definedName name="REVISTA" localSheetId="12" hidden="1">{#N/A,#N/A,FALSE,"Pauta Real Publicado"}</definedName>
    <definedName name="REVISTA" localSheetId="13" hidden="1">{#N/A,#N/A,FALSE,"Pauta Real Publicado"}</definedName>
    <definedName name="REVISTA" localSheetId="2" hidden="1">{#N/A,#N/A,FALSE,"Pauta Real Publicado"}</definedName>
    <definedName name="REVISTA" localSheetId="15" hidden="1">{#N/A,#N/A,FALSE,"Pauta Real Publicado"}</definedName>
    <definedName name="REVISTA" hidden="1">{#N/A,#N/A,FALSE,"Pauta Real Publicado"}</definedName>
    <definedName name="REVISTA55">#REF!</definedName>
    <definedName name="REVISTAGY">#REF!</definedName>
    <definedName name="revistas">#N/A</definedName>
    <definedName name="REVISTAS2">#REF!</definedName>
    <definedName name="RF" localSheetId="16" hidden="1">#REF!</definedName>
    <definedName name="RF" localSheetId="0" hidden="1">#REF!</definedName>
    <definedName name="RF" localSheetId="6" hidden="1">#REF!</definedName>
    <definedName name="RF" localSheetId="8" hidden="1">#REF!</definedName>
    <definedName name="RF" localSheetId="18" hidden="1">#REF!</definedName>
    <definedName name="RF" localSheetId="1" hidden="1">'PAUTA DIGITAL'!#REF!</definedName>
    <definedName name="RF" localSheetId="5" hidden="1">#REF!</definedName>
    <definedName name="RF" localSheetId="13" hidden="1">#REF!</definedName>
    <definedName name="RF" hidden="1">#REF!</definedName>
    <definedName name="rg">#REF!</definedName>
    <definedName name="rgdgd" localSheetId="16" hidden="1">{#N/A,#N/A,FALSE,"BALLANTINE´S ";#N/A,#N/A,FALSE,"FUNDADOR"}</definedName>
    <definedName name="rgdgd" localSheetId="0" hidden="1">{#N/A,#N/A,FALSE,"BALLANTINE´S ";#N/A,#N/A,FALSE,"FUNDADOR"}</definedName>
    <definedName name="rgdgd" localSheetId="6" hidden="1">{#N/A,#N/A,FALSE,"BALLANTINE´S ";#N/A,#N/A,FALSE,"FUNDADOR"}</definedName>
    <definedName name="rgdgd" localSheetId="8" hidden="1">{#N/A,#N/A,FALSE,"BALLANTINE´S ";#N/A,#N/A,FALSE,"FUNDADOR"}</definedName>
    <definedName name="rgdgd" localSheetId="14" hidden="1">{#N/A,#N/A,FALSE,"BALLANTINE´S ";#N/A,#N/A,FALSE,"FUNDADOR"}</definedName>
    <definedName name="rgdgd" localSheetId="18" hidden="1">{#N/A,#N/A,FALSE,"BALLANTINE´S ";#N/A,#N/A,FALSE,"FUNDADOR"}</definedName>
    <definedName name="rgdgd" localSheetId="1" hidden="1">{#N/A,#N/A,FALSE,"BALLANTINE´S ";#N/A,#N/A,FALSE,"FUNDADOR"}</definedName>
    <definedName name="rgdgd" localSheetId="5" hidden="1">{#N/A,#N/A,FALSE,"BALLANTINE´S ";#N/A,#N/A,FALSE,"FUNDADOR"}</definedName>
    <definedName name="rgdgd" localSheetId="12" hidden="1">{#N/A,#N/A,FALSE,"BALLANTINE´S ";#N/A,#N/A,FALSE,"FUNDADOR"}</definedName>
    <definedName name="rgdgd" localSheetId="13" hidden="1">{#N/A,#N/A,FALSE,"BALLANTINE´S ";#N/A,#N/A,FALSE,"FUNDADOR"}</definedName>
    <definedName name="rgdgd" localSheetId="2" hidden="1">{#N/A,#N/A,FALSE,"BALLANTINE´S ";#N/A,#N/A,FALSE,"FUNDADOR"}</definedName>
    <definedName name="rgdgd" localSheetId="15" hidden="1">{#N/A,#N/A,FALSE,"BALLANTINE´S ";#N/A,#N/A,FALSE,"FUNDADOR"}</definedName>
    <definedName name="rgdgd" hidden="1">{#N/A,#N/A,FALSE,"BALLANTINE´S ";#N/A,#N/A,FALSE,"FUNDADOR"}</definedName>
    <definedName name="RK">#REF!</definedName>
    <definedName name="RKGOOD3">#REF!</definedName>
    <definedName name="RKTV">#REF!</definedName>
    <definedName name="RLA" localSheetId="16" hidden="1">{#N/A,#N/A,TRUE,"Y생산";#N/A,#N/A,TRUE,"Y판매";#N/A,#N/A,TRUE,"Y총물량";#N/A,#N/A,TRUE,"Y능력";#N/A,#N/A,TRUE,"YKD"}</definedName>
    <definedName name="RLA" localSheetId="0" hidden="1">{#N/A,#N/A,TRUE,"Y생산";#N/A,#N/A,TRUE,"Y판매";#N/A,#N/A,TRUE,"Y총물량";#N/A,#N/A,TRUE,"Y능력";#N/A,#N/A,TRUE,"YKD"}</definedName>
    <definedName name="RLA" localSheetId="6" hidden="1">{#N/A,#N/A,TRUE,"Y생산";#N/A,#N/A,TRUE,"Y판매";#N/A,#N/A,TRUE,"Y총물량";#N/A,#N/A,TRUE,"Y능력";#N/A,#N/A,TRUE,"YKD"}</definedName>
    <definedName name="RLA" localSheetId="8" hidden="1">{#N/A,#N/A,TRUE,"Y생산";#N/A,#N/A,TRUE,"Y판매";#N/A,#N/A,TRUE,"Y총물량";#N/A,#N/A,TRUE,"Y능력";#N/A,#N/A,TRUE,"YKD"}</definedName>
    <definedName name="RLA" localSheetId="14" hidden="1">{#N/A,#N/A,TRUE,"Y생산";#N/A,#N/A,TRUE,"Y판매";#N/A,#N/A,TRUE,"Y총물량";#N/A,#N/A,TRUE,"Y능력";#N/A,#N/A,TRUE,"YKD"}</definedName>
    <definedName name="RLA" localSheetId="18" hidden="1">{#N/A,#N/A,TRUE,"Y생산";#N/A,#N/A,TRUE,"Y판매";#N/A,#N/A,TRUE,"Y총물량";#N/A,#N/A,TRUE,"Y능력";#N/A,#N/A,TRUE,"YKD"}</definedName>
    <definedName name="RLA" localSheetId="1" hidden="1">{#N/A,#N/A,TRUE,"Y생산";#N/A,#N/A,TRUE,"Y판매";#N/A,#N/A,TRUE,"Y총물량";#N/A,#N/A,TRUE,"Y능력";#N/A,#N/A,TRUE,"YKD"}</definedName>
    <definedName name="RLA" localSheetId="5" hidden="1">{#N/A,#N/A,TRUE,"Y생산";#N/A,#N/A,TRUE,"Y판매";#N/A,#N/A,TRUE,"Y총물량";#N/A,#N/A,TRUE,"Y능력";#N/A,#N/A,TRUE,"YKD"}</definedName>
    <definedName name="RLA" localSheetId="12" hidden="1">{#N/A,#N/A,TRUE,"Y생산";#N/A,#N/A,TRUE,"Y판매";#N/A,#N/A,TRUE,"Y총물량";#N/A,#N/A,TRUE,"Y능력";#N/A,#N/A,TRUE,"YKD"}</definedName>
    <definedName name="RLA" localSheetId="13" hidden="1">{#N/A,#N/A,TRUE,"Y생산";#N/A,#N/A,TRUE,"Y판매";#N/A,#N/A,TRUE,"Y총물량";#N/A,#N/A,TRUE,"Y능력";#N/A,#N/A,TRUE,"YKD"}</definedName>
    <definedName name="RLA" localSheetId="2" hidden="1">{#N/A,#N/A,TRUE,"Y생산";#N/A,#N/A,TRUE,"Y판매";#N/A,#N/A,TRUE,"Y총물량";#N/A,#N/A,TRUE,"Y능력";#N/A,#N/A,TRUE,"YKD"}</definedName>
    <definedName name="RLA" localSheetId="15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O" localSheetId="6" hidden="1">#REF!</definedName>
    <definedName name="RO" localSheetId="8" hidden="1">#REF!</definedName>
    <definedName name="RO" localSheetId="18" hidden="1">#REF!</definedName>
    <definedName name="RO" localSheetId="1" hidden="1">'PAUTA DIGITAL'!#REF!</definedName>
    <definedName name="RO" localSheetId="5" hidden="1">#REF!</definedName>
    <definedName name="RO" localSheetId="13" hidden="1">#REF!</definedName>
    <definedName name="RO" hidden="1">#REF!</definedName>
    <definedName name="RONSHA">#REF!</definedName>
    <definedName name="ROSAR" localSheetId="6" hidden="1">#REF!</definedName>
    <definedName name="ROSAR" localSheetId="8" hidden="1">#REF!</definedName>
    <definedName name="ROSAR" localSheetId="18" hidden="1">#REF!</definedName>
    <definedName name="ROSAR" localSheetId="1" hidden="1">'PAUTA DIGITAL'!#REF!</definedName>
    <definedName name="ROSAR" localSheetId="5" hidden="1">#REF!</definedName>
    <definedName name="ROSAR" localSheetId="13" hidden="1">#REF!</definedName>
    <definedName name="ROSAR" hidden="1">#REF!</definedName>
    <definedName name="Rotación">#REF!</definedName>
    <definedName name="rr">#REF!</definedName>
    <definedName name="rrt">#REF!</definedName>
    <definedName name="RSM5LAN">#REF!</definedName>
    <definedName name="RSMALCAN">#REF!</definedName>
    <definedName name="RSMSEMA">#REF!</definedName>
    <definedName name="rt" localSheetId="16" hidden="1">#REF!</definedName>
    <definedName name="rt" localSheetId="0" hidden="1">#REF!</definedName>
    <definedName name="rt" localSheetId="6" hidden="1">#REF!</definedName>
    <definedName name="rt" localSheetId="8" hidden="1">#REF!</definedName>
    <definedName name="rt" localSheetId="18" hidden="1">#REF!</definedName>
    <definedName name="rt" localSheetId="1" hidden="1">'PAUTA DIGITAL'!#REF!</definedName>
    <definedName name="rt" localSheetId="5" hidden="1">#REF!</definedName>
    <definedName name="rt" localSheetId="13" hidden="1">#REF!</definedName>
    <definedName name="rt" hidden="1">#REF!</definedName>
    <definedName name="rt5t5">#N/A</definedName>
    <definedName name="rtg">#N/A</definedName>
    <definedName name="rty" localSheetId="16" hidden="1">#REF!</definedName>
    <definedName name="rty" localSheetId="0" hidden="1">#REF!</definedName>
    <definedName name="rty" localSheetId="6" hidden="1">#REF!</definedName>
    <definedName name="rty" localSheetId="8" hidden="1">#REF!</definedName>
    <definedName name="rty" localSheetId="18" hidden="1">#REF!</definedName>
    <definedName name="rty" localSheetId="1" hidden="1">'PAUTA DIGITAL'!#REF!</definedName>
    <definedName name="rty" localSheetId="5" hidden="1">#REF!</definedName>
    <definedName name="rty" localSheetId="13" hidden="1">#REF!</definedName>
    <definedName name="rty" hidden="1">#REF!</definedName>
    <definedName name="rut" localSheetId="16" hidden="1">#REF!</definedName>
    <definedName name="rut" localSheetId="0" hidden="1">#REF!</definedName>
    <definedName name="rut" localSheetId="6" hidden="1">#REF!</definedName>
    <definedName name="rut" localSheetId="8" hidden="1">#REF!</definedName>
    <definedName name="rut" localSheetId="18" hidden="1">#REF!</definedName>
    <definedName name="rut" localSheetId="1" hidden="1">'PAUTA DIGITAL'!#REF!</definedName>
    <definedName name="rut" localSheetId="5" hidden="1">#REF!</definedName>
    <definedName name="rut" localSheetId="13" hidden="1">#REF!</definedName>
    <definedName name="rut" hidden="1">#REF!</definedName>
    <definedName name="rutye" localSheetId="16" hidden="1">#REF!</definedName>
    <definedName name="rutye" localSheetId="0" hidden="1">#REF!</definedName>
    <definedName name="rutye" localSheetId="6" hidden="1">#REF!</definedName>
    <definedName name="rutye" localSheetId="8" hidden="1">#REF!</definedName>
    <definedName name="rutye" localSheetId="18" hidden="1">#REF!</definedName>
    <definedName name="rutye" localSheetId="1" hidden="1">'PAUTA DIGITAL'!#REF!</definedName>
    <definedName name="rutye" localSheetId="5" hidden="1">#REF!</definedName>
    <definedName name="rutye" localSheetId="13" hidden="1">#REF!</definedName>
    <definedName name="rutye" hidden="1">#REF!</definedName>
    <definedName name="rwtr">#N/A</definedName>
    <definedName name="ryu">#REF!</definedName>
    <definedName name="ryuk">#REF!</definedName>
    <definedName name="s" localSheetId="16" hidden="1">#REF!</definedName>
    <definedName name="s" localSheetId="0" hidden="1">#REF!</definedName>
    <definedName name="s" localSheetId="6" hidden="1">#REF!</definedName>
    <definedName name="s" localSheetId="8" hidden="1">#REF!</definedName>
    <definedName name="s" localSheetId="18" hidden="1">#REF!</definedName>
    <definedName name="s" localSheetId="1" hidden="1">'PAUTA DIGITAL'!#REF!</definedName>
    <definedName name="s" localSheetId="5" hidden="1">#REF!</definedName>
    <definedName name="s" localSheetId="13" hidden="1">#REF!</definedName>
    <definedName name="s" hidden="1">#REF!</definedName>
    <definedName name="S_Reg">#REF!</definedName>
    <definedName name="SA">#REF!</definedName>
    <definedName name="sadfsa" localSheetId="16" hidden="1">{#N/A,#N/A,FALSE,"Pauta Real Publicado"}</definedName>
    <definedName name="sadfsa" localSheetId="0" hidden="1">{#N/A,#N/A,FALSE,"Pauta Real Publicado"}</definedName>
    <definedName name="sadfsa" localSheetId="6" hidden="1">{#N/A,#N/A,FALSE,"Pauta Real Publicado"}</definedName>
    <definedName name="sadfsa" localSheetId="8" hidden="1">{#N/A,#N/A,FALSE,"Pauta Real Publicado"}</definedName>
    <definedName name="sadfsa" localSheetId="14" hidden="1">{#N/A,#N/A,FALSE,"Pauta Real Publicado"}</definedName>
    <definedName name="sadfsa" localSheetId="18" hidden="1">{#N/A,#N/A,FALSE,"Pauta Real Publicado"}</definedName>
    <definedName name="sadfsa" localSheetId="1" hidden="1">{#N/A,#N/A,FALSE,"Pauta Real Publicado"}</definedName>
    <definedName name="sadfsa" localSheetId="5" hidden="1">{#N/A,#N/A,FALSE,"Pauta Real Publicado"}</definedName>
    <definedName name="sadfsa" localSheetId="12" hidden="1">{#N/A,#N/A,FALSE,"Pauta Real Publicado"}</definedName>
    <definedName name="sadfsa" localSheetId="13" hidden="1">{#N/A,#N/A,FALSE,"Pauta Real Publicado"}</definedName>
    <definedName name="sadfsa" localSheetId="2" hidden="1">{#N/A,#N/A,FALSE,"Pauta Real Publicado"}</definedName>
    <definedName name="sadfsa" localSheetId="15" hidden="1">{#N/A,#N/A,FALSE,"Pauta Real Publicado"}</definedName>
    <definedName name="sadfsa" hidden="1">{#N/A,#N/A,FALSE,"Pauta Real Publicado"}</definedName>
    <definedName name="salarios">#REF!</definedName>
    <definedName name="SAMPLING">#REF!</definedName>
    <definedName name="SAPBEXhrIndnt" hidden="1">1</definedName>
    <definedName name="SAPBEXrevision" hidden="1">1</definedName>
    <definedName name="SAPBEXsysID" hidden="1">"PBI"</definedName>
    <definedName name="SAPBEXwbID" hidden="1">"3U16OMUMTU9HM0TLQGVBWF8H2"</definedName>
    <definedName name="sArchivo">#REF!</definedName>
    <definedName name="SASA" localSheetId="16" hidden="1">{#N/A,#N/A,FALSE,"BALLANTINE´S ";#N/A,#N/A,FALSE,"FUNDADOR"}</definedName>
    <definedName name="SASA" localSheetId="0" hidden="1">{#N/A,#N/A,FALSE,"BALLANTINE´S ";#N/A,#N/A,FALSE,"FUNDADOR"}</definedName>
    <definedName name="SASA" localSheetId="6" hidden="1">{#N/A,#N/A,FALSE,"BALLANTINE´S ";#N/A,#N/A,FALSE,"FUNDADOR"}</definedName>
    <definedName name="SASA" localSheetId="8" hidden="1">{#N/A,#N/A,FALSE,"BALLANTINE´S ";#N/A,#N/A,FALSE,"FUNDADOR"}</definedName>
    <definedName name="SASA" localSheetId="14" hidden="1">{#N/A,#N/A,FALSE,"BALLANTINE´S ";#N/A,#N/A,FALSE,"FUNDADOR"}</definedName>
    <definedName name="SASA" localSheetId="18" hidden="1">{#N/A,#N/A,FALSE,"BALLANTINE´S ";#N/A,#N/A,FALSE,"FUNDADOR"}</definedName>
    <definedName name="SASA" localSheetId="1" hidden="1">{#N/A,#N/A,FALSE,"BALLANTINE´S ";#N/A,#N/A,FALSE,"FUNDADOR"}</definedName>
    <definedName name="SASA" localSheetId="5" hidden="1">{#N/A,#N/A,FALSE,"BALLANTINE´S ";#N/A,#N/A,FALSE,"FUNDADOR"}</definedName>
    <definedName name="SASA" localSheetId="12" hidden="1">{#N/A,#N/A,FALSE,"BALLANTINE´S ";#N/A,#N/A,FALSE,"FUNDADOR"}</definedName>
    <definedName name="SASA" localSheetId="13" hidden="1">{#N/A,#N/A,FALSE,"BALLANTINE´S ";#N/A,#N/A,FALSE,"FUNDADOR"}</definedName>
    <definedName name="SASA" localSheetId="2" hidden="1">{#N/A,#N/A,FALSE,"BALLANTINE´S ";#N/A,#N/A,FALSE,"FUNDADOR"}</definedName>
    <definedName name="SASA" localSheetId="15" hidden="1">{#N/A,#N/A,FALSE,"BALLANTINE´S ";#N/A,#N/A,FALSE,"FUNDADOR"}</definedName>
    <definedName name="SASA" hidden="1">{#N/A,#N/A,FALSE,"BALLANTINE´S ";#N/A,#N/A,FALSE,"FUNDADOR"}</definedName>
    <definedName name="SASASA" localSheetId="16" hidden="1">{#N/A,#N/A,FALSE,"BALLANTINE´S ";#N/A,#N/A,FALSE,"FUNDADOR"}</definedName>
    <definedName name="SASASA" localSheetId="0" hidden="1">{#N/A,#N/A,FALSE,"BALLANTINE´S ";#N/A,#N/A,FALSE,"FUNDADOR"}</definedName>
    <definedName name="SASASA" localSheetId="6" hidden="1">{#N/A,#N/A,FALSE,"BALLANTINE´S ";#N/A,#N/A,FALSE,"FUNDADOR"}</definedName>
    <definedName name="SASASA" localSheetId="8" hidden="1">{#N/A,#N/A,FALSE,"BALLANTINE´S ";#N/A,#N/A,FALSE,"FUNDADOR"}</definedName>
    <definedName name="SASASA" localSheetId="14" hidden="1">{#N/A,#N/A,FALSE,"BALLANTINE´S ";#N/A,#N/A,FALSE,"FUNDADOR"}</definedName>
    <definedName name="SASASA" localSheetId="18" hidden="1">{#N/A,#N/A,FALSE,"BALLANTINE´S ";#N/A,#N/A,FALSE,"FUNDADOR"}</definedName>
    <definedName name="SASASA" localSheetId="1" hidden="1">{#N/A,#N/A,FALSE,"BALLANTINE´S ";#N/A,#N/A,FALSE,"FUNDADOR"}</definedName>
    <definedName name="SASASA" localSheetId="5" hidden="1">{#N/A,#N/A,FALSE,"BALLANTINE´S ";#N/A,#N/A,FALSE,"FUNDADOR"}</definedName>
    <definedName name="SASASA" localSheetId="12" hidden="1">{#N/A,#N/A,FALSE,"BALLANTINE´S ";#N/A,#N/A,FALSE,"FUNDADOR"}</definedName>
    <definedName name="SASASA" localSheetId="13" hidden="1">{#N/A,#N/A,FALSE,"BALLANTINE´S ";#N/A,#N/A,FALSE,"FUNDADOR"}</definedName>
    <definedName name="SASASA" localSheetId="2" hidden="1">{#N/A,#N/A,FALSE,"BALLANTINE´S ";#N/A,#N/A,FALSE,"FUNDADOR"}</definedName>
    <definedName name="SASASA" localSheetId="15" hidden="1">{#N/A,#N/A,FALSE,"BALLANTINE´S ";#N/A,#N/A,FALSE,"FUNDADOR"}</definedName>
    <definedName name="SASASA" hidden="1">{#N/A,#N/A,FALSE,"BALLANTINE´S ";#N/A,#N/A,FALSE,"FUNDADOR"}</definedName>
    <definedName name="SAVARIOS">#REF!</definedName>
    <definedName name="sBoni1">#REF!</definedName>
    <definedName name="sBoni2">#REF!</definedName>
    <definedName name="sBoni3">#REF!</definedName>
    <definedName name="sBoni4">#REF!</definedName>
    <definedName name="sBoni5">#REF!</definedName>
    <definedName name="sCampana">#REF!</definedName>
    <definedName name="sCliente">#REF!</definedName>
    <definedName name="sCostes1">#REF!</definedName>
    <definedName name="sCostes2">#REF!</definedName>
    <definedName name="sCostes3">#REF!</definedName>
    <definedName name="sCostes4">#REF!</definedName>
    <definedName name="sCostes5">#REF!</definedName>
    <definedName name="sd">#REF!</definedName>
    <definedName name="sder" localSheetId="16" hidden="1">#REF!</definedName>
    <definedName name="sder" localSheetId="0" hidden="1">#REF!</definedName>
    <definedName name="sder" localSheetId="6" hidden="1">#REF!</definedName>
    <definedName name="sder" localSheetId="8" hidden="1">#REF!</definedName>
    <definedName name="sder" localSheetId="18" hidden="1">#REF!</definedName>
    <definedName name="sder" localSheetId="1" hidden="1">'PAUTA DIGITAL'!#REF!</definedName>
    <definedName name="sder" localSheetId="5" hidden="1">#REF!</definedName>
    <definedName name="sder" localSheetId="13" hidden="1">#REF!</definedName>
    <definedName name="sder" hidden="1">#REF!</definedName>
    <definedName name="sdf">#N/A</definedName>
    <definedName name="sdfgds" localSheetId="16" hidden="1">{#N/A,#N/A,FALSE,"BALLANTINE´S ";#N/A,#N/A,FALSE,"FUNDADOR"}</definedName>
    <definedName name="sdfgds" localSheetId="6" hidden="1">{#N/A,#N/A,FALSE,"BALLANTINE´S ";#N/A,#N/A,FALSE,"FUNDADOR"}</definedName>
    <definedName name="sdfgds" localSheetId="8" hidden="1">{#N/A,#N/A,FALSE,"BALLANTINE´S ";#N/A,#N/A,FALSE,"FUNDADOR"}</definedName>
    <definedName name="sdfgds" localSheetId="14" hidden="1">{#N/A,#N/A,FALSE,"BALLANTINE´S ";#N/A,#N/A,FALSE,"FUNDADOR"}</definedName>
    <definedName name="sdfgds" localSheetId="18" hidden="1">{#N/A,#N/A,FALSE,"BALLANTINE´S ";#N/A,#N/A,FALSE,"FUNDADOR"}</definedName>
    <definedName name="sdfgds" localSheetId="1" hidden="1">{#N/A,#N/A,FALSE,"BALLANTINE´S ";#N/A,#N/A,FALSE,"FUNDADOR"}</definedName>
    <definedName name="sdfgds" localSheetId="5" hidden="1">{#N/A,#N/A,FALSE,"BALLANTINE´S ";#N/A,#N/A,FALSE,"FUNDADOR"}</definedName>
    <definedName name="sdfgds" localSheetId="12" hidden="1">{#N/A,#N/A,FALSE,"BALLANTINE´S ";#N/A,#N/A,FALSE,"FUNDADOR"}</definedName>
    <definedName name="sdfgds" localSheetId="13" hidden="1">{#N/A,#N/A,FALSE,"BALLANTINE´S ";#N/A,#N/A,FALSE,"FUNDADOR"}</definedName>
    <definedName name="sdfgds" localSheetId="2" hidden="1">{#N/A,#N/A,FALSE,"BALLANTINE´S ";#N/A,#N/A,FALSE,"FUNDADOR"}</definedName>
    <definedName name="sdfgds" localSheetId="15" hidden="1">{#N/A,#N/A,FALSE,"BALLANTINE´S ";#N/A,#N/A,FALSE,"FUNDADOR"}</definedName>
    <definedName name="sdfgds" hidden="1">{#N/A,#N/A,FALSE,"BALLANTINE´S ";#N/A,#N/A,FALSE,"FUNDADOR"}</definedName>
    <definedName name="sdgdfgdsfgsdfgsdfgds" localSheetId="16" hidden="1">{#N/A,#N/A,FALSE,"BALLANTINE´S ";#N/A,#N/A,FALSE,"FUNDADOR"}</definedName>
    <definedName name="sdgdfgdsfgsdfgsdfgds" localSheetId="6" hidden="1">{#N/A,#N/A,FALSE,"BALLANTINE´S ";#N/A,#N/A,FALSE,"FUNDADOR"}</definedName>
    <definedName name="sdgdfgdsfgsdfgsdfgds" localSheetId="8" hidden="1">{#N/A,#N/A,FALSE,"BALLANTINE´S ";#N/A,#N/A,FALSE,"FUNDADOR"}</definedName>
    <definedName name="sdgdfgdsfgsdfgsdfgds" localSheetId="14" hidden="1">{#N/A,#N/A,FALSE,"BALLANTINE´S ";#N/A,#N/A,FALSE,"FUNDADOR"}</definedName>
    <definedName name="sdgdfgdsfgsdfgsdfgds" localSheetId="18" hidden="1">{#N/A,#N/A,FALSE,"BALLANTINE´S ";#N/A,#N/A,FALSE,"FUNDADOR"}</definedName>
    <definedName name="sdgdfgdsfgsdfgsdfgds" localSheetId="1" hidden="1">{#N/A,#N/A,FALSE,"BALLANTINE´S ";#N/A,#N/A,FALSE,"FUNDADOR"}</definedName>
    <definedName name="sdgdfgdsfgsdfgsdfgds" localSheetId="5" hidden="1">{#N/A,#N/A,FALSE,"BALLANTINE´S ";#N/A,#N/A,FALSE,"FUNDADOR"}</definedName>
    <definedName name="sdgdfgdsfgsdfgsdfgds" localSheetId="12" hidden="1">{#N/A,#N/A,FALSE,"BALLANTINE´S ";#N/A,#N/A,FALSE,"FUNDADOR"}</definedName>
    <definedName name="sdgdfgdsfgsdfgsdfgds" localSheetId="13" hidden="1">{#N/A,#N/A,FALSE,"BALLANTINE´S ";#N/A,#N/A,FALSE,"FUNDADOR"}</definedName>
    <definedName name="sdgdfgdsfgsdfgsdfgds" localSheetId="2" hidden="1">{#N/A,#N/A,FALSE,"BALLANTINE´S ";#N/A,#N/A,FALSE,"FUNDADOR"}</definedName>
    <definedName name="sdgdfgdsfgsdfgsdfgds" localSheetId="15" hidden="1">{#N/A,#N/A,FALSE,"BALLANTINE´S ";#N/A,#N/A,FALSE,"FUNDADOR"}</definedName>
    <definedName name="sdgdfgdsfgsdfgsdfgds" hidden="1">{#N/A,#N/A,FALSE,"BALLANTINE´S ";#N/A,#N/A,FALSE,"FUNDADOR"}</definedName>
    <definedName name="SDHSDG" localSheetId="16" hidden="1">{#N/A,#N/A,FALSE,"BALLANTINE´S ";#N/A,#N/A,FALSE,"FUNDADOR"}</definedName>
    <definedName name="SDHSDG" localSheetId="6" hidden="1">{#N/A,#N/A,FALSE,"BALLANTINE´S ";#N/A,#N/A,FALSE,"FUNDADOR"}</definedName>
    <definedName name="SDHSDG" localSheetId="8" hidden="1">{#N/A,#N/A,FALSE,"BALLANTINE´S ";#N/A,#N/A,FALSE,"FUNDADOR"}</definedName>
    <definedName name="SDHSDG" localSheetId="14" hidden="1">{#N/A,#N/A,FALSE,"BALLANTINE´S ";#N/A,#N/A,FALSE,"FUNDADOR"}</definedName>
    <definedName name="SDHSDG" localSheetId="18" hidden="1">{#N/A,#N/A,FALSE,"BALLANTINE´S ";#N/A,#N/A,FALSE,"FUNDADOR"}</definedName>
    <definedName name="SDHSDG" localSheetId="1" hidden="1">{#N/A,#N/A,FALSE,"BALLANTINE´S ";#N/A,#N/A,FALSE,"FUNDADOR"}</definedName>
    <definedName name="SDHSDG" localSheetId="5" hidden="1">{#N/A,#N/A,FALSE,"BALLANTINE´S ";#N/A,#N/A,FALSE,"FUNDADOR"}</definedName>
    <definedName name="SDHSDG" localSheetId="12" hidden="1">{#N/A,#N/A,FALSE,"BALLANTINE´S ";#N/A,#N/A,FALSE,"FUNDADOR"}</definedName>
    <definedName name="SDHSDG" localSheetId="13" hidden="1">{#N/A,#N/A,FALSE,"BALLANTINE´S ";#N/A,#N/A,FALSE,"FUNDADOR"}</definedName>
    <definedName name="SDHSDG" localSheetId="2" hidden="1">{#N/A,#N/A,FALSE,"BALLANTINE´S ";#N/A,#N/A,FALSE,"FUNDADOR"}</definedName>
    <definedName name="SDHSDG" localSheetId="15" hidden="1">{#N/A,#N/A,FALSE,"BALLANTINE´S ";#N/A,#N/A,FALSE,"FUNDADOR"}</definedName>
    <definedName name="SDHSDG" hidden="1">{#N/A,#N/A,FALSE,"BALLANTINE´S ";#N/A,#N/A,FALSE,"FUNDADOR"}</definedName>
    <definedName name="SDR" localSheetId="16" hidden="1">#REF!</definedName>
    <definedName name="SDR" localSheetId="0" hidden="1">#REF!</definedName>
    <definedName name="SDR" localSheetId="6" hidden="1">#REF!</definedName>
    <definedName name="SDR" localSheetId="8" hidden="1">#REF!</definedName>
    <definedName name="SDR" localSheetId="18" hidden="1">#REF!</definedName>
    <definedName name="SDR" localSheetId="1" hidden="1">'PAUTA DIGITAL'!#REF!</definedName>
    <definedName name="SDR" localSheetId="5" hidden="1">#REF!</definedName>
    <definedName name="SDR" localSheetId="13" hidden="1">#REF!</definedName>
    <definedName name="SDR" hidden="1">#REF!</definedName>
    <definedName name="sdsdffs">#N/A</definedName>
    <definedName name="sdsds">#REF!</definedName>
    <definedName name="SDSDSD" localSheetId="16" hidden="1">#REF!</definedName>
    <definedName name="SDSDSD" localSheetId="0" hidden="1">#REF!</definedName>
    <definedName name="SDSDSD" localSheetId="6" hidden="1">#REF!</definedName>
    <definedName name="SDSDSD" localSheetId="8" hidden="1">#REF!</definedName>
    <definedName name="SDSDSD" localSheetId="18" hidden="1">#REF!</definedName>
    <definedName name="SDSDSD" localSheetId="1" hidden="1">'PAUTA DIGITAL'!#REF!</definedName>
    <definedName name="SDSDSD" localSheetId="5" hidden="1">#REF!</definedName>
    <definedName name="SDSDSD" localSheetId="13" hidden="1">#REF!</definedName>
    <definedName name="SDSDSD" hidden="1">#REF!</definedName>
    <definedName name="sDuracion">#REF!</definedName>
    <definedName name="sdv">#REF!</definedName>
    <definedName name="SED" localSheetId="16" hidden="1">{#VALUE!,#N/A,FALSE,0;#N/A,#N/A,FALSE,0}</definedName>
    <definedName name="SED" localSheetId="6" hidden="1">{#VALUE!,#N/A,FALSE,0;#N/A,#N/A,FALSE,0}</definedName>
    <definedName name="SED" localSheetId="8" hidden="1">{#VALUE!,#N/A,FALSE,0;#N/A,#N/A,FALSE,0}</definedName>
    <definedName name="SED" localSheetId="14" hidden="1">{#VALUE!,#N/A,FALSE,0;#N/A,#N/A,FALSE,0}</definedName>
    <definedName name="SED" localSheetId="18" hidden="1">{#VALUE!,#N/A,FALSE,0;#N/A,#N/A,FALSE,0}</definedName>
    <definedName name="SED" localSheetId="1" hidden="1">{#VALUE!,#N/A,FALSE,0;#N/A,#N/A,FALSE,0}</definedName>
    <definedName name="SED" localSheetId="5" hidden="1">{#VALUE!,#N/A,FALSE,0;#N/A,#N/A,FALSE,0}</definedName>
    <definedName name="SED" localSheetId="12" hidden="1">{#VALUE!,#N/A,FALSE,0;#N/A,#N/A,FALSE,0}</definedName>
    <definedName name="SED" localSheetId="13" hidden="1">{#VALUE!,#N/A,FALSE,0;#N/A,#N/A,FALSE,0}</definedName>
    <definedName name="SED" localSheetId="2" hidden="1">{#VALUE!,#N/A,FALSE,0;#N/A,#N/A,FALSE,0}</definedName>
    <definedName name="SED" localSheetId="15" hidden="1">{#VALUE!,#N/A,FALSE,0;#N/A,#N/A,FALSE,0}</definedName>
    <definedName name="SED" hidden="1">{#VALUE!,#N/A,FALSE,0;#N/A,#N/A,FALSE,0}</definedName>
    <definedName name="seg">#REF!</definedName>
    <definedName name="Segundaje">#REF!</definedName>
    <definedName name="seleção">#REF!</definedName>
    <definedName name="sepc2" localSheetId="16" hidden="1">{#N/A,#N/A,FALSE,"BALLANTINE´S ";#N/A,#N/A,FALSE,"FUNDADOR"}</definedName>
    <definedName name="sepc2" localSheetId="6" hidden="1">{#N/A,#N/A,FALSE,"BALLANTINE´S ";#N/A,#N/A,FALSE,"FUNDADOR"}</definedName>
    <definedName name="sepc2" localSheetId="8" hidden="1">{#N/A,#N/A,FALSE,"BALLANTINE´S ";#N/A,#N/A,FALSE,"FUNDADOR"}</definedName>
    <definedName name="sepc2" localSheetId="14" hidden="1">{#N/A,#N/A,FALSE,"BALLANTINE´S ";#N/A,#N/A,FALSE,"FUNDADOR"}</definedName>
    <definedName name="sepc2" localSheetId="18" hidden="1">{#N/A,#N/A,FALSE,"BALLANTINE´S ";#N/A,#N/A,FALSE,"FUNDADOR"}</definedName>
    <definedName name="sepc2" localSheetId="1" hidden="1">{#N/A,#N/A,FALSE,"BALLANTINE´S ";#N/A,#N/A,FALSE,"FUNDADOR"}</definedName>
    <definedName name="sepc2" localSheetId="5" hidden="1">{#N/A,#N/A,FALSE,"BALLANTINE´S ";#N/A,#N/A,FALSE,"FUNDADOR"}</definedName>
    <definedName name="sepc2" localSheetId="12" hidden="1">{#N/A,#N/A,FALSE,"BALLANTINE´S ";#N/A,#N/A,FALSE,"FUNDADOR"}</definedName>
    <definedName name="sepc2" localSheetId="13" hidden="1">{#N/A,#N/A,FALSE,"BALLANTINE´S ";#N/A,#N/A,FALSE,"FUNDADOR"}</definedName>
    <definedName name="sepc2" localSheetId="2" hidden="1">{#N/A,#N/A,FALSE,"BALLANTINE´S ";#N/A,#N/A,FALSE,"FUNDADOR"}</definedName>
    <definedName name="sepc2" localSheetId="15" hidden="1">{#N/A,#N/A,FALSE,"BALLANTINE´S ";#N/A,#N/A,FALSE,"FUNDADOR"}</definedName>
    <definedName name="sepc2" hidden="1">{#N/A,#N/A,FALSE,"BALLANTINE´S ";#N/A,#N/A,FALSE,"FUNDADOR"}</definedName>
    <definedName name="Septiembre">#N/A</definedName>
    <definedName name="ses" localSheetId="16" hidden="1">{#N/A,#N/A,FALSE,"BALLANTINE´S ";#N/A,#N/A,FALSE,"FUNDADOR"}</definedName>
    <definedName name="ses" localSheetId="0" hidden="1">{#N/A,#N/A,FALSE,"BALLANTINE´S ";#N/A,#N/A,FALSE,"FUNDADOR"}</definedName>
    <definedName name="ses" localSheetId="6" hidden="1">{#N/A,#N/A,FALSE,"BALLANTINE´S ";#N/A,#N/A,FALSE,"FUNDADOR"}</definedName>
    <definedName name="ses" localSheetId="8" hidden="1">{#N/A,#N/A,FALSE,"BALLANTINE´S ";#N/A,#N/A,FALSE,"FUNDADOR"}</definedName>
    <definedName name="ses" localSheetId="14" hidden="1">{#N/A,#N/A,FALSE,"BALLANTINE´S ";#N/A,#N/A,FALSE,"FUNDADOR"}</definedName>
    <definedName name="ses" localSheetId="18" hidden="1">{#N/A,#N/A,FALSE,"BALLANTINE´S ";#N/A,#N/A,FALSE,"FUNDADOR"}</definedName>
    <definedName name="ses" localSheetId="1" hidden="1">{#N/A,#N/A,FALSE,"BALLANTINE´S ";#N/A,#N/A,FALSE,"FUNDADOR"}</definedName>
    <definedName name="ses" localSheetId="5" hidden="1">{#N/A,#N/A,FALSE,"BALLANTINE´S ";#N/A,#N/A,FALSE,"FUNDADOR"}</definedName>
    <definedName name="ses" localSheetId="12" hidden="1">{#N/A,#N/A,FALSE,"BALLANTINE´S ";#N/A,#N/A,FALSE,"FUNDADOR"}</definedName>
    <definedName name="ses" localSheetId="13" hidden="1">{#N/A,#N/A,FALSE,"BALLANTINE´S ";#N/A,#N/A,FALSE,"FUNDADOR"}</definedName>
    <definedName name="ses" localSheetId="2" hidden="1">{#N/A,#N/A,FALSE,"BALLANTINE´S ";#N/A,#N/A,FALSE,"FUNDADOR"}</definedName>
    <definedName name="ses" localSheetId="15" hidden="1">{#N/A,#N/A,FALSE,"BALLANTINE´S ";#N/A,#N/A,FALSE,"FUNDADOR"}</definedName>
    <definedName name="ses" hidden="1">{#N/A,#N/A,FALSE,"BALLANTINE´S ";#N/A,#N/A,FALSE,"FUNDADOR"}</definedName>
    <definedName name="sFecfin">#REF!</definedName>
    <definedName name="sFecinicio">#REF!</definedName>
    <definedName name="sfrg">#N/A</definedName>
    <definedName name="sfsdf" localSheetId="16" hidden="1">{#N/A,#N/A,FALSE,"BALLANTINE´S ";#N/A,#N/A,FALSE,"FUNDADOR"}</definedName>
    <definedName name="sfsdf" localSheetId="6" hidden="1">{#N/A,#N/A,FALSE,"BALLANTINE´S ";#N/A,#N/A,FALSE,"FUNDADOR"}</definedName>
    <definedName name="sfsdf" localSheetId="8" hidden="1">{#N/A,#N/A,FALSE,"BALLANTINE´S ";#N/A,#N/A,FALSE,"FUNDADOR"}</definedName>
    <definedName name="sfsdf" localSheetId="14" hidden="1">{#N/A,#N/A,FALSE,"BALLANTINE´S ";#N/A,#N/A,FALSE,"FUNDADOR"}</definedName>
    <definedName name="sfsdf" localSheetId="18" hidden="1">{#N/A,#N/A,FALSE,"BALLANTINE´S ";#N/A,#N/A,FALSE,"FUNDADOR"}</definedName>
    <definedName name="sfsdf" localSheetId="1" hidden="1">{#N/A,#N/A,FALSE,"BALLANTINE´S ";#N/A,#N/A,FALSE,"FUNDADOR"}</definedName>
    <definedName name="sfsdf" localSheetId="5" hidden="1">{#N/A,#N/A,FALSE,"BALLANTINE´S ";#N/A,#N/A,FALSE,"FUNDADOR"}</definedName>
    <definedName name="sfsdf" localSheetId="12" hidden="1">{#N/A,#N/A,FALSE,"BALLANTINE´S ";#N/A,#N/A,FALSE,"FUNDADOR"}</definedName>
    <definedName name="sfsdf" localSheetId="13" hidden="1">{#N/A,#N/A,FALSE,"BALLANTINE´S ";#N/A,#N/A,FALSE,"FUNDADOR"}</definedName>
    <definedName name="sfsdf" localSheetId="2" hidden="1">{#N/A,#N/A,FALSE,"BALLANTINE´S ";#N/A,#N/A,FALSE,"FUNDADOR"}</definedName>
    <definedName name="sfsdf" localSheetId="15" hidden="1">{#N/A,#N/A,FALSE,"BALLANTINE´S ";#N/A,#N/A,FALSE,"FUNDADOR"}</definedName>
    <definedName name="sfsdf" hidden="1">{#N/A,#N/A,FALSE,"BALLANTINE´S ";#N/A,#N/A,FALSE,"FUNDADOR"}</definedName>
    <definedName name="SGHSGHSFH" localSheetId="6" hidden="1">#REF!</definedName>
    <definedName name="SGHSGHSFH" localSheetId="8" hidden="1">#REF!</definedName>
    <definedName name="SGHSGHSFH" localSheetId="18" hidden="1">#REF!</definedName>
    <definedName name="SGHSGHSFH" localSheetId="1" hidden="1">'PAUTA DIGITAL'!#REF!</definedName>
    <definedName name="SGHSGHSFH" localSheetId="5" hidden="1">#REF!</definedName>
    <definedName name="SGHSGHSFH" localSheetId="12" hidden="1">#REF!</definedName>
    <definedName name="SGHSGHSFH" localSheetId="13" hidden="1">#REF!</definedName>
    <definedName name="SGHSGHSFH" hidden="1">#REF!</definedName>
    <definedName name="sGRP1">#REF!</definedName>
    <definedName name="sGRP2">#REF!</definedName>
    <definedName name="sGRP3">#REF!</definedName>
    <definedName name="sGRP4">#REF!</definedName>
    <definedName name="sGRP5">#REF!</definedName>
    <definedName name="SHACALL">#REF!</definedName>
    <definedName name="Sheet_Size">OFFSET(#REF!,0,3,1,1)</definedName>
    <definedName name="Shopping">#REF!</definedName>
    <definedName name="SHYE" localSheetId="16" hidden="1">#REF!</definedName>
    <definedName name="SHYE" localSheetId="0" hidden="1">#REF!</definedName>
    <definedName name="SHYE" localSheetId="6" hidden="1">#REF!</definedName>
    <definedName name="SHYE" localSheetId="8" hidden="1">#REF!</definedName>
    <definedName name="SHYE" localSheetId="18" hidden="1">#REF!</definedName>
    <definedName name="SHYE" localSheetId="1" hidden="1">'PAUTA DIGITAL'!#REF!</definedName>
    <definedName name="SHYE" localSheetId="5" hidden="1">#REF!</definedName>
    <definedName name="SHYE" localSheetId="13" hidden="1">#REF!</definedName>
    <definedName name="SHYE" hidden="1">#REF!</definedName>
    <definedName name="SIERRA">#REF!</definedName>
    <definedName name="sim">OFFSET(#REF!,0,4,1,1)</definedName>
    <definedName name="sIns1">#REF!</definedName>
    <definedName name="sIns2">#REF!</definedName>
    <definedName name="sIns3">#REF!</definedName>
    <definedName name="sIns4">#REF!</definedName>
    <definedName name="sIns5">#REF!</definedName>
    <definedName name="SISTEMA">#REF!</definedName>
    <definedName name="sjldjflsdjflsj">#REF!</definedName>
    <definedName name="SLDJJ" localSheetId="16" hidden="1">#REF!</definedName>
    <definedName name="SLDJJ" localSheetId="0" hidden="1">#REF!</definedName>
    <definedName name="SLDJJ" localSheetId="6" hidden="1">#REF!</definedName>
    <definedName name="SLDJJ" localSheetId="8" hidden="1">#REF!</definedName>
    <definedName name="SLDJJ" localSheetId="18" hidden="1">#REF!</definedName>
    <definedName name="SLDJJ" localSheetId="1" hidden="1">'PAUTA DIGITAL'!#REF!</definedName>
    <definedName name="SLDJJ" localSheetId="5" hidden="1">#REF!</definedName>
    <definedName name="SLDJJ" localSheetId="13" hidden="1">#REF!</definedName>
    <definedName name="SLDJJ" hidden="1">#REF!</definedName>
    <definedName name="SM" localSheetId="16" hidden="1">{#N/A,#N/A,FALSE,"BALLANTINE´S ";#N/A,#N/A,FALSE,"FUNDADOR"}</definedName>
    <definedName name="SM" localSheetId="0" hidden="1">{#N/A,#N/A,FALSE,"BALLANTINE´S ";#N/A,#N/A,FALSE,"FUNDADOR"}</definedName>
    <definedName name="SM" localSheetId="6" hidden="1">{#N/A,#N/A,FALSE,"BALLANTINE´S ";#N/A,#N/A,FALSE,"FUNDADOR"}</definedName>
    <definedName name="SM" localSheetId="8" hidden="1">{#N/A,#N/A,FALSE,"BALLANTINE´S ";#N/A,#N/A,FALSE,"FUNDADOR"}</definedName>
    <definedName name="SM" localSheetId="14" hidden="1">{#N/A,#N/A,FALSE,"BALLANTINE´S ";#N/A,#N/A,FALSE,"FUNDADOR"}</definedName>
    <definedName name="SM" localSheetId="18" hidden="1">{#N/A,#N/A,FALSE,"BALLANTINE´S ";#N/A,#N/A,FALSE,"FUNDADOR"}</definedName>
    <definedName name="SM" localSheetId="1" hidden="1">{#N/A,#N/A,FALSE,"BALLANTINE´S ";#N/A,#N/A,FALSE,"FUNDADOR"}</definedName>
    <definedName name="SM" localSheetId="5" hidden="1">{#N/A,#N/A,FALSE,"BALLANTINE´S ";#N/A,#N/A,FALSE,"FUNDADOR"}</definedName>
    <definedName name="SM" localSheetId="12" hidden="1">{#N/A,#N/A,FALSE,"BALLANTINE´S ";#N/A,#N/A,FALSE,"FUNDADOR"}</definedName>
    <definedName name="SM" localSheetId="13" hidden="1">{#N/A,#N/A,FALSE,"BALLANTINE´S ";#N/A,#N/A,FALSE,"FUNDADOR"}</definedName>
    <definedName name="SM" localSheetId="2" hidden="1">{#N/A,#N/A,FALSE,"BALLANTINE´S ";#N/A,#N/A,FALSE,"FUNDADOR"}</definedName>
    <definedName name="SM" localSheetId="15" hidden="1">{#N/A,#N/A,FALSE,"BALLANTINE´S ";#N/A,#N/A,FALSE,"FUNDADOR"}</definedName>
    <definedName name="SM" hidden="1">{#N/A,#N/A,FALSE,"BALLANTINE´S ";#N/A,#N/A,FALSE,"FUNDADOR"}</definedName>
    <definedName name="sMedio">#REF!</definedName>
    <definedName name="sMesSem">#REF!</definedName>
    <definedName name="sMonto">#REF!</definedName>
    <definedName name="snr">#REF!</definedName>
    <definedName name="Solic.Material_Chile_Reclutamiento" localSheetId="16" hidden="1">{#N/A,#N/A,FALSE,"Pauta Prensa"}</definedName>
    <definedName name="Solic.Material_Chile_Reclutamiento" localSheetId="6" hidden="1">{#N/A,#N/A,FALSE,"Pauta Prensa"}</definedName>
    <definedName name="Solic.Material_Chile_Reclutamiento" localSheetId="8" hidden="1">{#N/A,#N/A,FALSE,"Pauta Prensa"}</definedName>
    <definedName name="Solic.Material_Chile_Reclutamiento" localSheetId="14" hidden="1">{#N/A,#N/A,FALSE,"Pauta Prensa"}</definedName>
    <definedName name="Solic.Material_Chile_Reclutamiento" localSheetId="18" hidden="1">{#N/A,#N/A,FALSE,"Pauta Prensa"}</definedName>
    <definedName name="Solic.Material_Chile_Reclutamiento" localSheetId="1" hidden="1">{#N/A,#N/A,FALSE,"Pauta Prensa"}</definedName>
    <definedName name="Solic.Material_Chile_Reclutamiento" localSheetId="5" hidden="1">{#N/A,#N/A,FALSE,"Pauta Prensa"}</definedName>
    <definedName name="Solic.Material_Chile_Reclutamiento" localSheetId="12" hidden="1">{#N/A,#N/A,FALSE,"Pauta Prensa"}</definedName>
    <definedName name="Solic.Material_Chile_Reclutamiento" localSheetId="13" hidden="1">{#N/A,#N/A,FALSE,"Pauta Prensa"}</definedName>
    <definedName name="Solic.Material_Chile_Reclutamiento" localSheetId="2" hidden="1">{#N/A,#N/A,FALSE,"Pauta Prensa"}</definedName>
    <definedName name="Solic.Material_Chile_Reclutamiento" localSheetId="15" hidden="1">{#N/A,#N/A,FALSE,"Pauta Prensa"}</definedName>
    <definedName name="Solic.Material_Chile_Reclutamiento" hidden="1">{#N/A,#N/A,FALSE,"Pauta Prensa"}</definedName>
    <definedName name="SORAM1">#REF!</definedName>
    <definedName name="SORMAM">#REF!</definedName>
    <definedName name="SORN1">#REF!</definedName>
    <definedName name="SORNIN">#REF!</definedName>
    <definedName name="SORTEO5">#REF!</definedName>
    <definedName name="SOS">#REF!</definedName>
    <definedName name="SOSU" localSheetId="18" hidden="1">{#N/A,#N/A,FALSE,"단축1";#N/A,#N/A,FALSE,"단축2";#N/A,#N/A,FALSE,"단축3";#N/A,#N/A,FALSE,"장축";#N/A,#N/A,FALSE,"4WD"}</definedName>
    <definedName name="SOSU" localSheetId="15" hidden="1">{#N/A,#N/A,FALSE,"단축1";#N/A,#N/A,FALSE,"단축2";#N/A,#N/A,FALSE,"단축3";#N/A,#N/A,FALSE,"장축";#N/A,#N/A,FALSE,"4WD"}</definedName>
    <definedName name="SOSU" hidden="1">{#N/A,#N/A,FALSE,"단축1";#N/A,#N/A,FALSE,"단축2";#N/A,#N/A,FALSE,"단축3";#N/A,#N/A,FALSE,"장축";#N/A,#N/A,FALSE,"4WD"}</definedName>
    <definedName name="SPAFAX">#REF!</definedName>
    <definedName name="SPAFAX_MEDIOS_Y_PUBLICIDAD_LATAM">#REF!</definedName>
    <definedName name="Spec" localSheetId="16" hidden="1">{#N/A,#N/A,FALSE,"BALLANTINE´S ";#N/A,#N/A,FALSE,"FUNDADOR"}</definedName>
    <definedName name="Spec" localSheetId="6" hidden="1">{#N/A,#N/A,FALSE,"BALLANTINE´S ";#N/A,#N/A,FALSE,"FUNDADOR"}</definedName>
    <definedName name="Spec" localSheetId="8" hidden="1">{#N/A,#N/A,FALSE,"BALLANTINE´S ";#N/A,#N/A,FALSE,"FUNDADOR"}</definedName>
    <definedName name="Spec" localSheetId="14" hidden="1">{#N/A,#N/A,FALSE,"BALLANTINE´S ";#N/A,#N/A,FALSE,"FUNDADOR"}</definedName>
    <definedName name="Spec" localSheetId="18" hidden="1">{#N/A,#N/A,FALSE,"BALLANTINE´S ";#N/A,#N/A,FALSE,"FUNDADOR"}</definedName>
    <definedName name="Spec" localSheetId="1" hidden="1">{#N/A,#N/A,FALSE,"BALLANTINE´S ";#N/A,#N/A,FALSE,"FUNDADOR"}</definedName>
    <definedName name="Spec" localSheetId="5" hidden="1">{#N/A,#N/A,FALSE,"BALLANTINE´S ";#N/A,#N/A,FALSE,"FUNDADOR"}</definedName>
    <definedName name="Spec" localSheetId="12" hidden="1">{#N/A,#N/A,FALSE,"BALLANTINE´S ";#N/A,#N/A,FALSE,"FUNDADOR"}</definedName>
    <definedName name="Spec" localSheetId="13" hidden="1">{#N/A,#N/A,FALSE,"BALLANTINE´S ";#N/A,#N/A,FALSE,"FUNDADOR"}</definedName>
    <definedName name="Spec" localSheetId="2" hidden="1">{#N/A,#N/A,FALSE,"BALLANTINE´S ";#N/A,#N/A,FALSE,"FUNDADOR"}</definedName>
    <definedName name="Spec" localSheetId="15" hidden="1">{#N/A,#N/A,FALSE,"BALLANTINE´S ";#N/A,#N/A,FALSE,"FUNDADOR"}</definedName>
    <definedName name="Spec" hidden="1">{#N/A,#N/A,FALSE,"BALLANTINE´S ";#N/A,#N/A,FALSE,"FUNDADOR"}</definedName>
    <definedName name="Sportv2">#REF!</definedName>
    <definedName name="spoteo" localSheetId="16" hidden="1">#REF!</definedName>
    <definedName name="spoteo" localSheetId="0" hidden="1">#REF!</definedName>
    <definedName name="spoteo" localSheetId="6" hidden="1">#REF!</definedName>
    <definedName name="spoteo" localSheetId="8" hidden="1">#REF!</definedName>
    <definedName name="spoteo" localSheetId="18" hidden="1">#REF!</definedName>
    <definedName name="spoteo" localSheetId="1" hidden="1">'PAUTA DIGITAL'!#REF!</definedName>
    <definedName name="spoteo" localSheetId="5" hidden="1">#REF!</definedName>
    <definedName name="spoteo" localSheetId="13" hidden="1">#REF!</definedName>
    <definedName name="spoteo" hidden="1">#REF!</definedName>
    <definedName name="sProducto">#REF!</definedName>
    <definedName name="ss">#REF!</definedName>
    <definedName name="SSAAS" localSheetId="16" hidden="1">{#N/A,#N/A,FALSE,"BALLANTINE´S ";#N/A,#N/A,FALSE,"FUNDADOR"}</definedName>
    <definedName name="SSAAS" localSheetId="0" hidden="1">{#N/A,#N/A,FALSE,"BALLANTINE´S ";#N/A,#N/A,FALSE,"FUNDADOR"}</definedName>
    <definedName name="SSAAS" localSheetId="6" hidden="1">{#N/A,#N/A,FALSE,"BALLANTINE´S ";#N/A,#N/A,FALSE,"FUNDADOR"}</definedName>
    <definedName name="SSAAS" localSheetId="8" hidden="1">{#N/A,#N/A,FALSE,"BALLANTINE´S ";#N/A,#N/A,FALSE,"FUNDADOR"}</definedName>
    <definedName name="SSAAS" localSheetId="14" hidden="1">{#N/A,#N/A,FALSE,"BALLANTINE´S ";#N/A,#N/A,FALSE,"FUNDADOR"}</definedName>
    <definedName name="SSAAS" localSheetId="18" hidden="1">{#N/A,#N/A,FALSE,"BALLANTINE´S ";#N/A,#N/A,FALSE,"FUNDADOR"}</definedName>
    <definedName name="SSAAS" localSheetId="1" hidden="1">{#N/A,#N/A,FALSE,"BALLANTINE´S ";#N/A,#N/A,FALSE,"FUNDADOR"}</definedName>
    <definedName name="SSAAS" localSheetId="5" hidden="1">{#N/A,#N/A,FALSE,"BALLANTINE´S ";#N/A,#N/A,FALSE,"FUNDADOR"}</definedName>
    <definedName name="SSAAS" localSheetId="12" hidden="1">{#N/A,#N/A,FALSE,"BALLANTINE´S ";#N/A,#N/A,FALSE,"FUNDADOR"}</definedName>
    <definedName name="SSAAS" localSheetId="13" hidden="1">{#N/A,#N/A,FALSE,"BALLANTINE´S ";#N/A,#N/A,FALSE,"FUNDADOR"}</definedName>
    <definedName name="SSAAS" localSheetId="2" hidden="1">{#N/A,#N/A,FALSE,"BALLANTINE´S ";#N/A,#N/A,FALSE,"FUNDADOR"}</definedName>
    <definedName name="SSAAS" localSheetId="15" hidden="1">{#N/A,#N/A,FALSE,"BALLANTINE´S ";#N/A,#N/A,FALSE,"FUNDADOR"}</definedName>
    <definedName name="SSAAS" hidden="1">{#N/A,#N/A,FALSE,"BALLANTINE´S ";#N/A,#N/A,FALSE,"FUNDADOR"}</definedName>
    <definedName name="sSemana1">#REF!</definedName>
    <definedName name="sSemana2">#REF!</definedName>
    <definedName name="sSemana3">#REF!</definedName>
    <definedName name="sSemana4">#REF!</definedName>
    <definedName name="sSemana5">#REF!</definedName>
    <definedName name="SSSSSSSSSSSSSSSSSSSSSS" localSheetId="16" hidden="1">{#N/A,#N/A,FALSE,"단축1";#N/A,#N/A,FALSE,"단축2";#N/A,#N/A,FALSE,"단축3";#N/A,#N/A,FALSE,"장축";#N/A,#N/A,FALSE,"4WD"}</definedName>
    <definedName name="SSSSSSSSSSSSSSSSSSSSSS" localSheetId="6" hidden="1">{#N/A,#N/A,FALSE,"단축1";#N/A,#N/A,FALSE,"단축2";#N/A,#N/A,FALSE,"단축3";#N/A,#N/A,FALSE,"장축";#N/A,#N/A,FALSE,"4WD"}</definedName>
    <definedName name="SSSSSSSSSSSSSSSSSSSSSS" localSheetId="8" hidden="1">{#N/A,#N/A,FALSE,"단축1";#N/A,#N/A,FALSE,"단축2";#N/A,#N/A,FALSE,"단축3";#N/A,#N/A,FALSE,"장축";#N/A,#N/A,FALSE,"4WD"}</definedName>
    <definedName name="SSSSSSSSSSSSSSSSSSSSSS" localSheetId="14" hidden="1">{#N/A,#N/A,FALSE,"단축1";#N/A,#N/A,FALSE,"단축2";#N/A,#N/A,FALSE,"단축3";#N/A,#N/A,FALSE,"장축";#N/A,#N/A,FALSE,"4WD"}</definedName>
    <definedName name="SSSSSSSSSSSSSSSSSSSSSS" localSheetId="18" hidden="1">{#N/A,#N/A,FALSE,"단축1";#N/A,#N/A,FALSE,"단축2";#N/A,#N/A,FALSE,"단축3";#N/A,#N/A,FALSE,"장축";#N/A,#N/A,FALSE,"4WD"}</definedName>
    <definedName name="SSSSSSSSSSSSSSSSSSSSSS" localSheetId="1" hidden="1">{#N/A,#N/A,FALSE,"단축1";#N/A,#N/A,FALSE,"단축2";#N/A,#N/A,FALSE,"단축3";#N/A,#N/A,FALSE,"장축";#N/A,#N/A,FALSE,"4WD"}</definedName>
    <definedName name="SSSSSSSSSSSSSSSSSSSSSS" localSheetId="5" hidden="1">{#N/A,#N/A,FALSE,"단축1";#N/A,#N/A,FALSE,"단축2";#N/A,#N/A,FALSE,"단축3";#N/A,#N/A,FALSE,"장축";#N/A,#N/A,FALSE,"4WD"}</definedName>
    <definedName name="SSSSSSSSSSSSSSSSSSSSSS" localSheetId="12" hidden="1">{#N/A,#N/A,FALSE,"단축1";#N/A,#N/A,FALSE,"단축2";#N/A,#N/A,FALSE,"단축3";#N/A,#N/A,FALSE,"장축";#N/A,#N/A,FALSE,"4WD"}</definedName>
    <definedName name="SSSSSSSSSSSSSSSSSSSSSS" localSheetId="13" hidden="1">{#N/A,#N/A,FALSE,"단축1";#N/A,#N/A,FALSE,"단축2";#N/A,#N/A,FALSE,"단축3";#N/A,#N/A,FALSE,"장축";#N/A,#N/A,FALSE,"4WD"}</definedName>
    <definedName name="SSSSSSSSSSSSSSSSSSSSSS" localSheetId="2" hidden="1">{#N/A,#N/A,FALSE,"단축1";#N/A,#N/A,FALSE,"단축2";#N/A,#N/A,FALSE,"단축3";#N/A,#N/A,FALSE,"장축";#N/A,#N/A,FALSE,"4WD"}</definedName>
    <definedName name="SSSSSSSSSSSSSSSSSSSSSS" localSheetId="15" hidden="1">{#N/A,#N/A,FALSE,"단축1";#N/A,#N/A,FALSE,"단축2";#N/A,#N/A,FALSE,"단축3";#N/A,#N/A,FALSE,"장축";#N/A,#N/A,FALSE,"4WD"}</definedName>
    <definedName name="SSSSSSSSSSSSSSSSSSSSSS" hidden="1">{#N/A,#N/A,FALSE,"단축1";#N/A,#N/A,FALSE,"단축2";#N/A,#N/A,FALSE,"단축3";#N/A,#N/A,FALSE,"장축";#N/A,#N/A,FALSE,"4WD"}</definedName>
    <definedName name="st" localSheetId="16" hidden="1">#REF!</definedName>
    <definedName name="st" localSheetId="0" hidden="1">#REF!</definedName>
    <definedName name="st" localSheetId="6" hidden="1">#REF!</definedName>
    <definedName name="st" localSheetId="8" hidden="1">#REF!</definedName>
    <definedName name="st" localSheetId="18" hidden="1">#REF!</definedName>
    <definedName name="st" localSheetId="1" hidden="1">'PAUTA DIGITAL'!#REF!</definedName>
    <definedName name="st" localSheetId="5" hidden="1">#REF!</definedName>
    <definedName name="st" localSheetId="13" hidden="1">#REF!</definedName>
    <definedName name="st" hidden="1">#REF!</definedName>
    <definedName name="sTarget">#REF!</definedName>
    <definedName name="Start_Schedule">#REF!</definedName>
    <definedName name="Start_Spot">#REF!</definedName>
    <definedName name="STCABLE" localSheetId="16" hidden="1">#REF!</definedName>
    <definedName name="STCABLE" localSheetId="6" hidden="1">#REF!</definedName>
    <definedName name="STCABLE" localSheetId="8" hidden="1">#REF!</definedName>
    <definedName name="STCABLE" localSheetId="18" hidden="1">#REF!</definedName>
    <definedName name="STCABLE" localSheetId="1" hidden="1">'PAUTA DIGITAL'!#REF!</definedName>
    <definedName name="STCABLE" localSheetId="5" hidden="1">#REF!</definedName>
    <definedName name="STCABLE" localSheetId="13" hidden="1">#REF!</definedName>
    <definedName name="STCABLE" hidden="1">#REF!</definedName>
    <definedName name="STG">#REF!</definedName>
    <definedName name="STGH">#N/A</definedName>
    <definedName name="sTitulo">#REF!</definedName>
    <definedName name="sTotalBoni">#REF!</definedName>
    <definedName name="sTotalCol">#REF!</definedName>
    <definedName name="sTotalCostes">#REF!</definedName>
    <definedName name="sTotalGRP">#REF!</definedName>
    <definedName name="sTotalIns">#REF!</definedName>
    <definedName name="SU" localSheetId="0" hidden="1">#REF!</definedName>
    <definedName name="SU" localSheetId="6" hidden="1">#REF!</definedName>
    <definedName name="SU" localSheetId="8" hidden="1">#REF!</definedName>
    <definedName name="SU" localSheetId="18" hidden="1">#REF!</definedName>
    <definedName name="SU" localSheetId="1" hidden="1">'PAUTA DIGITAL'!#REF!</definedName>
    <definedName name="SU" localSheetId="5" hidden="1">#REF!</definedName>
    <definedName name="SU" localSheetId="12" hidden="1">#REF!</definedName>
    <definedName name="SU" localSheetId="13" hidden="1">#REF!</definedName>
    <definedName name="SU" hidden="1">#REF!</definedName>
    <definedName name="SUMARIO1" localSheetId="16" hidden="1">#REF!</definedName>
    <definedName name="SUMARIO1" localSheetId="0" hidden="1">#REF!</definedName>
    <definedName name="SUMARIO1" localSheetId="6" hidden="1">#REF!</definedName>
    <definedName name="SUMARIO1" localSheetId="8" hidden="1">#REF!</definedName>
    <definedName name="SUMARIO1" localSheetId="18" hidden="1">#REF!</definedName>
    <definedName name="SUMARIO1" localSheetId="1" hidden="1">'PAUTA DIGITAL'!#REF!</definedName>
    <definedName name="SUMARIO1" localSheetId="5" hidden="1">#REF!</definedName>
    <definedName name="SUMARIO1" localSheetId="13" hidden="1">#REF!</definedName>
    <definedName name="SUMARIO1" hidden="1">#REF!</definedName>
    <definedName name="sup">#REF!</definedName>
    <definedName name="super">#REF!</definedName>
    <definedName name="susy" localSheetId="16" hidden="1">#REF!</definedName>
    <definedName name="susy" localSheetId="0" hidden="1">#REF!</definedName>
    <definedName name="susy" localSheetId="6" hidden="1">#REF!</definedName>
    <definedName name="susy" localSheetId="8" hidden="1">#REF!</definedName>
    <definedName name="susy" localSheetId="18" hidden="1">#REF!</definedName>
    <definedName name="susy" localSheetId="1" hidden="1">'PAUTA DIGITAL'!#REF!</definedName>
    <definedName name="susy" localSheetId="5" hidden="1">#REF!</definedName>
    <definedName name="susy" localSheetId="12" hidden="1">#REF!</definedName>
    <definedName name="susy" localSheetId="13" hidden="1">#REF!</definedName>
    <definedName name="susy" hidden="1">#REF!</definedName>
    <definedName name="SVAGT">#REF!</definedName>
    <definedName name="t">#REF!</definedName>
    <definedName name="TAB" localSheetId="16" hidden="1">#REF!</definedName>
    <definedName name="TAB" localSheetId="0" hidden="1">#REF!</definedName>
    <definedName name="TAB" localSheetId="6" hidden="1">#REF!</definedName>
    <definedName name="TAB" localSheetId="8" hidden="1">#REF!</definedName>
    <definedName name="TAB" localSheetId="18" hidden="1">#REF!</definedName>
    <definedName name="TAB" localSheetId="1" hidden="1">'PAUTA DIGITAL'!#REF!</definedName>
    <definedName name="TAB" localSheetId="5" hidden="1">#REF!</definedName>
    <definedName name="TAB" localSheetId="13" hidden="1">#REF!</definedName>
    <definedName name="TAB" hidden="1">#REF!</definedName>
    <definedName name="Tabe">#REF!</definedName>
    <definedName name="tabel">#REF!</definedName>
    <definedName name="tablacable">#REF!</definedName>
    <definedName name="TabMeses">#REF!</definedName>
    <definedName name="Targ">#REF!</definedName>
    <definedName name="Targe">#REF!</definedName>
    <definedName name="Targets">#REF!</definedName>
    <definedName name="tcf">#REF!</definedName>
    <definedName name="TELEVISION" localSheetId="16" hidden="1">#REF!</definedName>
    <definedName name="TELEVISION" localSheetId="0" hidden="1">#REF!</definedName>
    <definedName name="TELEVISION" localSheetId="6" hidden="1">#REF!</definedName>
    <definedName name="TELEVISION" localSheetId="8" hidden="1">#REF!</definedName>
    <definedName name="TELEVISION" localSheetId="18" hidden="1">#REF!</definedName>
    <definedName name="TELEVISION" localSheetId="1" hidden="1">'PAUTA DIGITAL'!#REF!</definedName>
    <definedName name="TELEVISION" localSheetId="5" hidden="1">#REF!</definedName>
    <definedName name="TELEVISION" localSheetId="12" hidden="1">#REF!</definedName>
    <definedName name="TELEVISION" localSheetId="13" hidden="1">#REF!</definedName>
    <definedName name="TELEVISION" hidden="1">#REF!</definedName>
    <definedName name="teste" localSheetId="16" hidden="1">{"'Janeiro'!$A$1:$I$153"}</definedName>
    <definedName name="teste" localSheetId="6" hidden="1">{"'Janeiro'!$A$1:$I$153"}</definedName>
    <definedName name="teste" localSheetId="8" hidden="1">{"'Janeiro'!$A$1:$I$153"}</definedName>
    <definedName name="teste" localSheetId="14" hidden="1">{"'Janeiro'!$A$1:$I$153"}</definedName>
    <definedName name="teste" localSheetId="18" hidden="1">{"'Janeiro'!$A$1:$I$153"}</definedName>
    <definedName name="teste" localSheetId="1" hidden="1">{"'Janeiro'!$A$1:$I$153"}</definedName>
    <definedName name="teste" localSheetId="5" hidden="1">{"'Janeiro'!$A$1:$I$153"}</definedName>
    <definedName name="teste" localSheetId="12" hidden="1">{"'Janeiro'!$A$1:$I$153"}</definedName>
    <definedName name="teste" localSheetId="13" hidden="1">{"'Janeiro'!$A$1:$I$153"}</definedName>
    <definedName name="teste" localSheetId="2" hidden="1">{"'Janeiro'!$A$1:$I$153"}</definedName>
    <definedName name="teste" localSheetId="15" hidden="1">{"'Janeiro'!$A$1:$I$153"}</definedName>
    <definedName name="teste" hidden="1">{"'Janeiro'!$A$1:$I$153"}</definedName>
    <definedName name="testrange">#REF!</definedName>
    <definedName name="TEWR" localSheetId="16" hidden="1">{#N/A,#N/A,TRUE,"Y생산";#N/A,#N/A,TRUE,"Y판매";#N/A,#N/A,TRUE,"Y총물량";#N/A,#N/A,TRUE,"Y능력";#N/A,#N/A,TRUE,"YKD"}</definedName>
    <definedName name="TEWR" localSheetId="0" hidden="1">{#N/A,#N/A,TRUE,"Y생산";#N/A,#N/A,TRUE,"Y판매";#N/A,#N/A,TRUE,"Y총물량";#N/A,#N/A,TRUE,"Y능력";#N/A,#N/A,TRUE,"YKD"}</definedName>
    <definedName name="TEWR" localSheetId="6" hidden="1">{#N/A,#N/A,TRUE,"Y생산";#N/A,#N/A,TRUE,"Y판매";#N/A,#N/A,TRUE,"Y총물량";#N/A,#N/A,TRUE,"Y능력";#N/A,#N/A,TRUE,"YKD"}</definedName>
    <definedName name="TEWR" localSheetId="8" hidden="1">{#N/A,#N/A,TRUE,"Y생산";#N/A,#N/A,TRUE,"Y판매";#N/A,#N/A,TRUE,"Y총물량";#N/A,#N/A,TRUE,"Y능력";#N/A,#N/A,TRUE,"YKD"}</definedName>
    <definedName name="TEWR" localSheetId="14" hidden="1">{#N/A,#N/A,TRUE,"Y생산";#N/A,#N/A,TRUE,"Y판매";#N/A,#N/A,TRUE,"Y총물량";#N/A,#N/A,TRUE,"Y능력";#N/A,#N/A,TRUE,"YKD"}</definedName>
    <definedName name="TEWR" localSheetId="18" hidden="1">{#N/A,#N/A,TRUE,"Y생산";#N/A,#N/A,TRUE,"Y판매";#N/A,#N/A,TRUE,"Y총물량";#N/A,#N/A,TRUE,"Y능력";#N/A,#N/A,TRUE,"YKD"}</definedName>
    <definedName name="TEWR" localSheetId="1" hidden="1">{#N/A,#N/A,TRUE,"Y생산";#N/A,#N/A,TRUE,"Y판매";#N/A,#N/A,TRUE,"Y총물량";#N/A,#N/A,TRUE,"Y능력";#N/A,#N/A,TRUE,"YKD"}</definedName>
    <definedName name="TEWR" localSheetId="5" hidden="1">{#N/A,#N/A,TRUE,"Y생산";#N/A,#N/A,TRUE,"Y판매";#N/A,#N/A,TRUE,"Y총물량";#N/A,#N/A,TRUE,"Y능력";#N/A,#N/A,TRUE,"YKD"}</definedName>
    <definedName name="TEWR" localSheetId="12" hidden="1">{#N/A,#N/A,TRUE,"Y생산";#N/A,#N/A,TRUE,"Y판매";#N/A,#N/A,TRUE,"Y총물량";#N/A,#N/A,TRUE,"Y능력";#N/A,#N/A,TRUE,"YKD"}</definedName>
    <definedName name="TEWR" localSheetId="13" hidden="1">{#N/A,#N/A,TRUE,"Y생산";#N/A,#N/A,TRUE,"Y판매";#N/A,#N/A,TRUE,"Y총물량";#N/A,#N/A,TRUE,"Y능력";#N/A,#N/A,TRUE,"YKD"}</definedName>
    <definedName name="TEWR" localSheetId="2" hidden="1">{#N/A,#N/A,TRUE,"Y생산";#N/A,#N/A,TRUE,"Y판매";#N/A,#N/A,TRUE,"Y총물량";#N/A,#N/A,TRUE,"Y능력";#N/A,#N/A,TRUE,"YKD"}</definedName>
    <definedName name="TEWR" localSheetId="15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G" localSheetId="16" hidden="1">#REF!</definedName>
    <definedName name="TG" localSheetId="0" hidden="1">#REF!</definedName>
    <definedName name="TG" localSheetId="6" hidden="1">#REF!</definedName>
    <definedName name="TG" localSheetId="8" hidden="1">#REF!</definedName>
    <definedName name="TG" localSheetId="18" hidden="1">#REF!</definedName>
    <definedName name="TG" localSheetId="1" hidden="1">'PAUTA DIGITAL'!#REF!</definedName>
    <definedName name="TG" localSheetId="5" hidden="1">#REF!</definedName>
    <definedName name="TG" localSheetId="13" hidden="1">#REF!</definedName>
    <definedName name="TG" hidden="1">#REF!</definedName>
    <definedName name="th">#REF!</definedName>
    <definedName name="thjki" localSheetId="16" hidden="1">#REF!</definedName>
    <definedName name="thjki" localSheetId="0" hidden="1">#REF!</definedName>
    <definedName name="thjki" localSheetId="6" hidden="1">#REF!</definedName>
    <definedName name="thjki" localSheetId="8" hidden="1">#REF!</definedName>
    <definedName name="thjki" localSheetId="18" hidden="1">#REF!</definedName>
    <definedName name="thjki" localSheetId="1" hidden="1">'PAUTA DIGITAL'!#REF!</definedName>
    <definedName name="thjki" localSheetId="5" hidden="1">#REF!</definedName>
    <definedName name="thjki" localSheetId="13" hidden="1">#REF!</definedName>
    <definedName name="thjki" hidden="1">#REF!</definedName>
    <definedName name="TIC1GY04">#REF!</definedName>
    <definedName name="TIC1UI04">#REF!</definedName>
    <definedName name="TIC3CON">#REF!</definedName>
    <definedName name="TIC3GYE">#REF!</definedName>
    <definedName name="TIC3UIO">#REF!</definedName>
    <definedName name="TICON">#REF!</definedName>
    <definedName name="TIPO_PTO">#REF!</definedName>
    <definedName name="_xlnm.Print_Titles">#REF!</definedName>
    <definedName name="todas">#REF!</definedName>
    <definedName name="toggle">#REF!</definedName>
    <definedName name="TOTAL">#REF!</definedName>
    <definedName name="total1">#REF!</definedName>
    <definedName name="TOTAL13">#REF!</definedName>
    <definedName name="TOTAL2">#REF!</definedName>
    <definedName name="total3">#REF!</definedName>
    <definedName name="TOTAL4">#REF!</definedName>
    <definedName name="TOTLANGY">#REF!</definedName>
    <definedName name="TOTLANUI">#REF!</definedName>
    <definedName name="TOTMANGY">#REF!</definedName>
    <definedName name="TOTMANUI">#REF!</definedName>
    <definedName name="tr" localSheetId="16" hidden="1">#REF!</definedName>
    <definedName name="tr" localSheetId="0" hidden="1">#REF!</definedName>
    <definedName name="tr" localSheetId="6" hidden="1">#REF!</definedName>
    <definedName name="tr" localSheetId="8" hidden="1">#REF!</definedName>
    <definedName name="tr" localSheetId="18" hidden="1">#REF!</definedName>
    <definedName name="tr" localSheetId="1" hidden="1">'PAUTA DIGITAL'!#REF!</definedName>
    <definedName name="tr" localSheetId="5" hidden="1">#REF!</definedName>
    <definedName name="tr" localSheetId="13" hidden="1">#REF!</definedName>
    <definedName name="tr" hidden="1">#REF!</definedName>
    <definedName name="TRADICIONAL">#REF!</definedName>
    <definedName name="TRANSACTIONCOST">#REF!</definedName>
    <definedName name="try" localSheetId="16" hidden="1">{#N/A,#N/A,FALSE,"BALLANTINE´S ";#N/A,#N/A,FALSE,"FUNDADOR"}</definedName>
    <definedName name="try" localSheetId="6" hidden="1">{#N/A,#N/A,FALSE,"BALLANTINE´S ";#N/A,#N/A,FALSE,"FUNDADOR"}</definedName>
    <definedName name="try" localSheetId="8" hidden="1">{#N/A,#N/A,FALSE,"BALLANTINE´S ";#N/A,#N/A,FALSE,"FUNDADOR"}</definedName>
    <definedName name="try" localSheetId="14" hidden="1">{#N/A,#N/A,FALSE,"BALLANTINE´S ";#N/A,#N/A,FALSE,"FUNDADOR"}</definedName>
    <definedName name="try" localSheetId="18" hidden="1">{#N/A,#N/A,FALSE,"BALLANTINE´S ";#N/A,#N/A,FALSE,"FUNDADOR"}</definedName>
    <definedName name="try" localSheetId="1" hidden="1">{#N/A,#N/A,FALSE,"BALLANTINE´S ";#N/A,#N/A,FALSE,"FUNDADOR"}</definedName>
    <definedName name="try" localSheetId="5" hidden="1">{#N/A,#N/A,FALSE,"BALLANTINE´S ";#N/A,#N/A,FALSE,"FUNDADOR"}</definedName>
    <definedName name="try" localSheetId="12" hidden="1">{#N/A,#N/A,FALSE,"BALLANTINE´S ";#N/A,#N/A,FALSE,"FUNDADOR"}</definedName>
    <definedName name="try" localSheetId="13" hidden="1">{#N/A,#N/A,FALSE,"BALLANTINE´S ";#N/A,#N/A,FALSE,"FUNDADOR"}</definedName>
    <definedName name="try" localSheetId="2" hidden="1">{#N/A,#N/A,FALSE,"BALLANTINE´S ";#N/A,#N/A,FALSE,"FUNDADOR"}</definedName>
    <definedName name="try" localSheetId="15" hidden="1">{#N/A,#N/A,FALSE,"BALLANTINE´S ";#N/A,#N/A,FALSE,"FUNDADOR"}</definedName>
    <definedName name="try" hidden="1">{#N/A,#N/A,FALSE,"BALLANTINE´S ";#N/A,#N/A,FALSE,"FUNDADOR"}</definedName>
    <definedName name="tryrt" localSheetId="16" hidden="1">{#N/A,#N/A,FALSE,"BALLANTINE´S ";#N/A,#N/A,FALSE,"FUNDADOR"}</definedName>
    <definedName name="tryrt" localSheetId="6" hidden="1">{#N/A,#N/A,FALSE,"BALLANTINE´S ";#N/A,#N/A,FALSE,"FUNDADOR"}</definedName>
    <definedName name="tryrt" localSheetId="8" hidden="1">{#N/A,#N/A,FALSE,"BALLANTINE´S ";#N/A,#N/A,FALSE,"FUNDADOR"}</definedName>
    <definedName name="tryrt" localSheetId="14" hidden="1">{#N/A,#N/A,FALSE,"BALLANTINE´S ";#N/A,#N/A,FALSE,"FUNDADOR"}</definedName>
    <definedName name="tryrt" localSheetId="18" hidden="1">{#N/A,#N/A,FALSE,"BALLANTINE´S ";#N/A,#N/A,FALSE,"FUNDADOR"}</definedName>
    <definedName name="tryrt" localSheetId="1" hidden="1">{#N/A,#N/A,FALSE,"BALLANTINE´S ";#N/A,#N/A,FALSE,"FUNDADOR"}</definedName>
    <definedName name="tryrt" localSheetId="5" hidden="1">{#N/A,#N/A,FALSE,"BALLANTINE´S ";#N/A,#N/A,FALSE,"FUNDADOR"}</definedName>
    <definedName name="tryrt" localSheetId="12" hidden="1">{#N/A,#N/A,FALSE,"BALLANTINE´S ";#N/A,#N/A,FALSE,"FUNDADOR"}</definedName>
    <definedName name="tryrt" localSheetId="13" hidden="1">{#N/A,#N/A,FALSE,"BALLANTINE´S ";#N/A,#N/A,FALSE,"FUNDADOR"}</definedName>
    <definedName name="tryrt" localSheetId="2" hidden="1">{#N/A,#N/A,FALSE,"BALLANTINE´S ";#N/A,#N/A,FALSE,"FUNDADOR"}</definedName>
    <definedName name="tryrt" localSheetId="15" hidden="1">{#N/A,#N/A,FALSE,"BALLANTINE´S ";#N/A,#N/A,FALSE,"FUNDADOR"}</definedName>
    <definedName name="tryrt" hidden="1">{#N/A,#N/A,FALSE,"BALLANTINE´S ";#N/A,#N/A,FALSE,"FUNDADOR"}</definedName>
    <definedName name="tt" localSheetId="16" hidden="1">{#N/A,#N/A,FALSE,"BALLANTINE´S ";#N/A,#N/A,FALSE,"FUNDADOR"}</definedName>
    <definedName name="tt" localSheetId="0" hidden="1">{#N/A,#N/A,FALSE,"BALLANTINE´S ";#N/A,#N/A,FALSE,"FUNDADOR"}</definedName>
    <definedName name="tt" localSheetId="6" hidden="1">{#N/A,#N/A,FALSE,"BALLANTINE´S ";#N/A,#N/A,FALSE,"FUNDADOR"}</definedName>
    <definedName name="tt" localSheetId="8" hidden="1">{#N/A,#N/A,FALSE,"BALLANTINE´S ";#N/A,#N/A,FALSE,"FUNDADOR"}</definedName>
    <definedName name="tt" localSheetId="14" hidden="1">{#N/A,#N/A,FALSE,"BALLANTINE´S ";#N/A,#N/A,FALSE,"FUNDADOR"}</definedName>
    <definedName name="tt" localSheetId="18" hidden="1">{#N/A,#N/A,FALSE,"BALLANTINE´S ";#N/A,#N/A,FALSE,"FUNDADOR"}</definedName>
    <definedName name="tt" localSheetId="1" hidden="1">{#N/A,#N/A,FALSE,"BALLANTINE´S ";#N/A,#N/A,FALSE,"FUNDADOR"}</definedName>
    <definedName name="tt" localSheetId="5" hidden="1">{#N/A,#N/A,FALSE,"BALLANTINE´S ";#N/A,#N/A,FALSE,"FUNDADOR"}</definedName>
    <definedName name="tt" localSheetId="12" hidden="1">{#N/A,#N/A,FALSE,"BALLANTINE´S ";#N/A,#N/A,FALSE,"FUNDADOR"}</definedName>
    <definedName name="tt" localSheetId="13" hidden="1">{#N/A,#N/A,FALSE,"BALLANTINE´S ";#N/A,#N/A,FALSE,"FUNDADOR"}</definedName>
    <definedName name="tt" localSheetId="2" hidden="1">{#N/A,#N/A,FALSE,"BALLANTINE´S ";#N/A,#N/A,FALSE,"FUNDADOR"}</definedName>
    <definedName name="tt" localSheetId="15" hidden="1">{#N/A,#N/A,FALSE,"BALLANTINE´S ";#N/A,#N/A,FALSE,"FUNDADOR"}</definedName>
    <definedName name="tt" hidden="1">{#N/A,#N/A,FALSE,"BALLANTINE´S ";#N/A,#N/A,FALSE,"FUNDADOR"}</definedName>
    <definedName name="ttt" localSheetId="16" hidden="1">{#N/A,#N/A,FALSE,"BALLANTINE´S ";#N/A,#N/A,FALSE,"FUNDADOR"}</definedName>
    <definedName name="ttt" localSheetId="0" hidden="1">{#N/A,#N/A,FALSE,"BALLANTINE´S ";#N/A,#N/A,FALSE,"FUNDADOR"}</definedName>
    <definedName name="ttt" localSheetId="6" hidden="1">{#N/A,#N/A,FALSE,"BALLANTINE´S ";#N/A,#N/A,FALSE,"FUNDADOR"}</definedName>
    <definedName name="ttt" localSheetId="8" hidden="1">{#N/A,#N/A,FALSE,"BALLANTINE´S ";#N/A,#N/A,FALSE,"FUNDADOR"}</definedName>
    <definedName name="ttt" localSheetId="14" hidden="1">{#N/A,#N/A,FALSE,"BALLANTINE´S ";#N/A,#N/A,FALSE,"FUNDADOR"}</definedName>
    <definedName name="ttt" localSheetId="18" hidden="1">{#N/A,#N/A,FALSE,"BALLANTINE´S ";#N/A,#N/A,FALSE,"FUNDADOR"}</definedName>
    <definedName name="ttt" localSheetId="1" hidden="1">{#N/A,#N/A,FALSE,"BALLANTINE´S ";#N/A,#N/A,FALSE,"FUNDADOR"}</definedName>
    <definedName name="ttt" localSheetId="5" hidden="1">{#N/A,#N/A,FALSE,"BALLANTINE´S ";#N/A,#N/A,FALSE,"FUNDADOR"}</definedName>
    <definedName name="ttt" localSheetId="12" hidden="1">{#N/A,#N/A,FALSE,"BALLANTINE´S ";#N/A,#N/A,FALSE,"FUNDADOR"}</definedName>
    <definedName name="ttt" localSheetId="13" hidden="1">{#N/A,#N/A,FALSE,"BALLANTINE´S ";#N/A,#N/A,FALSE,"FUNDADOR"}</definedName>
    <definedName name="ttt" localSheetId="2" hidden="1">{#N/A,#N/A,FALSE,"BALLANTINE´S ";#N/A,#N/A,FALSE,"FUNDADOR"}</definedName>
    <definedName name="ttt" localSheetId="15" hidden="1">{#N/A,#N/A,FALSE,"BALLANTINE´S ";#N/A,#N/A,FALSE,"FUNDADOR"}</definedName>
    <definedName name="ttt" hidden="1">{#N/A,#N/A,FALSE,"BALLANTINE´S ";#N/A,#N/A,FALSE,"FUNDADOR"}</definedName>
    <definedName name="tttt" localSheetId="16" hidden="1">{#N/A,#N/A,FALSE,"BALLANTINE´S ";#N/A,#N/A,FALSE,"FUNDADOR"}</definedName>
    <definedName name="tttt" localSheetId="0" hidden="1">{#N/A,#N/A,FALSE,"BALLANTINE´S ";#N/A,#N/A,FALSE,"FUNDADOR"}</definedName>
    <definedName name="tttt" localSheetId="6" hidden="1">{#N/A,#N/A,FALSE,"BALLANTINE´S ";#N/A,#N/A,FALSE,"FUNDADOR"}</definedName>
    <definedName name="tttt" localSheetId="8" hidden="1">{#N/A,#N/A,FALSE,"BALLANTINE´S ";#N/A,#N/A,FALSE,"FUNDADOR"}</definedName>
    <definedName name="tttt" localSheetId="14" hidden="1">{#N/A,#N/A,FALSE,"BALLANTINE´S ";#N/A,#N/A,FALSE,"FUNDADOR"}</definedName>
    <definedName name="tttt" localSheetId="18" hidden="1">{#N/A,#N/A,FALSE,"BALLANTINE´S ";#N/A,#N/A,FALSE,"FUNDADOR"}</definedName>
    <definedName name="tttt" localSheetId="1" hidden="1">{#N/A,#N/A,FALSE,"BALLANTINE´S ";#N/A,#N/A,FALSE,"FUNDADOR"}</definedName>
    <definedName name="tttt" localSheetId="5" hidden="1">{#N/A,#N/A,FALSE,"BALLANTINE´S ";#N/A,#N/A,FALSE,"FUNDADOR"}</definedName>
    <definedName name="tttt" localSheetId="12" hidden="1">{#N/A,#N/A,FALSE,"BALLANTINE´S ";#N/A,#N/A,FALSE,"FUNDADOR"}</definedName>
    <definedName name="tttt" localSheetId="13" hidden="1">{#N/A,#N/A,FALSE,"BALLANTINE´S ";#N/A,#N/A,FALSE,"FUNDADOR"}</definedName>
    <definedName name="tttt" localSheetId="2" hidden="1">{#N/A,#N/A,FALSE,"BALLANTINE´S ";#N/A,#N/A,FALSE,"FUNDADOR"}</definedName>
    <definedName name="tttt" localSheetId="15" hidden="1">{#N/A,#N/A,FALSE,"BALLANTINE´S ";#N/A,#N/A,FALSE,"FUNDADOR"}</definedName>
    <definedName name="tttt" hidden="1">{#N/A,#N/A,FALSE,"BALLANTINE´S ";#N/A,#N/A,FALSE,"FUNDADOR"}</definedName>
    <definedName name="ttttt" localSheetId="16" hidden="1">{#N/A,#N/A,FALSE,"BALLANTINE´S ";#N/A,#N/A,FALSE,"FUNDADOR"}</definedName>
    <definedName name="ttttt" localSheetId="0" hidden="1">{#N/A,#N/A,FALSE,"BALLANTINE´S ";#N/A,#N/A,FALSE,"FUNDADOR"}</definedName>
    <definedName name="ttttt" localSheetId="6" hidden="1">{#N/A,#N/A,FALSE,"BALLANTINE´S ";#N/A,#N/A,FALSE,"FUNDADOR"}</definedName>
    <definedName name="ttttt" localSheetId="8" hidden="1">{#N/A,#N/A,FALSE,"BALLANTINE´S ";#N/A,#N/A,FALSE,"FUNDADOR"}</definedName>
    <definedName name="ttttt" localSheetId="14" hidden="1">{#N/A,#N/A,FALSE,"BALLANTINE´S ";#N/A,#N/A,FALSE,"FUNDADOR"}</definedName>
    <definedName name="ttttt" localSheetId="18" hidden="1">{#N/A,#N/A,FALSE,"BALLANTINE´S ";#N/A,#N/A,FALSE,"FUNDADOR"}</definedName>
    <definedName name="ttttt" localSheetId="1" hidden="1">{#N/A,#N/A,FALSE,"BALLANTINE´S ";#N/A,#N/A,FALSE,"FUNDADOR"}</definedName>
    <definedName name="ttttt" localSheetId="5" hidden="1">{#N/A,#N/A,FALSE,"BALLANTINE´S ";#N/A,#N/A,FALSE,"FUNDADOR"}</definedName>
    <definedName name="ttttt" localSheetId="12" hidden="1">{#N/A,#N/A,FALSE,"BALLANTINE´S ";#N/A,#N/A,FALSE,"FUNDADOR"}</definedName>
    <definedName name="ttttt" localSheetId="13" hidden="1">{#N/A,#N/A,FALSE,"BALLANTINE´S ";#N/A,#N/A,FALSE,"FUNDADOR"}</definedName>
    <definedName name="ttttt" localSheetId="2" hidden="1">{#N/A,#N/A,FALSE,"BALLANTINE´S ";#N/A,#N/A,FALSE,"FUNDADOR"}</definedName>
    <definedName name="ttttt" localSheetId="15" hidden="1">{#N/A,#N/A,FALSE,"BALLANTINE´S ";#N/A,#N/A,FALSE,"FUNDADOR"}</definedName>
    <definedName name="ttttt" hidden="1">{#N/A,#N/A,FALSE,"BALLANTINE´S ";#N/A,#N/A,FALSE,"FUNDADOR"}</definedName>
    <definedName name="tula">#REF!</definedName>
    <definedName name="TUTU" localSheetId="16" hidden="1">{#N/A,#N/A,FALSE,"BALLANTINE´S ";#N/A,#N/A,FALSE,"FUNDADOR"}</definedName>
    <definedName name="TUTU" localSheetId="0" hidden="1">{#N/A,#N/A,FALSE,"BALLANTINE´S ";#N/A,#N/A,FALSE,"FUNDADOR"}</definedName>
    <definedName name="TUTU" localSheetId="6" hidden="1">{#N/A,#N/A,FALSE,"BALLANTINE´S ";#N/A,#N/A,FALSE,"FUNDADOR"}</definedName>
    <definedName name="TUTU" localSheetId="8" hidden="1">{#N/A,#N/A,FALSE,"BALLANTINE´S ";#N/A,#N/A,FALSE,"FUNDADOR"}</definedName>
    <definedName name="TUTU" localSheetId="14" hidden="1">{#N/A,#N/A,FALSE,"BALLANTINE´S ";#N/A,#N/A,FALSE,"FUNDADOR"}</definedName>
    <definedName name="TUTU" localSheetId="18" hidden="1">{#N/A,#N/A,FALSE,"BALLANTINE´S ";#N/A,#N/A,FALSE,"FUNDADOR"}</definedName>
    <definedName name="TUTU" localSheetId="1" hidden="1">{#N/A,#N/A,FALSE,"BALLANTINE´S ";#N/A,#N/A,FALSE,"FUNDADOR"}</definedName>
    <definedName name="TUTU" localSheetId="5" hidden="1">{#N/A,#N/A,FALSE,"BALLANTINE´S ";#N/A,#N/A,FALSE,"FUNDADOR"}</definedName>
    <definedName name="TUTU" localSheetId="12" hidden="1">{#N/A,#N/A,FALSE,"BALLANTINE´S ";#N/A,#N/A,FALSE,"FUNDADOR"}</definedName>
    <definedName name="TUTU" localSheetId="13" hidden="1">{#N/A,#N/A,FALSE,"BALLANTINE´S ";#N/A,#N/A,FALSE,"FUNDADOR"}</definedName>
    <definedName name="TUTU" localSheetId="2" hidden="1">{#N/A,#N/A,FALSE,"BALLANTINE´S ";#N/A,#N/A,FALSE,"FUNDADOR"}</definedName>
    <definedName name="TUTU" localSheetId="15" hidden="1">{#N/A,#N/A,FALSE,"BALLANTINE´S ";#N/A,#N/A,FALSE,"FUNDADOR"}</definedName>
    <definedName name="TUTU" hidden="1">{#N/A,#N/A,FALSE,"BALLANTINE´S ";#N/A,#N/A,FALSE,"FUNDADOR"}</definedName>
    <definedName name="TV">#REF!</definedName>
    <definedName name="TVISITA" localSheetId="16" hidden="1">#REF!</definedName>
    <definedName name="TVISITA" localSheetId="0" hidden="1">#REF!</definedName>
    <definedName name="TVISITA" localSheetId="6" hidden="1">#REF!</definedName>
    <definedName name="TVISITA" localSheetId="8" hidden="1">#REF!</definedName>
    <definedName name="TVISITA" localSheetId="18" hidden="1">#REF!</definedName>
    <definedName name="TVISITA" localSheetId="1" hidden="1">'PAUTA DIGITAL'!#REF!</definedName>
    <definedName name="TVISITA" localSheetId="5" hidden="1">#REF!</definedName>
    <definedName name="TVISITA" localSheetId="13" hidden="1">#REF!</definedName>
    <definedName name="TVISITA" hidden="1">#REF!</definedName>
    <definedName name="TVSAVIRTUAL" localSheetId="16" hidden="1">#REF!</definedName>
    <definedName name="TVSAVIRTUAL" localSheetId="0" hidden="1">#REF!</definedName>
    <definedName name="TVSAVIRTUAL" localSheetId="6" hidden="1">#REF!</definedName>
    <definedName name="TVSAVIRTUAL" localSheetId="8" hidden="1">#REF!</definedName>
    <definedName name="TVSAVIRTUAL" localSheetId="18" hidden="1">#REF!</definedName>
    <definedName name="TVSAVIRTUAL" localSheetId="1" hidden="1">'PAUTA DIGITAL'!#REF!</definedName>
    <definedName name="TVSAVIRTUAL" localSheetId="5" hidden="1">#REF!</definedName>
    <definedName name="TVSAVIRTUAL" localSheetId="13" hidden="1">#REF!</definedName>
    <definedName name="TVSAVIRTUAL" hidden="1">#REF!</definedName>
    <definedName name="ty" localSheetId="16" hidden="1">#REF!</definedName>
    <definedName name="ty" localSheetId="0" hidden="1">#REF!</definedName>
    <definedName name="ty" localSheetId="6" hidden="1">#REF!</definedName>
    <definedName name="ty" localSheetId="8" hidden="1">#REF!</definedName>
    <definedName name="ty" localSheetId="18" hidden="1">#REF!</definedName>
    <definedName name="ty" localSheetId="1" hidden="1">'PAUTA DIGITAL'!#REF!</definedName>
    <definedName name="ty" localSheetId="5" hidden="1">#REF!</definedName>
    <definedName name="ty" localSheetId="13" hidden="1">#REF!</definedName>
    <definedName name="ty" hidden="1">#REF!</definedName>
    <definedName name="type">#REF!</definedName>
    <definedName name="U" localSheetId="16" hidden="1">{#N/A,#N/A,FALSE,"BALLANTINE´S ";#N/A,#N/A,FALSE,"FUNDADOR"}</definedName>
    <definedName name="U" localSheetId="0" hidden="1">{#N/A,#N/A,FALSE,"BALLANTINE´S ";#N/A,#N/A,FALSE,"FUNDADOR"}</definedName>
    <definedName name="U" localSheetId="6" hidden="1">{#N/A,#N/A,FALSE,"BALLANTINE´S ";#N/A,#N/A,FALSE,"FUNDADOR"}</definedName>
    <definedName name="U" localSheetId="8" hidden="1">{#N/A,#N/A,FALSE,"BALLANTINE´S ";#N/A,#N/A,FALSE,"FUNDADOR"}</definedName>
    <definedName name="U" localSheetId="14" hidden="1">{#N/A,#N/A,FALSE,"BALLANTINE´S ";#N/A,#N/A,FALSE,"FUNDADOR"}</definedName>
    <definedName name="U" localSheetId="18" hidden="1">{#N/A,#N/A,FALSE,"BALLANTINE´S ";#N/A,#N/A,FALSE,"FUNDADOR"}</definedName>
    <definedName name="U" localSheetId="1" hidden="1">{#N/A,#N/A,FALSE,"BALLANTINE´S ";#N/A,#N/A,FALSE,"FUNDADOR"}</definedName>
    <definedName name="U" localSheetId="5" hidden="1">{#N/A,#N/A,FALSE,"BALLANTINE´S ";#N/A,#N/A,FALSE,"FUNDADOR"}</definedName>
    <definedName name="U" localSheetId="12" hidden="1">{#N/A,#N/A,FALSE,"BALLANTINE´S ";#N/A,#N/A,FALSE,"FUNDADOR"}</definedName>
    <definedName name="U" localSheetId="13" hidden="1">{#N/A,#N/A,FALSE,"BALLANTINE´S ";#N/A,#N/A,FALSE,"FUNDADOR"}</definedName>
    <definedName name="U" localSheetId="2" hidden="1">{#N/A,#N/A,FALSE,"BALLANTINE´S ";#N/A,#N/A,FALSE,"FUNDADOR"}</definedName>
    <definedName name="U" localSheetId="15" hidden="1">{#N/A,#N/A,FALSE,"BALLANTINE´S ";#N/A,#N/A,FALSE,"FUNDADOR"}</definedName>
    <definedName name="U" hidden="1">{#N/A,#N/A,FALSE,"BALLANTINE´S ";#N/A,#N/A,FALSE,"FUNDADOR"}</definedName>
    <definedName name="UET" localSheetId="16" hidden="1">#REF!</definedName>
    <definedName name="UET" localSheetId="0" hidden="1">#REF!</definedName>
    <definedName name="UET" localSheetId="6" hidden="1">#REF!</definedName>
    <definedName name="UET" localSheetId="8" hidden="1">#REF!</definedName>
    <definedName name="UET" localSheetId="18" hidden="1">#REF!</definedName>
    <definedName name="UET" localSheetId="1" hidden="1">'PAUTA DIGITAL'!#REF!</definedName>
    <definedName name="UET" localSheetId="5" hidden="1">#REF!</definedName>
    <definedName name="UET" localSheetId="13" hidden="1">#REF!</definedName>
    <definedName name="UET" hidden="1">#REF!</definedName>
    <definedName name="UEY" localSheetId="16" hidden="1">#REF!</definedName>
    <definedName name="UEY" localSheetId="0" hidden="1">#REF!</definedName>
    <definedName name="UEY" localSheetId="6" hidden="1">#REF!</definedName>
    <definedName name="UEY" localSheetId="8" hidden="1">#REF!</definedName>
    <definedName name="UEY" localSheetId="18" hidden="1">#REF!</definedName>
    <definedName name="UEY" localSheetId="1" hidden="1">'PAUTA DIGITAL'!#REF!</definedName>
    <definedName name="UEY" localSheetId="5" hidden="1">#REF!</definedName>
    <definedName name="UEY" localSheetId="13" hidden="1">#REF!</definedName>
    <definedName name="UEY" hidden="1">#REF!</definedName>
    <definedName name="UI" localSheetId="16" hidden="1">#REF!</definedName>
    <definedName name="UI" localSheetId="0" hidden="1">#REF!</definedName>
    <definedName name="UI" localSheetId="6" hidden="1">#REF!</definedName>
    <definedName name="UI" localSheetId="8" hidden="1">#REF!</definedName>
    <definedName name="UI" localSheetId="18" hidden="1">#REF!</definedName>
    <definedName name="UI" localSheetId="1" hidden="1">'PAUTA DIGITAL'!#REF!</definedName>
    <definedName name="UI" localSheetId="5" hidden="1">#REF!</definedName>
    <definedName name="UI" localSheetId="13" hidden="1">#REF!</definedName>
    <definedName name="UI" hidden="1">#REF!</definedName>
    <definedName name="UIO">#REF!</definedName>
    <definedName name="UIO.Ç">#N/A</definedName>
    <definedName name="UIOCGT">#REF!</definedName>
    <definedName name="UIOFIN">#REF!</definedName>
    <definedName name="UIOSPRIN">#REF!</definedName>
    <definedName name="UNIDAS">#REF!</definedName>
    <definedName name="uno" localSheetId="0" hidden="1">#REF!</definedName>
    <definedName name="uno" localSheetId="6" hidden="1">#REF!</definedName>
    <definedName name="uno" localSheetId="8" hidden="1">#REF!</definedName>
    <definedName name="uno" localSheetId="18" hidden="1">#REF!</definedName>
    <definedName name="uno" localSheetId="1" hidden="1">'PAUTA DIGITAL'!#REF!</definedName>
    <definedName name="uno" localSheetId="5" hidden="1">#REF!</definedName>
    <definedName name="uno" localSheetId="12" hidden="1">#REF!</definedName>
    <definedName name="uno" localSheetId="13" hidden="1">#REF!</definedName>
    <definedName name="uno" hidden="1">#REF!</definedName>
    <definedName name="USMEDIA">#REF!</definedName>
    <definedName name="USMEDIA_CONSULTING">#REF!</definedName>
    <definedName name="uuuu">OFFSET(#REF!,0,0,1,1)</definedName>
    <definedName name="uy">#REF!</definedName>
    <definedName name="V">#REF!</definedName>
    <definedName name="vacaciones" localSheetId="0" hidden="1">#REF!</definedName>
    <definedName name="vacaciones" localSheetId="6" hidden="1">#REF!</definedName>
    <definedName name="vacaciones" localSheetId="8" hidden="1">#REF!</definedName>
    <definedName name="vacaciones" localSheetId="18" hidden="1">#REF!</definedName>
    <definedName name="vacaciones" localSheetId="1" hidden="1">'PAUTA DIGITAL'!#REF!</definedName>
    <definedName name="vacaciones" localSheetId="5" hidden="1">#REF!</definedName>
    <definedName name="vacaciones" localSheetId="12" hidden="1">#REF!</definedName>
    <definedName name="vacaciones" localSheetId="13" hidden="1">#REF!</definedName>
    <definedName name="vacaciones" hidden="1">#REF!</definedName>
    <definedName name="VALLA">#REF!</definedName>
    <definedName name="varios">#REF!</definedName>
    <definedName name="vasdva">#REF!</definedName>
    <definedName name="Vazio2">#REF!</definedName>
    <definedName name="vea">#REF!</definedName>
    <definedName name="veiculos">#REF!</definedName>
    <definedName name="veja">#REF!</definedName>
    <definedName name="VERIFICACIÓN" localSheetId="16" hidden="1">{#N/A,#N/A,FALSE,"Pauta Prensa"}</definedName>
    <definedName name="VERIFICACIÓN" localSheetId="6" hidden="1">{#N/A,#N/A,FALSE,"Pauta Prensa"}</definedName>
    <definedName name="VERIFICACIÓN" localSheetId="8" hidden="1">{#N/A,#N/A,FALSE,"Pauta Prensa"}</definedName>
    <definedName name="VERIFICACIÓN" localSheetId="14" hidden="1">{#N/A,#N/A,FALSE,"Pauta Prensa"}</definedName>
    <definedName name="VERIFICACIÓN" localSheetId="18" hidden="1">{#N/A,#N/A,FALSE,"Pauta Prensa"}</definedName>
    <definedName name="VERIFICACIÓN" localSheetId="1" hidden="1">{#N/A,#N/A,FALSE,"Pauta Prensa"}</definedName>
    <definedName name="VERIFICACIÓN" localSheetId="5" hidden="1">{#N/A,#N/A,FALSE,"Pauta Prensa"}</definedName>
    <definedName name="VERIFICACIÓN" localSheetId="12" hidden="1">{#N/A,#N/A,FALSE,"Pauta Prensa"}</definedName>
    <definedName name="VERIFICACIÓN" localSheetId="13" hidden="1">{#N/A,#N/A,FALSE,"Pauta Prensa"}</definedName>
    <definedName name="VERIFICACIÓN" localSheetId="2" hidden="1">{#N/A,#N/A,FALSE,"Pauta Prensa"}</definedName>
    <definedName name="VERIFICACIÓN" localSheetId="15" hidden="1">{#N/A,#N/A,FALSE,"Pauta Prensa"}</definedName>
    <definedName name="VERIFICACIÓN" hidden="1">{#N/A,#N/A,FALSE,"Pauta Prensa"}</definedName>
    <definedName name="VERO">#N/A</definedName>
    <definedName name="VERSION">#REF!</definedName>
    <definedName name="VERSIÓN">#REF!</definedName>
    <definedName name="VHS">#N/A</definedName>
    <definedName name="VIDEO">#REF!</definedName>
    <definedName name="visual">#REF!</definedName>
    <definedName name="VisualRadio" localSheetId="16" hidden="1">{#N/A,#N/A,FALSE,"ACUM (ORD)";#N/A,#N/A,FALSE,"MES (ORD)";#N/A,#N/A,FALSE,"TOTAL $ MENSUAL"}</definedName>
    <definedName name="VisualRadio" localSheetId="6" hidden="1">{#N/A,#N/A,FALSE,"ACUM (ORD)";#N/A,#N/A,FALSE,"MES (ORD)";#N/A,#N/A,FALSE,"TOTAL $ MENSUAL"}</definedName>
    <definedName name="VisualRadio" localSheetId="8" hidden="1">{#N/A,#N/A,FALSE,"ACUM (ORD)";#N/A,#N/A,FALSE,"MES (ORD)";#N/A,#N/A,FALSE,"TOTAL $ MENSUAL"}</definedName>
    <definedName name="VisualRadio" localSheetId="14" hidden="1">{#N/A,#N/A,FALSE,"ACUM (ORD)";#N/A,#N/A,FALSE,"MES (ORD)";#N/A,#N/A,FALSE,"TOTAL $ MENSUAL"}</definedName>
    <definedName name="VisualRadio" localSheetId="18" hidden="1">{#N/A,#N/A,FALSE,"ACUM (ORD)";#N/A,#N/A,FALSE,"MES (ORD)";#N/A,#N/A,FALSE,"TOTAL $ MENSUAL"}</definedName>
    <definedName name="VisualRadio" localSheetId="1" hidden="1">{#N/A,#N/A,FALSE,"ACUM (ORD)";#N/A,#N/A,FALSE,"MES (ORD)";#N/A,#N/A,FALSE,"TOTAL $ MENSUAL"}</definedName>
    <definedName name="VisualRadio" localSheetId="5" hidden="1">{#N/A,#N/A,FALSE,"ACUM (ORD)";#N/A,#N/A,FALSE,"MES (ORD)";#N/A,#N/A,FALSE,"TOTAL $ MENSUAL"}</definedName>
    <definedName name="VisualRadio" localSheetId="12" hidden="1">{#N/A,#N/A,FALSE,"ACUM (ORD)";#N/A,#N/A,FALSE,"MES (ORD)";#N/A,#N/A,FALSE,"TOTAL $ MENSUAL"}</definedName>
    <definedName name="VisualRadio" localSheetId="13" hidden="1">{#N/A,#N/A,FALSE,"ACUM (ORD)";#N/A,#N/A,FALSE,"MES (ORD)";#N/A,#N/A,FALSE,"TOTAL $ MENSUAL"}</definedName>
    <definedName name="VisualRadio" localSheetId="2" hidden="1">{#N/A,#N/A,FALSE,"ACUM (ORD)";#N/A,#N/A,FALSE,"MES (ORD)";#N/A,#N/A,FALSE,"TOTAL $ MENSUAL"}</definedName>
    <definedName name="VisualRadio" localSheetId="15" hidden="1">{#N/A,#N/A,FALSE,"ACUM (ORD)";#N/A,#N/A,FALSE,"MES (ORD)";#N/A,#N/A,FALSE,"TOTAL $ MENSUAL"}</definedName>
    <definedName name="VisualRadio" hidden="1">{#N/A,#N/A,FALSE,"ACUM (ORD)";#N/A,#N/A,FALSE,"MES (ORD)";#N/A,#N/A,FALSE,"TOTAL $ MENSUAL"}</definedName>
    <definedName name="visualrevista" localSheetId="16" hidden="1">{#N/A,#N/A,FALSE,"ACUM (ORD)";#N/A,#N/A,FALSE,"MES (ORD)";#N/A,#N/A,FALSE,"TOTAL $ MENSUAL"}</definedName>
    <definedName name="visualrevista" localSheetId="6" hidden="1">{#N/A,#N/A,FALSE,"ACUM (ORD)";#N/A,#N/A,FALSE,"MES (ORD)";#N/A,#N/A,FALSE,"TOTAL $ MENSUAL"}</definedName>
    <definedName name="visualrevista" localSheetId="8" hidden="1">{#N/A,#N/A,FALSE,"ACUM (ORD)";#N/A,#N/A,FALSE,"MES (ORD)";#N/A,#N/A,FALSE,"TOTAL $ MENSUAL"}</definedName>
    <definedName name="visualrevista" localSheetId="14" hidden="1">{#N/A,#N/A,FALSE,"ACUM (ORD)";#N/A,#N/A,FALSE,"MES (ORD)";#N/A,#N/A,FALSE,"TOTAL $ MENSUAL"}</definedName>
    <definedName name="visualrevista" localSheetId="18" hidden="1">{#N/A,#N/A,FALSE,"ACUM (ORD)";#N/A,#N/A,FALSE,"MES (ORD)";#N/A,#N/A,FALSE,"TOTAL $ MENSUAL"}</definedName>
    <definedName name="visualrevista" localSheetId="1" hidden="1">{#N/A,#N/A,FALSE,"ACUM (ORD)";#N/A,#N/A,FALSE,"MES (ORD)";#N/A,#N/A,FALSE,"TOTAL $ MENSUAL"}</definedName>
    <definedName name="visualrevista" localSheetId="5" hidden="1">{#N/A,#N/A,FALSE,"ACUM (ORD)";#N/A,#N/A,FALSE,"MES (ORD)";#N/A,#N/A,FALSE,"TOTAL $ MENSUAL"}</definedName>
    <definedName name="visualrevista" localSheetId="12" hidden="1">{#N/A,#N/A,FALSE,"ACUM (ORD)";#N/A,#N/A,FALSE,"MES (ORD)";#N/A,#N/A,FALSE,"TOTAL $ MENSUAL"}</definedName>
    <definedName name="visualrevista" localSheetId="13" hidden="1">{#N/A,#N/A,FALSE,"ACUM (ORD)";#N/A,#N/A,FALSE,"MES (ORD)";#N/A,#N/A,FALSE,"TOTAL $ MENSUAL"}</definedName>
    <definedName name="visualrevista" localSheetId="2" hidden="1">{#N/A,#N/A,FALSE,"ACUM (ORD)";#N/A,#N/A,FALSE,"MES (ORD)";#N/A,#N/A,FALSE,"TOTAL $ MENSUAL"}</definedName>
    <definedName name="visualrevista" localSheetId="15" hidden="1">{#N/A,#N/A,FALSE,"ACUM (ORD)";#N/A,#N/A,FALSE,"MES (ORD)";#N/A,#N/A,FALSE,"TOTAL $ MENSUAL"}</definedName>
    <definedName name="visualrevista" hidden="1">{#N/A,#N/A,FALSE,"ACUM (ORD)";#N/A,#N/A,FALSE,"MES (ORD)";#N/A,#N/A,FALSE,"TOTAL $ MENSUAL"}</definedName>
    <definedName name="vp">#N/A</definedName>
    <definedName name="VPRAB">#REF!</definedName>
    <definedName name="VPRAC">#REF!</definedName>
    <definedName name="VPRC">#REF!</definedName>
    <definedName name="VPRD">#REF!</definedName>
    <definedName name="VPRG">#REF!</definedName>
    <definedName name="VPRH">#REF!</definedName>
    <definedName name="VPRM">#REF!</definedName>
    <definedName name="VPRN">#REF!</definedName>
    <definedName name="VPRP">#REF!</definedName>
    <definedName name="VV">#N/A</definedName>
    <definedName name="vvv" localSheetId="16" hidden="1">{#N/A,#N/A,FALSE,"BALLANTINE´S ";#N/A,#N/A,FALSE,"FUNDADOR"}</definedName>
    <definedName name="vvv" localSheetId="0" hidden="1">{#N/A,#N/A,FALSE,"BALLANTINE´S ";#N/A,#N/A,FALSE,"FUNDADOR"}</definedName>
    <definedName name="vvv" localSheetId="6" hidden="1">{#N/A,#N/A,FALSE,"BALLANTINE´S ";#N/A,#N/A,FALSE,"FUNDADOR"}</definedName>
    <definedName name="vvv" localSheetId="8" hidden="1">{#N/A,#N/A,FALSE,"BALLANTINE´S ";#N/A,#N/A,FALSE,"FUNDADOR"}</definedName>
    <definedName name="vvv" localSheetId="14" hidden="1">{#N/A,#N/A,FALSE,"BALLANTINE´S ";#N/A,#N/A,FALSE,"FUNDADOR"}</definedName>
    <definedName name="vvv" localSheetId="18" hidden="1">{#N/A,#N/A,FALSE,"BALLANTINE´S ";#N/A,#N/A,FALSE,"FUNDADOR"}</definedName>
    <definedName name="vvv" localSheetId="1" hidden="1">{#N/A,#N/A,FALSE,"BALLANTINE´S ";#N/A,#N/A,FALSE,"FUNDADOR"}</definedName>
    <definedName name="vvv" localSheetId="5" hidden="1">{#N/A,#N/A,FALSE,"BALLANTINE´S ";#N/A,#N/A,FALSE,"FUNDADOR"}</definedName>
    <definedName name="vvv" localSheetId="12" hidden="1">{#N/A,#N/A,FALSE,"BALLANTINE´S ";#N/A,#N/A,FALSE,"FUNDADOR"}</definedName>
    <definedName name="vvv" localSheetId="13" hidden="1">{#N/A,#N/A,FALSE,"BALLANTINE´S ";#N/A,#N/A,FALSE,"FUNDADOR"}</definedName>
    <definedName name="vvv" localSheetId="2" hidden="1">{#N/A,#N/A,FALSE,"BALLANTINE´S ";#N/A,#N/A,FALSE,"FUNDADOR"}</definedName>
    <definedName name="vvv" localSheetId="15" hidden="1">{#N/A,#N/A,FALSE,"BALLANTINE´S ";#N/A,#N/A,FALSE,"FUNDADOR"}</definedName>
    <definedName name="vvv" hidden="1">{#N/A,#N/A,FALSE,"BALLANTINE´S ";#N/A,#N/A,FALSE,"FUNDADOR"}</definedName>
    <definedName name="W" localSheetId="16" hidden="1">{#N/A,#N/A,FALSE,"BALLANTINE´S ";#N/A,#N/A,FALSE,"FUNDADOR"}</definedName>
    <definedName name="W" localSheetId="0" hidden="1">{#N/A,#N/A,FALSE,"BALLANTINE´S ";#N/A,#N/A,FALSE,"FUNDADOR"}</definedName>
    <definedName name="W" localSheetId="6" hidden="1">{#N/A,#N/A,FALSE,"BALLANTINE´S ";#N/A,#N/A,FALSE,"FUNDADOR"}</definedName>
    <definedName name="W" localSheetId="8" hidden="1">{#N/A,#N/A,FALSE,"BALLANTINE´S ";#N/A,#N/A,FALSE,"FUNDADOR"}</definedName>
    <definedName name="W" localSheetId="14" hidden="1">{#N/A,#N/A,FALSE,"BALLANTINE´S ";#N/A,#N/A,FALSE,"FUNDADOR"}</definedName>
    <definedName name="W" localSheetId="18" hidden="1">{#N/A,#N/A,FALSE,"BALLANTINE´S ";#N/A,#N/A,FALSE,"FUNDADOR"}</definedName>
    <definedName name="W" localSheetId="1" hidden="1">{#N/A,#N/A,FALSE,"BALLANTINE´S ";#N/A,#N/A,FALSE,"FUNDADOR"}</definedName>
    <definedName name="W" localSheetId="5" hidden="1">{#N/A,#N/A,FALSE,"BALLANTINE´S ";#N/A,#N/A,FALSE,"FUNDADOR"}</definedName>
    <definedName name="W" localSheetId="12" hidden="1">{#N/A,#N/A,FALSE,"BALLANTINE´S ";#N/A,#N/A,FALSE,"FUNDADOR"}</definedName>
    <definedName name="W" localSheetId="13" hidden="1">{#N/A,#N/A,FALSE,"BALLANTINE´S ";#N/A,#N/A,FALSE,"FUNDADOR"}</definedName>
    <definedName name="W" localSheetId="2" hidden="1">{#N/A,#N/A,FALSE,"BALLANTINE´S ";#N/A,#N/A,FALSE,"FUNDADOR"}</definedName>
    <definedName name="W" localSheetId="15" hidden="1">{#N/A,#N/A,FALSE,"BALLANTINE´S ";#N/A,#N/A,FALSE,"FUNDADOR"}</definedName>
    <definedName name="W" hidden="1">{#N/A,#N/A,FALSE,"BALLANTINE´S ";#N/A,#N/A,FALSE,"FUNDADOR"}</definedName>
    <definedName name="waf">#REF!</definedName>
    <definedName name="WE" localSheetId="16" hidden="1">#REF!</definedName>
    <definedName name="WE" localSheetId="0" hidden="1">#REF!</definedName>
    <definedName name="WE" localSheetId="6" hidden="1">#REF!</definedName>
    <definedName name="WE" localSheetId="8" hidden="1">#REF!</definedName>
    <definedName name="WE" localSheetId="18" hidden="1">#REF!</definedName>
    <definedName name="WE" localSheetId="1" hidden="1">'PAUTA DIGITAL'!#REF!</definedName>
    <definedName name="WE" localSheetId="5" hidden="1">#REF!</definedName>
    <definedName name="WE" localSheetId="13" hidden="1">#REF!</definedName>
    <definedName name="WE" hidden="1">#REF!</definedName>
    <definedName name="WEARF" localSheetId="16" hidden="1">{#N/A,#N/A,TRUE,"Y생산";#N/A,#N/A,TRUE,"Y판매";#N/A,#N/A,TRUE,"Y총물량";#N/A,#N/A,TRUE,"Y능력";#N/A,#N/A,TRUE,"YKD"}</definedName>
    <definedName name="WEARF" localSheetId="0" hidden="1">{#N/A,#N/A,TRUE,"Y생산";#N/A,#N/A,TRUE,"Y판매";#N/A,#N/A,TRUE,"Y총물량";#N/A,#N/A,TRUE,"Y능력";#N/A,#N/A,TRUE,"YKD"}</definedName>
    <definedName name="WEARF" localSheetId="6" hidden="1">{#N/A,#N/A,TRUE,"Y생산";#N/A,#N/A,TRUE,"Y판매";#N/A,#N/A,TRUE,"Y총물량";#N/A,#N/A,TRUE,"Y능력";#N/A,#N/A,TRUE,"YKD"}</definedName>
    <definedName name="WEARF" localSheetId="8" hidden="1">{#N/A,#N/A,TRUE,"Y생산";#N/A,#N/A,TRUE,"Y판매";#N/A,#N/A,TRUE,"Y총물량";#N/A,#N/A,TRUE,"Y능력";#N/A,#N/A,TRUE,"YKD"}</definedName>
    <definedName name="WEARF" localSheetId="14" hidden="1">{#N/A,#N/A,TRUE,"Y생산";#N/A,#N/A,TRUE,"Y판매";#N/A,#N/A,TRUE,"Y총물량";#N/A,#N/A,TRUE,"Y능력";#N/A,#N/A,TRUE,"YKD"}</definedName>
    <definedName name="WEARF" localSheetId="18" hidden="1">{#N/A,#N/A,TRUE,"Y생산";#N/A,#N/A,TRUE,"Y판매";#N/A,#N/A,TRUE,"Y총물량";#N/A,#N/A,TRUE,"Y능력";#N/A,#N/A,TRUE,"YKD"}</definedName>
    <definedName name="WEARF" localSheetId="1" hidden="1">{#N/A,#N/A,TRUE,"Y생산";#N/A,#N/A,TRUE,"Y판매";#N/A,#N/A,TRUE,"Y총물량";#N/A,#N/A,TRUE,"Y능력";#N/A,#N/A,TRUE,"YKD"}</definedName>
    <definedName name="WEARF" localSheetId="5" hidden="1">{#N/A,#N/A,TRUE,"Y생산";#N/A,#N/A,TRUE,"Y판매";#N/A,#N/A,TRUE,"Y총물량";#N/A,#N/A,TRUE,"Y능력";#N/A,#N/A,TRUE,"YKD"}</definedName>
    <definedName name="WEARF" localSheetId="12" hidden="1">{#N/A,#N/A,TRUE,"Y생산";#N/A,#N/A,TRUE,"Y판매";#N/A,#N/A,TRUE,"Y총물량";#N/A,#N/A,TRUE,"Y능력";#N/A,#N/A,TRUE,"YKD"}</definedName>
    <definedName name="WEARF" localSheetId="13" hidden="1">{#N/A,#N/A,TRUE,"Y생산";#N/A,#N/A,TRUE,"Y판매";#N/A,#N/A,TRUE,"Y총물량";#N/A,#N/A,TRUE,"Y능력";#N/A,#N/A,TRUE,"YKD"}</definedName>
    <definedName name="WEARF" localSheetId="2" hidden="1">{#N/A,#N/A,TRUE,"Y생산";#N/A,#N/A,TRUE,"Y판매";#N/A,#N/A,TRUE,"Y총물량";#N/A,#N/A,TRUE,"Y능력";#N/A,#N/A,TRUE,"YKD"}</definedName>
    <definedName name="WEARF" localSheetId="15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">#REF!</definedName>
    <definedName name="WER" localSheetId="16" hidden="1">#REF!</definedName>
    <definedName name="WER" localSheetId="0" hidden="1">#REF!</definedName>
    <definedName name="WER" localSheetId="6" hidden="1">#REF!</definedName>
    <definedName name="WER" localSheetId="8" hidden="1">#REF!</definedName>
    <definedName name="WER" localSheetId="18" hidden="1">#REF!</definedName>
    <definedName name="WER" localSheetId="1" hidden="1">'PAUTA DIGITAL'!#REF!</definedName>
    <definedName name="WER" localSheetId="5" hidden="1">#REF!</definedName>
    <definedName name="WER" localSheetId="13" hidden="1">#REF!</definedName>
    <definedName name="WER" hidden="1">#REF!</definedName>
    <definedName name="wert" localSheetId="16" hidden="1">#REF!</definedName>
    <definedName name="wert" localSheetId="0" hidden="1">#REF!</definedName>
    <definedName name="wert" localSheetId="6" hidden="1">#REF!</definedName>
    <definedName name="wert" localSheetId="8" hidden="1">#REF!</definedName>
    <definedName name="wert" localSheetId="18" hidden="1">#REF!</definedName>
    <definedName name="wert" localSheetId="1" hidden="1">'PAUTA DIGITAL'!#REF!</definedName>
    <definedName name="wert" localSheetId="5" hidden="1">#REF!</definedName>
    <definedName name="wert" localSheetId="13" hidden="1">#REF!</definedName>
    <definedName name="wert" hidden="1">#REF!</definedName>
    <definedName name="WINNER">#REF!</definedName>
    <definedName name="WIWI">#REF!</definedName>
    <definedName name="WIWIW">#REF!</definedName>
    <definedName name="WORKSHEET" localSheetId="16" hidden="1">#REF!</definedName>
    <definedName name="WORKSHEET" localSheetId="6" hidden="1">#REF!</definedName>
    <definedName name="WORKSHEET" localSheetId="8" hidden="1">#REF!</definedName>
    <definedName name="WORKSHEET" localSheetId="18" hidden="1">#REF!</definedName>
    <definedName name="WORKSHEET" localSheetId="1" hidden="1">'PAUTA DIGITAL'!#REF!</definedName>
    <definedName name="WORKSHEET" localSheetId="5" hidden="1">#REF!</definedName>
    <definedName name="WORKSHEET" localSheetId="13" hidden="1">#REF!</definedName>
    <definedName name="WORKSHEET" hidden="1">#REF!</definedName>
    <definedName name="wq">#REF!</definedName>
    <definedName name="wqd">#REF!</definedName>
    <definedName name="wrn.345." localSheetId="16" hidden="1">{#N/A,#N/A,FALSE,"96 3월물량표";#N/A,#N/A,FALSE,"96 4월물량표";#N/A,#N/A,FALSE,"96 5월물량표"}</definedName>
    <definedName name="wrn.345." localSheetId="0" hidden="1">{#N/A,#N/A,FALSE,"96 3월물량표";#N/A,#N/A,FALSE,"96 4월물량표";#N/A,#N/A,FALSE,"96 5월물량표"}</definedName>
    <definedName name="wrn.345." localSheetId="6" hidden="1">{#N/A,#N/A,FALSE,"96 3월물량표";#N/A,#N/A,FALSE,"96 4월물량표";#N/A,#N/A,FALSE,"96 5월물량표"}</definedName>
    <definedName name="wrn.345." localSheetId="8" hidden="1">{#N/A,#N/A,FALSE,"96 3월물량표";#N/A,#N/A,FALSE,"96 4월물량표";#N/A,#N/A,FALSE,"96 5월물량표"}</definedName>
    <definedName name="wrn.345." localSheetId="14" hidden="1">{#N/A,#N/A,FALSE,"96 3월물량표";#N/A,#N/A,FALSE,"96 4월물량표";#N/A,#N/A,FALSE,"96 5월물량표"}</definedName>
    <definedName name="wrn.345." localSheetId="18" hidden="1">{#N/A,#N/A,FALSE,"96 3월물량표";#N/A,#N/A,FALSE,"96 4월물량표";#N/A,#N/A,FALSE,"96 5월물량표"}</definedName>
    <definedName name="wrn.345." localSheetId="1" hidden="1">{#N/A,#N/A,FALSE,"96 3월물량표";#N/A,#N/A,FALSE,"96 4월물량표";#N/A,#N/A,FALSE,"96 5월물량표"}</definedName>
    <definedName name="wrn.345." localSheetId="5" hidden="1">{#N/A,#N/A,FALSE,"96 3월물량표";#N/A,#N/A,FALSE,"96 4월물량표";#N/A,#N/A,FALSE,"96 5월물량표"}</definedName>
    <definedName name="wrn.345." localSheetId="12" hidden="1">{#N/A,#N/A,FALSE,"96 3월물량표";#N/A,#N/A,FALSE,"96 4월물량표";#N/A,#N/A,FALSE,"96 5월물량표"}</definedName>
    <definedName name="wrn.345." localSheetId="13" hidden="1">{#N/A,#N/A,FALSE,"96 3월물량표";#N/A,#N/A,FALSE,"96 4월물량표";#N/A,#N/A,FALSE,"96 5월물량표"}</definedName>
    <definedName name="wrn.345." localSheetId="2" hidden="1">{#N/A,#N/A,FALSE,"96 3월물량표";#N/A,#N/A,FALSE,"96 4월물량표";#N/A,#N/A,FALSE,"96 5월물량표"}</definedName>
    <definedName name="wrn.345." localSheetId="15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ll._.Assumptions." localSheetId="16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0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6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8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4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8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5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2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3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2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15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P._.and._.Ls." localSheetId="16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0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6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8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4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8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5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2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3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2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15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CREDITO." localSheetId="16" hidden="1">{#N/A,#N/A,FALSE,"ACUM (ORD)";#N/A,#N/A,FALSE,"MES (ORD)";#N/A,#N/A,FALSE,"TOTAL $ MENSUAL"}</definedName>
    <definedName name="wrn.CREDITO." localSheetId="6" hidden="1">{#N/A,#N/A,FALSE,"ACUM (ORD)";#N/A,#N/A,FALSE,"MES (ORD)";#N/A,#N/A,FALSE,"TOTAL $ MENSUAL"}</definedName>
    <definedName name="wrn.CREDITO." localSheetId="8" hidden="1">{#N/A,#N/A,FALSE,"ACUM (ORD)";#N/A,#N/A,FALSE,"MES (ORD)";#N/A,#N/A,FALSE,"TOTAL $ MENSUAL"}</definedName>
    <definedName name="wrn.CREDITO." localSheetId="14" hidden="1">{#N/A,#N/A,FALSE,"ACUM (ORD)";#N/A,#N/A,FALSE,"MES (ORD)";#N/A,#N/A,FALSE,"TOTAL $ MENSUAL"}</definedName>
    <definedName name="wrn.CREDITO." localSheetId="18" hidden="1">{#N/A,#N/A,FALSE,"ACUM (ORD)";#N/A,#N/A,FALSE,"MES (ORD)";#N/A,#N/A,FALSE,"TOTAL $ MENSUAL"}</definedName>
    <definedName name="wrn.CREDITO." localSheetId="1" hidden="1">{#N/A,#N/A,FALSE,"ACUM (ORD)";#N/A,#N/A,FALSE,"MES (ORD)";#N/A,#N/A,FALSE,"TOTAL $ MENSUAL"}</definedName>
    <definedName name="wrn.CREDITO." localSheetId="5" hidden="1">{#N/A,#N/A,FALSE,"ACUM (ORD)";#N/A,#N/A,FALSE,"MES (ORD)";#N/A,#N/A,FALSE,"TOTAL $ MENSUAL"}</definedName>
    <definedName name="wrn.CREDITO." localSheetId="12" hidden="1">{#N/A,#N/A,FALSE,"ACUM (ORD)";#N/A,#N/A,FALSE,"MES (ORD)";#N/A,#N/A,FALSE,"TOTAL $ MENSUAL"}</definedName>
    <definedName name="wrn.CREDITO." localSheetId="13" hidden="1">{#N/A,#N/A,FALSE,"ACUM (ORD)";#N/A,#N/A,FALSE,"MES (ORD)";#N/A,#N/A,FALSE,"TOTAL $ MENSUAL"}</definedName>
    <definedName name="wrn.CREDITO." localSheetId="2" hidden="1">{#N/A,#N/A,FALSE,"ACUM (ORD)";#N/A,#N/A,FALSE,"MES (ORD)";#N/A,#N/A,FALSE,"TOTAL $ MENSUAL"}</definedName>
    <definedName name="wrn.CREDITO." localSheetId="15" hidden="1">{#N/A,#N/A,FALSE,"ACUM (ORD)";#N/A,#N/A,FALSE,"MES (ORD)";#N/A,#N/A,FALSE,"TOTAL $ MENSUAL"}</definedName>
    <definedName name="wrn.CREDITO." hidden="1">{#N/A,#N/A,FALSE,"ACUM (ORD)";#N/A,#N/A,FALSE,"MES (ORD)";#N/A,#N/A,FALSE,"TOTAL $ MENSUAL"}</definedName>
    <definedName name="wrn.DCI._.Consolidated._.and._.Divisional." localSheetId="16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6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1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EM." localSheetId="16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8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4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8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3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5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Intl._.Division." localSheetId="16" hidden="1">{"DAI PL",#N/A,FALSE,"Int'l"}</definedName>
    <definedName name="wrn.Intl._.Division." localSheetId="0" hidden="1">{"DAI PL",#N/A,FALSE,"Int'l"}</definedName>
    <definedName name="wrn.Intl._.Division." localSheetId="6" hidden="1">{"DAI PL",#N/A,FALSE,"Int'l"}</definedName>
    <definedName name="wrn.Intl._.Division." localSheetId="8" hidden="1">{"DAI PL",#N/A,FALSE,"Int'l"}</definedName>
    <definedName name="wrn.Intl._.Division." localSheetId="14" hidden="1">{"DAI PL",#N/A,FALSE,"Int'l"}</definedName>
    <definedName name="wrn.Intl._.Division." localSheetId="18" hidden="1">{"DAI PL",#N/A,FALSE,"Int'l"}</definedName>
    <definedName name="wrn.Intl._.Division." localSheetId="1" hidden="1">{"DAI PL",#N/A,FALSE,"Int'l"}</definedName>
    <definedName name="wrn.Intl._.Division." localSheetId="5" hidden="1">{"DAI PL",#N/A,FALSE,"Int'l"}</definedName>
    <definedName name="wrn.Intl._.Division." localSheetId="12" hidden="1">{"DAI PL",#N/A,FALSE,"Int'l"}</definedName>
    <definedName name="wrn.Intl._.Division." localSheetId="13" hidden="1">{"DAI PL",#N/A,FALSE,"Int'l"}</definedName>
    <definedName name="wrn.Intl._.Division." localSheetId="2" hidden="1">{"DAI PL",#N/A,FALSE,"Int'l"}</definedName>
    <definedName name="wrn.Intl._.Division." localSheetId="15" hidden="1">{"DAI PL",#N/A,FALSE,"Int'l"}</definedName>
    <definedName name="wrn.Intl._.Division." hidden="1">{"DAI PL",#N/A,FALSE,"Int'l"}</definedName>
    <definedName name="wrn.Inversión._.por._.plaza." localSheetId="16" hidden="1">{#N/A,#N/A,FALSE,"BALLANTINE´S ";#N/A,#N/A,FALSE,"FUNDADOR"}</definedName>
    <definedName name="wrn.Inversión._.por._.plaza." localSheetId="0" hidden="1">{#N/A,#N/A,FALSE,"BALLANTINE´S ";#N/A,#N/A,FALSE,"FUNDADOR"}</definedName>
    <definedName name="wrn.Inversión._.por._.plaza." localSheetId="6" hidden="1">{#N/A,#N/A,FALSE,"BALLANTINE´S ";#N/A,#N/A,FALSE,"FUNDADOR"}</definedName>
    <definedName name="wrn.Inversión._.por._.plaza." localSheetId="8" hidden="1">{#N/A,#N/A,FALSE,"BALLANTINE´S ";#N/A,#N/A,FALSE,"FUNDADOR"}</definedName>
    <definedName name="wrn.Inversión._.por._.plaza." localSheetId="14" hidden="1">{#N/A,#N/A,FALSE,"BALLANTINE´S ";#N/A,#N/A,FALSE,"FUNDADOR"}</definedName>
    <definedName name="wrn.Inversión._.por._.plaza." localSheetId="18" hidden="1">{#N/A,#N/A,FALSE,"BALLANTINE´S ";#N/A,#N/A,FALSE,"FUNDADOR"}</definedName>
    <definedName name="wrn.Inversión._.por._.plaza." localSheetId="1" hidden="1">{#N/A,#N/A,FALSE,"BALLANTINE´S ";#N/A,#N/A,FALSE,"FUNDADOR"}</definedName>
    <definedName name="wrn.Inversión._.por._.plaza." localSheetId="5" hidden="1">{#N/A,#N/A,FALSE,"BALLANTINE´S ";#N/A,#N/A,FALSE,"FUNDADOR"}</definedName>
    <definedName name="wrn.Inversión._.por._.plaza." localSheetId="12" hidden="1">{#N/A,#N/A,FALSE,"BALLANTINE´S ";#N/A,#N/A,FALSE,"FUNDADOR"}</definedName>
    <definedName name="wrn.Inversión._.por._.plaza." localSheetId="13" hidden="1">{#N/A,#N/A,FALSE,"BALLANTINE´S ";#N/A,#N/A,FALSE,"FUNDADOR"}</definedName>
    <definedName name="wrn.Inversión._.por._.plaza." localSheetId="2" hidden="1">{#N/A,#N/A,FALSE,"BALLANTINE´S ";#N/A,#N/A,FALSE,"FUNDADOR"}</definedName>
    <definedName name="wrn.Inversión._.por._.plaza." localSheetId="15" hidden="1">{#N/A,#N/A,FALSE,"BALLANTINE´S ";#N/A,#N/A,FALSE,"FUNDADOR"}</definedName>
    <definedName name="wrn.Inversión._.por._.plaza." hidden="1">{#N/A,#N/A,FALSE,"BALLANTINE´S ";#N/A,#N/A,FALSE,"FUNDADOR"}</definedName>
    <definedName name="wrn.Model." localSheetId="1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6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8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Pauta._.Prensa." localSheetId="16" hidden="1">{#N/A,#N/A,FALSE,"Pauta Prensa"}</definedName>
    <definedName name="wrn.Pauta._.Prensa." localSheetId="0" hidden="1">{#N/A,#N/A,FALSE,"Pauta Prensa"}</definedName>
    <definedName name="wrn.Pauta._.Prensa." localSheetId="6" hidden="1">{#N/A,#N/A,FALSE,"Pauta Prensa"}</definedName>
    <definedName name="wrn.Pauta._.Prensa." localSheetId="8" hidden="1">{#N/A,#N/A,FALSE,"Pauta Prensa"}</definedName>
    <definedName name="wrn.Pauta._.Prensa." localSheetId="14" hidden="1">{#N/A,#N/A,FALSE,"Pauta Prensa"}</definedName>
    <definedName name="wrn.Pauta._.Prensa." localSheetId="18" hidden="1">{#N/A,#N/A,FALSE,"Pauta Prensa"}</definedName>
    <definedName name="wrn.Pauta._.Prensa." localSheetId="1" hidden="1">{#N/A,#N/A,FALSE,"Pauta Prensa"}</definedName>
    <definedName name="wrn.Pauta._.Prensa." localSheetId="5" hidden="1">{#N/A,#N/A,FALSE,"Pauta Prensa"}</definedName>
    <definedName name="wrn.Pauta._.Prensa." localSheetId="12" hidden="1">{#N/A,#N/A,FALSE,"Pauta Prensa"}</definedName>
    <definedName name="wrn.Pauta._.Prensa." localSheetId="13" hidden="1">{#N/A,#N/A,FALSE,"Pauta Prensa"}</definedName>
    <definedName name="wrn.Pauta._.Prensa." localSheetId="2" hidden="1">{#N/A,#N/A,FALSE,"Pauta Prensa"}</definedName>
    <definedName name="wrn.Pauta._.Prensa." localSheetId="15" hidden="1">{#N/A,#N/A,FALSE,"Pauta Prensa"}</definedName>
    <definedName name="wrn.Pauta._.Prensa." hidden="1">{#N/A,#N/A,FALSE,"Pauta Prensa"}</definedName>
    <definedName name="wrn.Pauta._.Prensa._.Real._.Publicado." localSheetId="16" hidden="1">{#N/A,#N/A,FALSE,"Pauta Real Publicado"}</definedName>
    <definedName name="wrn.Pauta._.Prensa._.Real._.Publicado." localSheetId="0" hidden="1">{#N/A,#N/A,FALSE,"Pauta Real Publicado"}</definedName>
    <definedName name="wrn.Pauta._.Prensa._.Real._.Publicado." localSheetId="6" hidden="1">{#N/A,#N/A,FALSE,"Pauta Real Publicado"}</definedName>
    <definedName name="wrn.Pauta._.Prensa._.Real._.Publicado." localSheetId="8" hidden="1">{#N/A,#N/A,FALSE,"Pauta Real Publicado"}</definedName>
    <definedName name="wrn.Pauta._.Prensa._.Real._.Publicado." localSheetId="14" hidden="1">{#N/A,#N/A,FALSE,"Pauta Real Publicado"}</definedName>
    <definedName name="wrn.Pauta._.Prensa._.Real._.Publicado." localSheetId="18" hidden="1">{#N/A,#N/A,FALSE,"Pauta Real Publicado"}</definedName>
    <definedName name="wrn.Pauta._.Prensa._.Real._.Publicado." localSheetId="1" hidden="1">{#N/A,#N/A,FALSE,"Pauta Real Publicado"}</definedName>
    <definedName name="wrn.Pauta._.Prensa._.Real._.Publicado." localSheetId="5" hidden="1">{#N/A,#N/A,FALSE,"Pauta Real Publicado"}</definedName>
    <definedName name="wrn.Pauta._.Prensa._.Real._.Publicado." localSheetId="12" hidden="1">{#N/A,#N/A,FALSE,"Pauta Real Publicado"}</definedName>
    <definedName name="wrn.Pauta._.Prensa._.Real._.Publicado." localSheetId="13" hidden="1">{#N/A,#N/A,FALSE,"Pauta Real Publicado"}</definedName>
    <definedName name="wrn.Pauta._.Prensa._.Real._.Publicado." localSheetId="2" hidden="1">{#N/A,#N/A,FALSE,"Pauta Real Publicado"}</definedName>
    <definedName name="wrn.Pauta._.Prensa._.Real._.Publicado." localSheetId="15" hidden="1">{#N/A,#N/A,FALSE,"Pauta Real Publicado"}</definedName>
    <definedName name="wrn.Pauta._.Prensa._.Real._.Publicado." hidden="1">{#N/A,#N/A,FALSE,"Pauta Real Publicado"}</definedName>
    <definedName name="wrn.Pauta._.Televisión." localSheetId="16" hidden="1">{#N/A,#N/A,FALSE,"Pauta Televisión"}</definedName>
    <definedName name="wrn.Pauta._.Televisión." localSheetId="6" hidden="1">{#N/A,#N/A,FALSE,"Pauta Televisión"}</definedName>
    <definedName name="wrn.Pauta._.Televisión." localSheetId="8" hidden="1">{#N/A,#N/A,FALSE,"Pauta Televisión"}</definedName>
    <definedName name="wrn.Pauta._.Televisión." localSheetId="14" hidden="1">{#N/A,#N/A,FALSE,"Pauta Televisión"}</definedName>
    <definedName name="wrn.Pauta._.Televisión." localSheetId="18" hidden="1">{#N/A,#N/A,FALSE,"Pauta Televisión"}</definedName>
    <definedName name="wrn.Pauta._.Televisión." localSheetId="1" hidden="1">{#N/A,#N/A,FALSE,"Pauta Televisión"}</definedName>
    <definedName name="wrn.Pauta._.Televisión." localSheetId="5" hidden="1">{#N/A,#N/A,FALSE,"Pauta Televisión"}</definedName>
    <definedName name="wrn.Pauta._.Televisión." localSheetId="12" hidden="1">{#N/A,#N/A,FALSE,"Pauta Televisión"}</definedName>
    <definedName name="wrn.Pauta._.Televisión." localSheetId="13" hidden="1">{#N/A,#N/A,FALSE,"Pauta Televisión"}</definedName>
    <definedName name="wrn.Pauta._.Televisión." localSheetId="2" hidden="1">{#N/A,#N/A,FALSE,"Pauta Televisión"}</definedName>
    <definedName name="wrn.Pauta._.Televisión." localSheetId="15" hidden="1">{#N/A,#N/A,FALSE,"Pauta Televisión"}</definedName>
    <definedName name="wrn.Pauta._.Televisión." hidden="1">{#N/A,#N/A,FALSE,"Pauta Televisión"}</definedName>
    <definedName name="wrn.Pauta._.Televisión._.Real._.Exhibido." localSheetId="16" hidden="1">{#N/A,#N/A,FALSE,"Pauta Real Exhibido"}</definedName>
    <definedName name="wrn.Pauta._.Televisión._.Real._.Exhibido." localSheetId="6" hidden="1">{#N/A,#N/A,FALSE,"Pauta Real Exhibido"}</definedName>
    <definedName name="wrn.Pauta._.Televisión._.Real._.Exhibido." localSheetId="8" hidden="1">{#N/A,#N/A,FALSE,"Pauta Real Exhibido"}</definedName>
    <definedName name="wrn.Pauta._.Televisión._.Real._.Exhibido." localSheetId="14" hidden="1">{#N/A,#N/A,FALSE,"Pauta Real Exhibido"}</definedName>
    <definedName name="wrn.Pauta._.Televisión._.Real._.Exhibido." localSheetId="18" hidden="1">{#N/A,#N/A,FALSE,"Pauta Real Exhibido"}</definedName>
    <definedName name="wrn.Pauta._.Televisión._.Real._.Exhibido." localSheetId="1" hidden="1">{#N/A,#N/A,FALSE,"Pauta Real Exhibido"}</definedName>
    <definedName name="wrn.Pauta._.Televisión._.Real._.Exhibido." localSheetId="5" hidden="1">{#N/A,#N/A,FALSE,"Pauta Real Exhibido"}</definedName>
    <definedName name="wrn.Pauta._.Televisión._.Real._.Exhibido." localSheetId="12" hidden="1">{#N/A,#N/A,FALSE,"Pauta Real Exhibido"}</definedName>
    <definedName name="wrn.Pauta._.Televisión._.Real._.Exhibido." localSheetId="13" hidden="1">{#N/A,#N/A,FALSE,"Pauta Real Exhibido"}</definedName>
    <definedName name="wrn.Pauta._.Televisión._.Real._.Exhibido." localSheetId="2" hidden="1">{#N/A,#N/A,FALSE,"Pauta Real Exhibido"}</definedName>
    <definedName name="wrn.Pauta._.Televisión._.Real._.Exhibido." localSheetId="15" hidden="1">{#N/A,#N/A,FALSE,"Pauta Real Exhibido"}</definedName>
    <definedName name="wrn.Pauta._.Televisión._.Real._.Exhibido." hidden="1">{#N/A,#N/A,FALSE,"Pauta Real Exhibido"}</definedName>
    <definedName name="wrn.Print." localSheetId="1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1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Retail._.Division." localSheetId="16" hidden="1">{"Retail Divisional",#N/A,FALSE,"DCIConsol";"Discovery Stores PL",#N/A,FALSE,"DCIConsol";"Flagship PL",#N/A,FALSE,"DCIConsol"}</definedName>
    <definedName name="wrn.Retail._.Division." localSheetId="0" hidden="1">{"Retail Divisional",#N/A,FALSE,"DCIConsol";"Discovery Stores PL",#N/A,FALSE,"DCIConsol";"Flagship PL",#N/A,FALSE,"DCIConsol"}</definedName>
    <definedName name="wrn.Retail._.Division." localSheetId="6" hidden="1">{"Retail Divisional",#N/A,FALSE,"DCIConsol";"Discovery Stores PL",#N/A,FALSE,"DCIConsol";"Flagship PL",#N/A,FALSE,"DCIConsol"}</definedName>
    <definedName name="wrn.Retail._.Division." localSheetId="8" hidden="1">{"Retail Divisional",#N/A,FALSE,"DCIConsol";"Discovery Stores PL",#N/A,FALSE,"DCIConsol";"Flagship PL",#N/A,FALSE,"DCIConsol"}</definedName>
    <definedName name="wrn.Retail._.Division." localSheetId="14" hidden="1">{"Retail Divisional",#N/A,FALSE,"DCIConsol";"Discovery Stores PL",#N/A,FALSE,"DCIConsol";"Flagship PL",#N/A,FALSE,"DCIConsol"}</definedName>
    <definedName name="wrn.Retail._.Division." localSheetId="18" hidden="1">{"Retail Divisional",#N/A,FALSE,"DCIConsol";"Discovery Stores PL",#N/A,FALSE,"DCIConsol";"Flagship PL",#N/A,FALSE,"DCIConsol"}</definedName>
    <definedName name="wrn.Retail._.Division." localSheetId="1" hidden="1">{"Retail Divisional",#N/A,FALSE,"DCIConsol";"Discovery Stores PL",#N/A,FALSE,"DCIConsol";"Flagship PL",#N/A,FALSE,"DCIConsol"}</definedName>
    <definedName name="wrn.Retail._.Division." localSheetId="5" hidden="1">{"Retail Divisional",#N/A,FALSE,"DCIConsol";"Discovery Stores PL",#N/A,FALSE,"DCIConsol";"Flagship PL",#N/A,FALSE,"DCIConsol"}</definedName>
    <definedName name="wrn.Retail._.Division." localSheetId="12" hidden="1">{"Retail Divisional",#N/A,FALSE,"DCIConsol";"Discovery Stores PL",#N/A,FALSE,"DCIConsol";"Flagship PL",#N/A,FALSE,"DCIConsol"}</definedName>
    <definedName name="wrn.Retail._.Division." localSheetId="13" hidden="1">{"Retail Divisional",#N/A,FALSE,"DCIConsol";"Discovery Stores PL",#N/A,FALSE,"DCIConsol";"Flagship PL",#N/A,FALSE,"DCIConsol"}</definedName>
    <definedName name="wrn.Retail._.Division." localSheetId="2" hidden="1">{"Retail Divisional",#N/A,FALSE,"DCIConsol";"Discovery Stores PL",#N/A,FALSE,"DCIConsol";"Flagship PL",#N/A,FALSE,"DCIConsol"}</definedName>
    <definedName name="wrn.Retail._.Division." localSheetId="15" hidden="1">{"Retail Divisional",#N/A,FALSE,"DCIConsol";"Discovery Stores PL",#N/A,FALSE,"DCIConsol";"Flagship PL",#N/A,FALSE,"DCIConsol"}</definedName>
    <definedName name="wrn.Retail._.Division." hidden="1">{"Retail Divisional",#N/A,FALSE,"DCIConsol";"Discovery Stores PL",#N/A,FALSE,"DCIConsol";"Flagship PL",#N/A,FALSE,"DCIConsol"}</definedName>
    <definedName name="wrn.STATEMENTS." localSheetId="16" hidden="1">{#N/A,#N/A,FALSE,"p&amp;l";#N/A,#N/A,FALSE,"balsheet"}</definedName>
    <definedName name="wrn.STATEMENTS." localSheetId="6" hidden="1">{#N/A,#N/A,FALSE,"p&amp;l";#N/A,#N/A,FALSE,"balsheet"}</definedName>
    <definedName name="wrn.STATEMENTS." localSheetId="8" hidden="1">{#N/A,#N/A,FALSE,"p&amp;l";#N/A,#N/A,FALSE,"balsheet"}</definedName>
    <definedName name="wrn.STATEMENTS." localSheetId="14" hidden="1">{#N/A,#N/A,FALSE,"p&amp;l";#N/A,#N/A,FALSE,"balsheet"}</definedName>
    <definedName name="wrn.STATEMENTS." localSheetId="18" hidden="1">{#N/A,#N/A,FALSE,"p&amp;l";#N/A,#N/A,FALSE,"balsheet"}</definedName>
    <definedName name="wrn.STATEMENTS." localSheetId="1" hidden="1">{#N/A,#N/A,FALSE,"p&amp;l";#N/A,#N/A,FALSE,"balsheet"}</definedName>
    <definedName name="wrn.STATEMENTS." localSheetId="5" hidden="1">{#N/A,#N/A,FALSE,"p&amp;l";#N/A,#N/A,FALSE,"balsheet"}</definedName>
    <definedName name="wrn.STATEMENTS." localSheetId="12" hidden="1">{#N/A,#N/A,FALSE,"p&amp;l";#N/A,#N/A,FALSE,"balsheet"}</definedName>
    <definedName name="wrn.STATEMENTS." localSheetId="13" hidden="1">{#N/A,#N/A,FALSE,"p&amp;l";#N/A,#N/A,FALSE,"balsheet"}</definedName>
    <definedName name="wrn.STATEMENTS." localSheetId="2" hidden="1">{#N/A,#N/A,FALSE,"p&amp;l";#N/A,#N/A,FALSE,"balsheet"}</definedName>
    <definedName name="wrn.STATEMENTS." localSheetId="15" hidden="1">{#N/A,#N/A,FALSE,"p&amp;l";#N/A,#N/A,FALSE,"balsheet"}</definedName>
    <definedName name="wrn.STATEMENTS." hidden="1">{#N/A,#N/A,FALSE,"p&amp;l";#N/A,#N/A,FALSE,"balsheet"}</definedName>
    <definedName name="wrn.su." localSheetId="16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6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8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4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8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5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2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3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2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5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let." localSheetId="16" hidden="1">{#N/A,#N/A,FALSE,"Valuation Summary";#N/A,#N/A,FALSE,"BT IS";#N/A,#N/A,FALSE,"BT CF";#N/A,#N/A,FALSE,"BT BS";#N/A,#N/A,FALSE,"BT FCF";#N/A,#N/A,FALSE,"BT Model";#N/A,#N/A,FALSE,"BT Finance"}</definedName>
    <definedName name="wrn.Telet." localSheetId="6" hidden="1">{#N/A,#N/A,FALSE,"Valuation Summary";#N/A,#N/A,FALSE,"BT IS";#N/A,#N/A,FALSE,"BT CF";#N/A,#N/A,FALSE,"BT BS";#N/A,#N/A,FALSE,"BT FCF";#N/A,#N/A,FALSE,"BT Model";#N/A,#N/A,FALSE,"BT Finance"}</definedName>
    <definedName name="wrn.Telet." localSheetId="8" hidden="1">{#N/A,#N/A,FALSE,"Valuation Summary";#N/A,#N/A,FALSE,"BT IS";#N/A,#N/A,FALSE,"BT CF";#N/A,#N/A,FALSE,"BT BS";#N/A,#N/A,FALSE,"BT FCF";#N/A,#N/A,FALSE,"BT Model";#N/A,#N/A,FALSE,"BT Finance"}</definedName>
    <definedName name="wrn.Telet." localSheetId="14" hidden="1">{#N/A,#N/A,FALSE,"Valuation Summary";#N/A,#N/A,FALSE,"BT IS";#N/A,#N/A,FALSE,"BT CF";#N/A,#N/A,FALSE,"BT BS";#N/A,#N/A,FALSE,"BT FCF";#N/A,#N/A,FALSE,"BT Model";#N/A,#N/A,FALSE,"BT Finance"}</definedName>
    <definedName name="wrn.Telet." localSheetId="18" hidden="1">{#N/A,#N/A,FALSE,"Valuation Summary";#N/A,#N/A,FALSE,"BT IS";#N/A,#N/A,FALSE,"BT CF";#N/A,#N/A,FALSE,"BT BS";#N/A,#N/A,FALSE,"BT FCF";#N/A,#N/A,FALSE,"BT Model";#N/A,#N/A,FALSE,"BT Finance"}</definedName>
    <definedName name="wrn.Telet." localSheetId="1" hidden="1">{#N/A,#N/A,FALSE,"Valuation Summary";#N/A,#N/A,FALSE,"BT IS";#N/A,#N/A,FALSE,"BT CF";#N/A,#N/A,FALSE,"BT BS";#N/A,#N/A,FALSE,"BT FCF";#N/A,#N/A,FALSE,"BT Model";#N/A,#N/A,FALSE,"BT Finance"}</definedName>
    <definedName name="wrn.Telet." localSheetId="5" hidden="1">{#N/A,#N/A,FALSE,"Valuation Summary";#N/A,#N/A,FALSE,"BT IS";#N/A,#N/A,FALSE,"BT CF";#N/A,#N/A,FALSE,"BT BS";#N/A,#N/A,FALSE,"BT FCF";#N/A,#N/A,FALSE,"BT Model";#N/A,#N/A,FALSE,"BT Finance"}</definedName>
    <definedName name="wrn.Telet." localSheetId="12" hidden="1">{#N/A,#N/A,FALSE,"Valuation Summary";#N/A,#N/A,FALSE,"BT IS";#N/A,#N/A,FALSE,"BT CF";#N/A,#N/A,FALSE,"BT BS";#N/A,#N/A,FALSE,"BT FCF";#N/A,#N/A,FALSE,"BT Model";#N/A,#N/A,FALSE,"BT Finance"}</definedName>
    <definedName name="wrn.Telet." localSheetId="13" hidden="1">{#N/A,#N/A,FALSE,"Valuation Summary";#N/A,#N/A,FALSE,"BT IS";#N/A,#N/A,FALSE,"BT CF";#N/A,#N/A,FALSE,"BT BS";#N/A,#N/A,FALSE,"BT FCF";#N/A,#N/A,FALSE,"BT Model";#N/A,#N/A,FALSE,"BT Finance"}</definedName>
    <definedName name="wrn.Telet." localSheetId="2" hidden="1">{#N/A,#N/A,FALSE,"Valuation Summary";#N/A,#N/A,FALSE,"BT IS";#N/A,#N/A,FALSE,"BT CF";#N/A,#N/A,FALSE,"BT BS";#N/A,#N/A,FALSE,"BT FCF";#N/A,#N/A,FALSE,"BT Model";#N/A,#N/A,FALSE,"BT Finance"}</definedName>
    <definedName name="wrn.Telet." localSheetId="15" hidden="1">{#N/A,#N/A,FALSE,"Valuation Summary";#N/A,#N/A,FALSE,"BT IS";#N/A,#N/A,FALSE,"BT CF";#N/A,#N/A,FALSE,"BT BS";#N/A,#N/A,FALSE,"BT FCF";#N/A,#N/A,FALSE,"BT Model";#N/A,#N/A,FALSE,"BT Finance"}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VT수익성._.FULL._.SET." localSheetId="1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16" hidden="1">{#N/A,#N/A,TRUE,"Y생산";#N/A,#N/A,TRUE,"Y판매";#N/A,#N/A,TRUE,"Y총물량";#N/A,#N/A,TRUE,"Y능력";#N/A,#N/A,TRUE,"YKD"}</definedName>
    <definedName name="wrn.Y차._.종합." localSheetId="0" hidden="1">{#N/A,#N/A,TRUE,"Y생산";#N/A,#N/A,TRUE,"Y판매";#N/A,#N/A,TRUE,"Y총물량";#N/A,#N/A,TRUE,"Y능력";#N/A,#N/A,TRUE,"YKD"}</definedName>
    <definedName name="wrn.Y차._.종합." localSheetId="6" hidden="1">{#N/A,#N/A,TRUE,"Y생산";#N/A,#N/A,TRUE,"Y판매";#N/A,#N/A,TRUE,"Y총물량";#N/A,#N/A,TRUE,"Y능력";#N/A,#N/A,TRUE,"YKD"}</definedName>
    <definedName name="wrn.Y차._.종합." localSheetId="8" hidden="1">{#N/A,#N/A,TRUE,"Y생산";#N/A,#N/A,TRUE,"Y판매";#N/A,#N/A,TRUE,"Y총물량";#N/A,#N/A,TRUE,"Y능력";#N/A,#N/A,TRUE,"YKD"}</definedName>
    <definedName name="wrn.Y차._.종합." localSheetId="14" hidden="1">{#N/A,#N/A,TRUE,"Y생산";#N/A,#N/A,TRUE,"Y판매";#N/A,#N/A,TRUE,"Y총물량";#N/A,#N/A,TRUE,"Y능력";#N/A,#N/A,TRUE,"YKD"}</definedName>
    <definedName name="wrn.Y차._.종합." localSheetId="18" hidden="1">{#N/A,#N/A,TRUE,"Y생산";#N/A,#N/A,TRUE,"Y판매";#N/A,#N/A,TRUE,"Y총물량";#N/A,#N/A,TRUE,"Y능력";#N/A,#N/A,TRUE,"YKD"}</definedName>
    <definedName name="wrn.Y차._.종합." localSheetId="1" hidden="1">{#N/A,#N/A,TRUE,"Y생산";#N/A,#N/A,TRUE,"Y판매";#N/A,#N/A,TRUE,"Y총물량";#N/A,#N/A,TRUE,"Y능력";#N/A,#N/A,TRUE,"YKD"}</definedName>
    <definedName name="wrn.Y차._.종합." localSheetId="5" hidden="1">{#N/A,#N/A,TRUE,"Y생산";#N/A,#N/A,TRUE,"Y판매";#N/A,#N/A,TRUE,"Y총물량";#N/A,#N/A,TRUE,"Y능력";#N/A,#N/A,TRUE,"YKD"}</definedName>
    <definedName name="wrn.Y차._.종합." localSheetId="12" hidden="1">{#N/A,#N/A,TRUE,"Y생산";#N/A,#N/A,TRUE,"Y판매";#N/A,#N/A,TRUE,"Y총물량";#N/A,#N/A,TRUE,"Y능력";#N/A,#N/A,TRUE,"YKD"}</definedName>
    <definedName name="wrn.Y차._.종합." localSheetId="13" hidden="1">{#N/A,#N/A,TRUE,"Y생산";#N/A,#N/A,TRUE,"Y판매";#N/A,#N/A,TRUE,"Y총물량";#N/A,#N/A,TRUE,"Y능력";#N/A,#N/A,TRUE,"YKD"}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15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선사." localSheetId="16" hidden="1">{#N/A,#N/A,FALSE,"품의서";#N/A,#N/A,FALSE,"전제";#N/A,#N/A,FALSE,"총손";#N/A,#N/A,FALSE,"손익"}</definedName>
    <definedName name="wrn.선사." localSheetId="0" hidden="1">{#N/A,#N/A,FALSE,"품의서";#N/A,#N/A,FALSE,"전제";#N/A,#N/A,FALSE,"총손";#N/A,#N/A,FALSE,"손익"}</definedName>
    <definedName name="wrn.선사." localSheetId="6" hidden="1">{#N/A,#N/A,FALSE,"품의서";#N/A,#N/A,FALSE,"전제";#N/A,#N/A,FALSE,"총손";#N/A,#N/A,FALSE,"손익"}</definedName>
    <definedName name="wrn.선사." localSheetId="8" hidden="1">{#N/A,#N/A,FALSE,"품의서";#N/A,#N/A,FALSE,"전제";#N/A,#N/A,FALSE,"총손";#N/A,#N/A,FALSE,"손익"}</definedName>
    <definedName name="wrn.선사." localSheetId="14" hidden="1">{#N/A,#N/A,FALSE,"품의서";#N/A,#N/A,FALSE,"전제";#N/A,#N/A,FALSE,"총손";#N/A,#N/A,FALSE,"손익"}</definedName>
    <definedName name="wrn.선사." localSheetId="18" hidden="1">{#N/A,#N/A,FALSE,"품의서";#N/A,#N/A,FALSE,"전제";#N/A,#N/A,FALSE,"총손";#N/A,#N/A,FALSE,"손익"}</definedName>
    <definedName name="wrn.선사." localSheetId="1" hidden="1">{#N/A,#N/A,FALSE,"품의서";#N/A,#N/A,FALSE,"전제";#N/A,#N/A,FALSE,"총손";#N/A,#N/A,FALSE,"손익"}</definedName>
    <definedName name="wrn.선사." localSheetId="5" hidden="1">{#N/A,#N/A,FALSE,"품의서";#N/A,#N/A,FALSE,"전제";#N/A,#N/A,FALSE,"총손";#N/A,#N/A,FALSE,"손익"}</definedName>
    <definedName name="wrn.선사." localSheetId="12" hidden="1">{#N/A,#N/A,FALSE,"품의서";#N/A,#N/A,FALSE,"전제";#N/A,#N/A,FALSE,"총손";#N/A,#N/A,FALSE,"손익"}</definedName>
    <definedName name="wrn.선사." localSheetId="13" hidden="1">{#N/A,#N/A,FALSE,"품의서";#N/A,#N/A,FALSE,"전제";#N/A,#N/A,FALSE,"총손";#N/A,#N/A,FALSE,"손익"}</definedName>
    <definedName name="wrn.선사." localSheetId="2" hidden="1">{#N/A,#N/A,FALSE,"품의서";#N/A,#N/A,FALSE,"전제";#N/A,#N/A,FALSE,"총손";#N/A,#N/A,FALSE,"손익"}</definedName>
    <definedName name="wrn.선사." localSheetId="15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16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6" hidden="1">{#N/A,#N/A,FALSE,"단축1";#N/A,#N/A,FALSE,"단축2";#N/A,#N/A,FALSE,"단축3";#N/A,#N/A,FALSE,"장축";#N/A,#N/A,FALSE,"4WD"}</definedName>
    <definedName name="wrn.전부인쇄." localSheetId="8" hidden="1">{#N/A,#N/A,FALSE,"단축1";#N/A,#N/A,FALSE,"단축2";#N/A,#N/A,FALSE,"단축3";#N/A,#N/A,FALSE,"장축";#N/A,#N/A,FALSE,"4WD"}</definedName>
    <definedName name="wrn.전부인쇄." localSheetId="14" hidden="1">{#N/A,#N/A,FALSE,"단축1";#N/A,#N/A,FALSE,"단축2";#N/A,#N/A,FALSE,"단축3";#N/A,#N/A,FALSE,"장축";#N/A,#N/A,FALSE,"4WD"}</definedName>
    <definedName name="wrn.전부인쇄." localSheetId="18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12" hidden="1">{#N/A,#N/A,FALSE,"단축1";#N/A,#N/A,FALSE,"단축2";#N/A,#N/A,FALSE,"단축3";#N/A,#N/A,FALSE,"장축";#N/A,#N/A,FALSE,"4WD"}</definedName>
    <definedName name="wrn.전부인쇄." localSheetId="13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1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1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8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8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6" hidden="1">{#N/A,#N/A,FALSE,"표지";#N/A,#N/A,FALSE,"전제";#N/A,#N/A,FALSE,"대당";#N/A,#N/A,FALSE,"가공비";#N/A,#N/A,FALSE,"재료비";#N/A,#N/A,FALSE,"손익"}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localSheetId="6" hidden="1">{#N/A,#N/A,FALSE,"표지";#N/A,#N/A,FALSE,"전제";#N/A,#N/A,FALSE,"대당";#N/A,#N/A,FALSE,"가공비";#N/A,#N/A,FALSE,"재료비";#N/A,#N/A,FALSE,"손익"}</definedName>
    <definedName name="wrn.직중." localSheetId="8" hidden="1">{#N/A,#N/A,FALSE,"표지";#N/A,#N/A,FALSE,"전제";#N/A,#N/A,FALSE,"대당";#N/A,#N/A,FALSE,"가공비";#N/A,#N/A,FALSE,"재료비";#N/A,#N/A,FALSE,"손익"}</definedName>
    <definedName name="wrn.직중." localSheetId="14" hidden="1">{#N/A,#N/A,FALSE,"표지";#N/A,#N/A,FALSE,"전제";#N/A,#N/A,FALSE,"대당";#N/A,#N/A,FALSE,"가공비";#N/A,#N/A,FALSE,"재료비";#N/A,#N/A,FALSE,"손익"}</definedName>
    <definedName name="wrn.직중." localSheetId="18" hidden="1">{#N/A,#N/A,FALSE,"표지";#N/A,#N/A,FALSE,"전제";#N/A,#N/A,FALSE,"대당";#N/A,#N/A,FALSE,"가공비";#N/A,#N/A,FALSE,"재료비";#N/A,#N/A,FALSE,"손익"}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localSheetId="5" hidden="1">{#N/A,#N/A,FALSE,"표지";#N/A,#N/A,FALSE,"전제";#N/A,#N/A,FALSE,"대당";#N/A,#N/A,FALSE,"가공비";#N/A,#N/A,FALSE,"재료비";#N/A,#N/A,FALSE,"손익"}</definedName>
    <definedName name="wrn.직중." localSheetId="12" hidden="1">{#N/A,#N/A,FALSE,"표지";#N/A,#N/A,FALSE,"전제";#N/A,#N/A,FALSE,"대당";#N/A,#N/A,FALSE,"가공비";#N/A,#N/A,FALSE,"재료비";#N/A,#N/A,FALSE,"손익"}</definedName>
    <definedName name="wrn.직중." localSheetId="13" hidden="1">{#N/A,#N/A,FALSE,"표지";#N/A,#N/A,FALSE,"전제";#N/A,#N/A,FALSE,"대당";#N/A,#N/A,FALSE,"가공비";#N/A,#N/A,FALSE,"재료비";#N/A,#N/A,FALSE,"손익"}</definedName>
    <definedName name="wrn.직중." localSheetId="2" hidden="1">{#N/A,#N/A,FALSE,"표지";#N/A,#N/A,FALSE,"전제";#N/A,#N/A,FALSE,"대당";#N/A,#N/A,FALSE,"가공비";#N/A,#N/A,FALSE,"재료비";#N/A,#N/A,FALSE,"손익"}</definedName>
    <definedName name="wrn.직중." localSheetId="15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S" localSheetId="16" hidden="1">{#N/A,#N/A,FALSE,"BALLANTINE´S ";#N/A,#N/A,FALSE,"FUNDADOR"}</definedName>
    <definedName name="WS" localSheetId="0" hidden="1">{#N/A,#N/A,FALSE,"BALLANTINE´S ";#N/A,#N/A,FALSE,"FUNDADOR"}</definedName>
    <definedName name="WS" localSheetId="6" hidden="1">{#N/A,#N/A,FALSE,"BALLANTINE´S ";#N/A,#N/A,FALSE,"FUNDADOR"}</definedName>
    <definedName name="WS" localSheetId="8" hidden="1">{#N/A,#N/A,FALSE,"BALLANTINE´S ";#N/A,#N/A,FALSE,"FUNDADOR"}</definedName>
    <definedName name="WS" localSheetId="14" hidden="1">{#N/A,#N/A,FALSE,"BALLANTINE´S ";#N/A,#N/A,FALSE,"FUNDADOR"}</definedName>
    <definedName name="WS" localSheetId="18" hidden="1">{#N/A,#N/A,FALSE,"BALLANTINE´S ";#N/A,#N/A,FALSE,"FUNDADOR"}</definedName>
    <definedName name="WS" localSheetId="1" hidden="1">{#N/A,#N/A,FALSE,"BALLANTINE´S ";#N/A,#N/A,FALSE,"FUNDADOR"}</definedName>
    <definedName name="WS" localSheetId="5" hidden="1">{#N/A,#N/A,FALSE,"BALLANTINE´S ";#N/A,#N/A,FALSE,"FUNDADOR"}</definedName>
    <definedName name="WS" localSheetId="12" hidden="1">{#N/A,#N/A,FALSE,"BALLANTINE´S ";#N/A,#N/A,FALSE,"FUNDADOR"}</definedName>
    <definedName name="WS" localSheetId="13" hidden="1">{#N/A,#N/A,FALSE,"BALLANTINE´S ";#N/A,#N/A,FALSE,"FUNDADOR"}</definedName>
    <definedName name="WS" localSheetId="2" hidden="1">{#N/A,#N/A,FALSE,"BALLANTINE´S ";#N/A,#N/A,FALSE,"FUNDADOR"}</definedName>
    <definedName name="WS" localSheetId="15" hidden="1">{#N/A,#N/A,FALSE,"BALLANTINE´S ";#N/A,#N/A,FALSE,"FUNDADOR"}</definedName>
    <definedName name="WS" hidden="1">{#N/A,#N/A,FALSE,"BALLANTINE´S ";#N/A,#N/A,FALSE,"FUNDADOR"}</definedName>
    <definedName name="WW">#N/A</definedName>
    <definedName name="WWWW">#N/A</definedName>
    <definedName name="x" localSheetId="16" hidden="1">#REF!</definedName>
    <definedName name="x" localSheetId="0" hidden="1">#REF!</definedName>
    <definedName name="x" localSheetId="6" hidden="1">#REF!</definedName>
    <definedName name="x" localSheetId="8" hidden="1">#REF!</definedName>
    <definedName name="x" localSheetId="18" hidden="1">#REF!</definedName>
    <definedName name="x" localSheetId="1" hidden="1">'PAUTA DIGITAL'!#REF!</definedName>
    <definedName name="x" localSheetId="5" hidden="1">#REF!</definedName>
    <definedName name="x" localSheetId="12" hidden="1">#REF!</definedName>
    <definedName name="x" localSheetId="13" hidden="1">#REF!</definedName>
    <definedName name="x" hidden="1">#REF!</definedName>
    <definedName name="xcv" localSheetId="16" hidden="1">#REF!</definedName>
    <definedName name="xcv" localSheetId="0" hidden="1">#REF!</definedName>
    <definedName name="xcv" localSheetId="6" hidden="1">#REF!</definedName>
    <definedName name="xcv" localSheetId="8" hidden="1">#REF!</definedName>
    <definedName name="xcv" localSheetId="18" hidden="1">#REF!</definedName>
    <definedName name="xcv" localSheetId="1" hidden="1">'PAUTA DIGITAL'!#REF!</definedName>
    <definedName name="xcv" localSheetId="5" hidden="1">#REF!</definedName>
    <definedName name="xcv" localSheetId="13" hidden="1">#REF!</definedName>
    <definedName name="xcv" hidden="1">#REF!</definedName>
    <definedName name="xfh">#REF!</definedName>
    <definedName name="xfhgmngcf">#REF!</definedName>
    <definedName name="xg">#REF!</definedName>
    <definedName name="xls" localSheetId="16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0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6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4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8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2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localSheetId="1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ls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s">#REF!</definedName>
    <definedName name="xscx">#REF!</definedName>
    <definedName name="xszdxc" localSheetId="16" hidden="1">{#N/A,#N/A,FALSE,"BALLANTINE´S ";#N/A,#N/A,FALSE,"FUNDADOR"}</definedName>
    <definedName name="xszdxc" localSheetId="0" hidden="1">{#N/A,#N/A,FALSE,"BALLANTINE´S ";#N/A,#N/A,FALSE,"FUNDADOR"}</definedName>
    <definedName name="xszdxc" localSheetId="6" hidden="1">{#N/A,#N/A,FALSE,"BALLANTINE´S ";#N/A,#N/A,FALSE,"FUNDADOR"}</definedName>
    <definedName name="xszdxc" localSheetId="8" hidden="1">{#N/A,#N/A,FALSE,"BALLANTINE´S ";#N/A,#N/A,FALSE,"FUNDADOR"}</definedName>
    <definedName name="xszdxc" localSheetId="14" hidden="1">{#N/A,#N/A,FALSE,"BALLANTINE´S ";#N/A,#N/A,FALSE,"FUNDADOR"}</definedName>
    <definedName name="xszdxc" localSheetId="18" hidden="1">{#N/A,#N/A,FALSE,"BALLANTINE´S ";#N/A,#N/A,FALSE,"FUNDADOR"}</definedName>
    <definedName name="xszdxc" localSheetId="1" hidden="1">{#N/A,#N/A,FALSE,"BALLANTINE´S ";#N/A,#N/A,FALSE,"FUNDADOR"}</definedName>
    <definedName name="xszdxc" localSheetId="5" hidden="1">{#N/A,#N/A,FALSE,"BALLANTINE´S ";#N/A,#N/A,FALSE,"FUNDADOR"}</definedName>
    <definedName name="xszdxc" localSheetId="12" hidden="1">{#N/A,#N/A,FALSE,"BALLANTINE´S ";#N/A,#N/A,FALSE,"FUNDADOR"}</definedName>
    <definedName name="xszdxc" localSheetId="13" hidden="1">{#N/A,#N/A,FALSE,"BALLANTINE´S ";#N/A,#N/A,FALSE,"FUNDADOR"}</definedName>
    <definedName name="xszdxc" localSheetId="2" hidden="1">{#N/A,#N/A,FALSE,"BALLANTINE´S ";#N/A,#N/A,FALSE,"FUNDADOR"}</definedName>
    <definedName name="xszdxc" localSheetId="15" hidden="1">{#N/A,#N/A,FALSE,"BALLANTINE´S ";#N/A,#N/A,FALSE,"FUNDADOR"}</definedName>
    <definedName name="xszdxc" hidden="1">{#N/A,#N/A,FALSE,"BALLANTINE´S ";#N/A,#N/A,FALSE,"FUNDADOR"}</definedName>
    <definedName name="xx">#N/A</definedName>
    <definedName name="XXX">#REF!</definedName>
    <definedName name="xxxx">#REF!</definedName>
    <definedName name="xz">#REF!</definedName>
    <definedName name="y" localSheetId="1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6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8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1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a">#N/A</definedName>
    <definedName name="ye" localSheetId="16" hidden="1">#REF!</definedName>
    <definedName name="ye" localSheetId="0" hidden="1">#REF!</definedName>
    <definedName name="ye" localSheetId="6" hidden="1">#REF!</definedName>
    <definedName name="ye" localSheetId="8" hidden="1">#REF!</definedName>
    <definedName name="ye" localSheetId="18" hidden="1">#REF!</definedName>
    <definedName name="ye" localSheetId="1" hidden="1">'PAUTA DIGITAL'!#REF!</definedName>
    <definedName name="ye" localSheetId="5" hidden="1">#REF!</definedName>
    <definedName name="ye" localSheetId="13" hidden="1">#REF!</definedName>
    <definedName name="ye" hidden="1">#REF!</definedName>
    <definedName name="yers" localSheetId="16" hidden="1">#REF!</definedName>
    <definedName name="yers" localSheetId="0" hidden="1">#REF!</definedName>
    <definedName name="yers" localSheetId="6" hidden="1">#REF!</definedName>
    <definedName name="yers" localSheetId="8" hidden="1">#REF!</definedName>
    <definedName name="yers" localSheetId="18" hidden="1">#REF!</definedName>
    <definedName name="yers" localSheetId="1" hidden="1">'PAUTA DIGITAL'!#REF!</definedName>
    <definedName name="yers" localSheetId="5" hidden="1">#REF!</definedName>
    <definedName name="yers" localSheetId="13" hidden="1">#REF!</definedName>
    <definedName name="yers" hidden="1">#REF!</definedName>
    <definedName name="ygiiiigigigiiigi">#REF!</definedName>
    <definedName name="YH" localSheetId="16" hidden="1">#REF!</definedName>
    <definedName name="YH" localSheetId="0" hidden="1">#REF!</definedName>
    <definedName name="YH" localSheetId="6" hidden="1">#REF!</definedName>
    <definedName name="YH" localSheetId="8" hidden="1">#REF!</definedName>
    <definedName name="YH" localSheetId="18" hidden="1">#REF!</definedName>
    <definedName name="YH" localSheetId="1" hidden="1">'PAUTA DIGITAL'!#REF!</definedName>
    <definedName name="YH" localSheetId="5" hidden="1">#REF!</definedName>
    <definedName name="YH" localSheetId="13" hidden="1">#REF!</definedName>
    <definedName name="YH" hidden="1">#REF!</definedName>
    <definedName name="YO" localSheetId="16" hidden="1">{#N/A,#N/A,FALSE,"BALLANTINE´S ";#N/A,#N/A,FALSE,"FUNDADOR"}</definedName>
    <definedName name="YO" localSheetId="6" hidden="1">{#N/A,#N/A,FALSE,"BALLANTINE´S ";#N/A,#N/A,FALSE,"FUNDADOR"}</definedName>
    <definedName name="YO" localSheetId="8" hidden="1">{#N/A,#N/A,FALSE,"BALLANTINE´S ";#N/A,#N/A,FALSE,"FUNDADOR"}</definedName>
    <definedName name="YO" localSheetId="14" hidden="1">{#N/A,#N/A,FALSE,"BALLANTINE´S ";#N/A,#N/A,FALSE,"FUNDADOR"}</definedName>
    <definedName name="YO" localSheetId="18" hidden="1">{#N/A,#N/A,FALSE,"BALLANTINE´S ";#N/A,#N/A,FALSE,"FUNDADOR"}</definedName>
    <definedName name="YO" localSheetId="1" hidden="1">{#N/A,#N/A,FALSE,"BALLANTINE´S ";#N/A,#N/A,FALSE,"FUNDADOR"}</definedName>
    <definedName name="YO" localSheetId="5" hidden="1">{#N/A,#N/A,FALSE,"BALLANTINE´S ";#N/A,#N/A,FALSE,"FUNDADOR"}</definedName>
    <definedName name="YO" localSheetId="12" hidden="1">{#N/A,#N/A,FALSE,"BALLANTINE´S ";#N/A,#N/A,FALSE,"FUNDADOR"}</definedName>
    <definedName name="YO" localSheetId="13" hidden="1">{#N/A,#N/A,FALSE,"BALLANTINE´S ";#N/A,#N/A,FALSE,"FUNDADOR"}</definedName>
    <definedName name="YO" localSheetId="2" hidden="1">{#N/A,#N/A,FALSE,"BALLANTINE´S ";#N/A,#N/A,FALSE,"FUNDADOR"}</definedName>
    <definedName name="YO" localSheetId="15" hidden="1">{#N/A,#N/A,FALSE,"BALLANTINE´S ";#N/A,#N/A,FALSE,"FUNDADOR"}</definedName>
    <definedName name="YO" hidden="1">{#N/A,#N/A,FALSE,"BALLANTINE´S ";#N/A,#N/A,FALSE,"FUNDADOR"}</definedName>
    <definedName name="YOYO" localSheetId="16" hidden="1">{#N/A,#N/A,FALSE,"BALLANTINE´S ";#N/A,#N/A,FALSE,"FUNDADOR"}</definedName>
    <definedName name="YOYO" localSheetId="0" hidden="1">{#N/A,#N/A,FALSE,"BALLANTINE´S ";#N/A,#N/A,FALSE,"FUNDADOR"}</definedName>
    <definedName name="YOYO" localSheetId="6" hidden="1">{#N/A,#N/A,FALSE,"BALLANTINE´S ";#N/A,#N/A,FALSE,"FUNDADOR"}</definedName>
    <definedName name="YOYO" localSheetId="8" hidden="1">{#N/A,#N/A,FALSE,"BALLANTINE´S ";#N/A,#N/A,FALSE,"FUNDADOR"}</definedName>
    <definedName name="YOYO" localSheetId="14" hidden="1">{#N/A,#N/A,FALSE,"BALLANTINE´S ";#N/A,#N/A,FALSE,"FUNDADOR"}</definedName>
    <definedName name="YOYO" localSheetId="18" hidden="1">{#N/A,#N/A,FALSE,"BALLANTINE´S ";#N/A,#N/A,FALSE,"FUNDADOR"}</definedName>
    <definedName name="YOYO" localSheetId="1" hidden="1">{#N/A,#N/A,FALSE,"BALLANTINE´S ";#N/A,#N/A,FALSE,"FUNDADOR"}</definedName>
    <definedName name="YOYO" localSheetId="5" hidden="1">{#N/A,#N/A,FALSE,"BALLANTINE´S ";#N/A,#N/A,FALSE,"FUNDADOR"}</definedName>
    <definedName name="YOYO" localSheetId="12" hidden="1">{#N/A,#N/A,FALSE,"BALLANTINE´S ";#N/A,#N/A,FALSE,"FUNDADOR"}</definedName>
    <definedName name="YOYO" localSheetId="13" hidden="1">{#N/A,#N/A,FALSE,"BALLANTINE´S ";#N/A,#N/A,FALSE,"FUNDADOR"}</definedName>
    <definedName name="YOYO" localSheetId="2" hidden="1">{#N/A,#N/A,FALSE,"BALLANTINE´S ";#N/A,#N/A,FALSE,"FUNDADOR"}</definedName>
    <definedName name="YOYO" localSheetId="15" hidden="1">{#N/A,#N/A,FALSE,"BALLANTINE´S ";#N/A,#N/A,FALSE,"FUNDADOR"}</definedName>
    <definedName name="YOYO" hidden="1">{#N/A,#N/A,FALSE,"BALLANTINE´S ";#N/A,#N/A,FALSE,"FUNDADOR"}</definedName>
    <definedName name="ytj">#REF!</definedName>
    <definedName name="yu" localSheetId="16" hidden="1">#REF!</definedName>
    <definedName name="yu" localSheetId="0" hidden="1">#REF!</definedName>
    <definedName name="yu" localSheetId="6" hidden="1">#REF!</definedName>
    <definedName name="yu" localSheetId="8" hidden="1">#REF!</definedName>
    <definedName name="yu" localSheetId="18" hidden="1">#REF!</definedName>
    <definedName name="yu" localSheetId="1" hidden="1">'PAUTA DIGITAL'!#REF!</definedName>
    <definedName name="yu" localSheetId="5" hidden="1">#REF!</definedName>
    <definedName name="yu" localSheetId="13" hidden="1">#REF!</definedName>
    <definedName name="yu" hidden="1">#REF!</definedName>
    <definedName name="YUI" localSheetId="16" hidden="1">{#N/A,#N/A,FALSE,"BALLANTINE´S ";#N/A,#N/A,FALSE,"FUNDADOR"}</definedName>
    <definedName name="YUI" localSheetId="0" hidden="1">{#N/A,#N/A,FALSE,"BALLANTINE´S ";#N/A,#N/A,FALSE,"FUNDADOR"}</definedName>
    <definedName name="YUI" localSheetId="6" hidden="1">{#N/A,#N/A,FALSE,"BALLANTINE´S ";#N/A,#N/A,FALSE,"FUNDADOR"}</definedName>
    <definedName name="YUI" localSheetId="8" hidden="1">{#N/A,#N/A,FALSE,"BALLANTINE´S ";#N/A,#N/A,FALSE,"FUNDADOR"}</definedName>
    <definedName name="YUI" localSheetId="14" hidden="1">{#N/A,#N/A,FALSE,"BALLANTINE´S ";#N/A,#N/A,FALSE,"FUNDADOR"}</definedName>
    <definedName name="YUI" localSheetId="18" hidden="1">{#N/A,#N/A,FALSE,"BALLANTINE´S ";#N/A,#N/A,FALSE,"FUNDADOR"}</definedName>
    <definedName name="YUI" localSheetId="1" hidden="1">{#N/A,#N/A,FALSE,"BALLANTINE´S ";#N/A,#N/A,FALSE,"FUNDADOR"}</definedName>
    <definedName name="YUI" localSheetId="5" hidden="1">{#N/A,#N/A,FALSE,"BALLANTINE´S ";#N/A,#N/A,FALSE,"FUNDADOR"}</definedName>
    <definedName name="YUI" localSheetId="12" hidden="1">{#N/A,#N/A,FALSE,"BALLANTINE´S ";#N/A,#N/A,FALSE,"FUNDADOR"}</definedName>
    <definedName name="YUI" localSheetId="13" hidden="1">{#N/A,#N/A,FALSE,"BALLANTINE´S ";#N/A,#N/A,FALSE,"FUNDADOR"}</definedName>
    <definedName name="YUI" localSheetId="2" hidden="1">{#N/A,#N/A,FALSE,"BALLANTINE´S ";#N/A,#N/A,FALSE,"FUNDADOR"}</definedName>
    <definedName name="YUI" localSheetId="15" hidden="1">{#N/A,#N/A,FALSE,"BALLANTINE´S ";#N/A,#N/A,FALSE,"FUNDADOR"}</definedName>
    <definedName name="YUI" hidden="1">{#N/A,#N/A,FALSE,"BALLANTINE´S ";#N/A,#N/A,FALSE,"FUNDADOR"}</definedName>
    <definedName name="yuk">#REF!</definedName>
    <definedName name="yur" localSheetId="16" hidden="1">#REF!</definedName>
    <definedName name="yur" localSheetId="0" hidden="1">#REF!</definedName>
    <definedName name="yur" localSheetId="6" hidden="1">#REF!</definedName>
    <definedName name="yur" localSheetId="8" hidden="1">#REF!</definedName>
    <definedName name="yur" localSheetId="18" hidden="1">#REF!</definedName>
    <definedName name="yur" localSheetId="1" hidden="1">'PAUTA DIGITAL'!#REF!</definedName>
    <definedName name="yur" localSheetId="5" hidden="1">#REF!</definedName>
    <definedName name="yur" localSheetId="13" hidden="1">#REF!</definedName>
    <definedName name="yur" hidden="1">#REF!</definedName>
    <definedName name="Z" localSheetId="16" hidden="1">#REF!</definedName>
    <definedName name="Z" localSheetId="0" hidden="1">#REF!</definedName>
    <definedName name="Z" localSheetId="6" hidden="1">#REF!</definedName>
    <definedName name="Z" localSheetId="8" hidden="1">#REF!</definedName>
    <definedName name="Z" localSheetId="18" hidden="1">#REF!</definedName>
    <definedName name="Z" localSheetId="1" hidden="1">'PAUTA DIGITAL'!#REF!</definedName>
    <definedName name="Z" localSheetId="5" hidden="1">#REF!</definedName>
    <definedName name="Z" localSheetId="13" hidden="1">#REF!</definedName>
    <definedName name="Z" hidden="1">#REF!</definedName>
    <definedName name="Z_3AB62203_D632_11D3_9C16_0080AD188AFF_.wvu.PrintArea" localSheetId="16" hidden="1">#REF!</definedName>
    <definedName name="Z_3AB62203_D632_11D3_9C16_0080AD188AFF_.wvu.PrintArea" localSheetId="6" hidden="1">#REF!</definedName>
    <definedName name="Z_3AB62203_D632_11D3_9C16_0080AD188AFF_.wvu.PrintArea" localSheetId="8" hidden="1">#REF!</definedName>
    <definedName name="Z_3AB62203_D632_11D3_9C16_0080AD188AFF_.wvu.PrintArea" localSheetId="18" hidden="1">#REF!</definedName>
    <definedName name="Z_3AB62203_D632_11D3_9C16_0080AD188AFF_.wvu.PrintArea" localSheetId="1" hidden="1">'PAUTA DIGITAL'!#REF!</definedName>
    <definedName name="Z_3AB62203_D632_11D3_9C16_0080AD188AFF_.wvu.PrintArea" localSheetId="5" hidden="1">#REF!</definedName>
    <definedName name="Z_3AB62203_D632_11D3_9C16_0080AD188AFF_.wvu.PrintArea" localSheetId="13" hidden="1">#REF!</definedName>
    <definedName name="Z_3AB62203_D632_11D3_9C16_0080AD188AFF_.wvu.PrintArea" hidden="1">#REF!</definedName>
    <definedName name="Z_3AB62203_D632_11D3_9C16_0080AD188AFF_.wvu.PrintTitles" localSheetId="16" hidden="1">#REF!</definedName>
    <definedName name="Z_3AB62203_D632_11D3_9C16_0080AD188AFF_.wvu.PrintTitles" localSheetId="6" hidden="1">#REF!</definedName>
    <definedName name="Z_3AB62203_D632_11D3_9C16_0080AD188AFF_.wvu.PrintTitles" localSheetId="8" hidden="1">#REF!</definedName>
    <definedName name="Z_3AB62203_D632_11D3_9C16_0080AD188AFF_.wvu.PrintTitles" localSheetId="18" hidden="1">#REF!</definedName>
    <definedName name="Z_3AB62203_D632_11D3_9C16_0080AD188AFF_.wvu.PrintTitles" localSheetId="1" hidden="1">'PAUTA DIGITAL'!#REF!</definedName>
    <definedName name="Z_3AB62203_D632_11D3_9C16_0080AD188AFF_.wvu.PrintTitles" localSheetId="5" hidden="1">#REF!</definedName>
    <definedName name="Z_3AB62203_D632_11D3_9C16_0080AD188AFF_.wvu.PrintTitles" localSheetId="13" hidden="1">#REF!</definedName>
    <definedName name="Z_3AB62203_D632_11D3_9C16_0080AD188AFF_.wvu.PrintTitles" hidden="1">#REF!</definedName>
    <definedName name="Z_3BC5A881_7743_11D3_837C_0060974EC2E5_.wvu.PrintArea" localSheetId="16" hidden="1">#REF!</definedName>
    <definedName name="Z_3BC5A881_7743_11D3_837C_0060974EC2E5_.wvu.PrintArea" localSheetId="6" hidden="1">#REF!</definedName>
    <definedName name="Z_3BC5A881_7743_11D3_837C_0060974EC2E5_.wvu.PrintArea" localSheetId="8" hidden="1">#REF!</definedName>
    <definedName name="Z_3BC5A881_7743_11D3_837C_0060974EC2E5_.wvu.PrintArea" localSheetId="18" hidden="1">#REF!</definedName>
    <definedName name="Z_3BC5A881_7743_11D3_837C_0060974EC2E5_.wvu.PrintArea" localSheetId="1" hidden="1">'PAUTA DIGITAL'!#REF!</definedName>
    <definedName name="Z_3BC5A881_7743_11D3_837C_0060974EC2E5_.wvu.PrintArea" localSheetId="5" hidden="1">#REF!</definedName>
    <definedName name="Z_3BC5A881_7743_11D3_837C_0060974EC2E5_.wvu.PrintArea" localSheetId="13" hidden="1">#REF!</definedName>
    <definedName name="Z_3BC5A881_7743_11D3_837C_0060974EC2E5_.wvu.PrintArea" hidden="1">#REF!</definedName>
    <definedName name="Z_3BC5A881_7743_11D3_837C_0060974EC2E5_.wvu.PrintTitles" localSheetId="16" hidden="1">#REF!</definedName>
    <definedName name="Z_3BC5A881_7743_11D3_837C_0060974EC2E5_.wvu.PrintTitles" localSheetId="6" hidden="1">#REF!</definedName>
    <definedName name="Z_3BC5A881_7743_11D3_837C_0060974EC2E5_.wvu.PrintTitles" localSheetId="8" hidden="1">#REF!</definedName>
    <definedName name="Z_3BC5A881_7743_11D3_837C_0060974EC2E5_.wvu.PrintTitles" localSheetId="18" hidden="1">#REF!</definedName>
    <definedName name="Z_3BC5A881_7743_11D3_837C_0060974EC2E5_.wvu.PrintTitles" localSheetId="1" hidden="1">'PAUTA DIGITAL'!#REF!</definedName>
    <definedName name="Z_3BC5A881_7743_11D3_837C_0060974EC2E5_.wvu.PrintTitles" localSheetId="5" hidden="1">#REF!</definedName>
    <definedName name="Z_3BC5A881_7743_11D3_837C_0060974EC2E5_.wvu.PrintTitles" localSheetId="13" hidden="1">#REF!</definedName>
    <definedName name="Z_3BC5A881_7743_11D3_837C_0060974EC2E5_.wvu.PrintTitles" hidden="1">#REF!</definedName>
    <definedName name="Z_47822660_DA5A_11D3_B47E_0060974EC2E5_.wvu.PrintArea" localSheetId="16" hidden="1">#REF!</definedName>
    <definedName name="Z_47822660_DA5A_11D3_B47E_0060974EC2E5_.wvu.PrintArea" localSheetId="6" hidden="1">#REF!</definedName>
    <definedName name="Z_47822660_DA5A_11D3_B47E_0060974EC2E5_.wvu.PrintArea" localSheetId="8" hidden="1">#REF!</definedName>
    <definedName name="Z_47822660_DA5A_11D3_B47E_0060974EC2E5_.wvu.PrintArea" localSheetId="18" hidden="1">#REF!</definedName>
    <definedName name="Z_47822660_DA5A_11D3_B47E_0060974EC2E5_.wvu.PrintArea" localSheetId="1" hidden="1">'PAUTA DIGITAL'!#REF!</definedName>
    <definedName name="Z_47822660_DA5A_11D3_B47E_0060974EC2E5_.wvu.PrintArea" localSheetId="5" hidden="1">#REF!</definedName>
    <definedName name="Z_47822660_DA5A_11D3_B47E_0060974EC2E5_.wvu.PrintArea" localSheetId="13" hidden="1">#REF!</definedName>
    <definedName name="Z_47822660_DA5A_11D3_B47E_0060974EC2E5_.wvu.PrintArea" hidden="1">#REF!</definedName>
    <definedName name="Z_47822660_DA5A_11D3_B47E_0060974EC2E5_.wvu.PrintTitles" localSheetId="16" hidden="1">#REF!</definedName>
    <definedName name="Z_47822660_DA5A_11D3_B47E_0060974EC2E5_.wvu.PrintTitles" localSheetId="6" hidden="1">#REF!</definedName>
    <definedName name="Z_47822660_DA5A_11D3_B47E_0060974EC2E5_.wvu.PrintTitles" localSheetId="8" hidden="1">#REF!</definedName>
    <definedName name="Z_47822660_DA5A_11D3_B47E_0060974EC2E5_.wvu.PrintTitles" localSheetId="18" hidden="1">#REF!</definedName>
    <definedName name="Z_47822660_DA5A_11D3_B47E_0060974EC2E5_.wvu.PrintTitles" localSheetId="1" hidden="1">'PAUTA DIGITAL'!#REF!</definedName>
    <definedName name="Z_47822660_DA5A_11D3_B47E_0060974EC2E5_.wvu.PrintTitles" localSheetId="5" hidden="1">#REF!</definedName>
    <definedName name="Z_47822660_DA5A_11D3_B47E_0060974EC2E5_.wvu.PrintTitles" localSheetId="13" hidden="1">#REF!</definedName>
    <definedName name="Z_47822660_DA5A_11D3_B47E_0060974EC2E5_.wvu.PrintTitles" hidden="1">#REF!</definedName>
    <definedName name="Z_E431A322_EDB8_11D3_9343_0010E3A576C7_.wvu.PrintArea" localSheetId="16" hidden="1">#REF!</definedName>
    <definedName name="Z_E431A322_EDB8_11D3_9343_0010E3A576C7_.wvu.PrintArea" localSheetId="6" hidden="1">#REF!</definedName>
    <definedName name="Z_E431A322_EDB8_11D3_9343_0010E3A576C7_.wvu.PrintArea" localSheetId="8" hidden="1">#REF!</definedName>
    <definedName name="Z_E431A322_EDB8_11D3_9343_0010E3A576C7_.wvu.PrintArea" localSheetId="18" hidden="1">#REF!</definedName>
    <definedName name="Z_E431A322_EDB8_11D3_9343_0010E3A576C7_.wvu.PrintArea" localSheetId="1" hidden="1">'PAUTA DIGITAL'!#REF!</definedName>
    <definedName name="Z_E431A322_EDB8_11D3_9343_0010E3A576C7_.wvu.PrintArea" localSheetId="5" hidden="1">#REF!</definedName>
    <definedName name="Z_E431A322_EDB8_11D3_9343_0010E3A576C7_.wvu.PrintArea" localSheetId="13" hidden="1">#REF!</definedName>
    <definedName name="Z_E431A322_EDB8_11D3_9343_0010E3A576C7_.wvu.PrintArea" hidden="1">#REF!</definedName>
    <definedName name="Z_E431A322_EDB8_11D3_9343_0010E3A576C7_.wvu.PrintTitles" localSheetId="16" hidden="1">#REF!</definedName>
    <definedName name="Z_E431A322_EDB8_11D3_9343_0010E3A576C7_.wvu.PrintTitles" localSheetId="6" hidden="1">#REF!</definedName>
    <definedName name="Z_E431A322_EDB8_11D3_9343_0010E3A576C7_.wvu.PrintTitles" localSheetId="8" hidden="1">#REF!</definedName>
    <definedName name="Z_E431A322_EDB8_11D3_9343_0010E3A576C7_.wvu.PrintTitles" localSheetId="18" hidden="1">#REF!</definedName>
    <definedName name="Z_E431A322_EDB8_11D3_9343_0010E3A576C7_.wvu.PrintTitles" localSheetId="1" hidden="1">'PAUTA DIGITAL'!#REF!</definedName>
    <definedName name="Z_E431A322_EDB8_11D3_9343_0010E3A576C7_.wvu.PrintTitles" localSheetId="5" hidden="1">#REF!</definedName>
    <definedName name="Z_E431A322_EDB8_11D3_9343_0010E3A576C7_.wvu.PrintTitles" localSheetId="13" hidden="1">#REF!</definedName>
    <definedName name="Z_E431A322_EDB8_11D3_9343_0010E3A576C7_.wvu.PrintTitles" hidden="1">#REF!</definedName>
    <definedName name="zw">#N/A</definedName>
    <definedName name="zx">#N/A</definedName>
    <definedName name="ZZX" localSheetId="16" hidden="1">{#N/A,#N/A,FALSE,"BALLANTINE´S ";#N/A,#N/A,FALSE,"FUNDADOR"}</definedName>
    <definedName name="ZZX" localSheetId="0" hidden="1">{#N/A,#N/A,FALSE,"BALLANTINE´S ";#N/A,#N/A,FALSE,"FUNDADOR"}</definedName>
    <definedName name="ZZX" localSheetId="6" hidden="1">{#N/A,#N/A,FALSE,"BALLANTINE´S ";#N/A,#N/A,FALSE,"FUNDADOR"}</definedName>
    <definedName name="ZZX" localSheetId="8" hidden="1">{#N/A,#N/A,FALSE,"BALLANTINE´S ";#N/A,#N/A,FALSE,"FUNDADOR"}</definedName>
    <definedName name="ZZX" localSheetId="14" hidden="1">{#N/A,#N/A,FALSE,"BALLANTINE´S ";#N/A,#N/A,FALSE,"FUNDADOR"}</definedName>
    <definedName name="ZZX" localSheetId="18" hidden="1">{#N/A,#N/A,FALSE,"BALLANTINE´S ";#N/A,#N/A,FALSE,"FUNDADOR"}</definedName>
    <definedName name="ZZX" localSheetId="1" hidden="1">{#N/A,#N/A,FALSE,"BALLANTINE´S ";#N/A,#N/A,FALSE,"FUNDADOR"}</definedName>
    <definedName name="ZZX" localSheetId="5" hidden="1">{#N/A,#N/A,FALSE,"BALLANTINE´S ";#N/A,#N/A,FALSE,"FUNDADOR"}</definedName>
    <definedName name="ZZX" localSheetId="12" hidden="1">{#N/A,#N/A,FALSE,"BALLANTINE´S ";#N/A,#N/A,FALSE,"FUNDADOR"}</definedName>
    <definedName name="ZZX" localSheetId="13" hidden="1">{#N/A,#N/A,FALSE,"BALLANTINE´S ";#N/A,#N/A,FALSE,"FUNDADOR"}</definedName>
    <definedName name="ZZX" localSheetId="2" hidden="1">{#N/A,#N/A,FALSE,"BALLANTINE´S ";#N/A,#N/A,FALSE,"FUNDADOR"}</definedName>
    <definedName name="ZZX" localSheetId="15" hidden="1">{#N/A,#N/A,FALSE,"BALLANTINE´S ";#N/A,#N/A,FALSE,"FUNDADOR"}</definedName>
    <definedName name="ZZX" hidden="1">{#N/A,#N/A,FALSE,"BALLANTINE´S ";#N/A,#N/A,FALSE,"FUNDADOR"}</definedName>
    <definedName name="ㄱ" localSheetId="16" hidden="1">{#N/A,#N/A,FALSE,"단축1";#N/A,#N/A,FALSE,"단축2";#N/A,#N/A,FALSE,"단축3";#N/A,#N/A,FALSE,"장축";#N/A,#N/A,FALSE,"4WD"}</definedName>
    <definedName name="ㄱ" localSheetId="0" hidden="1">{#N/A,#N/A,FALSE,"단축1";#N/A,#N/A,FALSE,"단축2";#N/A,#N/A,FALSE,"단축3";#N/A,#N/A,FALSE,"장축";#N/A,#N/A,FALSE,"4WD"}</definedName>
    <definedName name="ㄱ" localSheetId="6" hidden="1">{#N/A,#N/A,FALSE,"단축1";#N/A,#N/A,FALSE,"단축2";#N/A,#N/A,FALSE,"단축3";#N/A,#N/A,FALSE,"장축";#N/A,#N/A,FALSE,"4WD"}</definedName>
    <definedName name="ㄱ" localSheetId="8" hidden="1">{#N/A,#N/A,FALSE,"단축1";#N/A,#N/A,FALSE,"단축2";#N/A,#N/A,FALSE,"단축3";#N/A,#N/A,FALSE,"장축";#N/A,#N/A,FALSE,"4WD"}</definedName>
    <definedName name="ㄱ" localSheetId="14" hidden="1">{#N/A,#N/A,FALSE,"단축1";#N/A,#N/A,FALSE,"단축2";#N/A,#N/A,FALSE,"단축3";#N/A,#N/A,FALSE,"장축";#N/A,#N/A,FALSE,"4WD"}</definedName>
    <definedName name="ㄱ" localSheetId="18" hidden="1">{#N/A,#N/A,FALSE,"단축1";#N/A,#N/A,FALSE,"단축2";#N/A,#N/A,FALSE,"단축3";#N/A,#N/A,FALSE,"장축";#N/A,#N/A,FALSE,"4WD"}</definedName>
    <definedName name="ㄱ" localSheetId="1" hidden="1">{#N/A,#N/A,FALSE,"단축1";#N/A,#N/A,FALSE,"단축2";#N/A,#N/A,FALSE,"단축3";#N/A,#N/A,FALSE,"장축";#N/A,#N/A,FALSE,"4WD"}</definedName>
    <definedName name="ㄱ" localSheetId="5" hidden="1">{#N/A,#N/A,FALSE,"단축1";#N/A,#N/A,FALSE,"단축2";#N/A,#N/A,FALSE,"단축3";#N/A,#N/A,FALSE,"장축";#N/A,#N/A,FALSE,"4WD"}</definedName>
    <definedName name="ㄱ" localSheetId="12" hidden="1">{#N/A,#N/A,FALSE,"단축1";#N/A,#N/A,FALSE,"단축2";#N/A,#N/A,FALSE,"단축3";#N/A,#N/A,FALSE,"장축";#N/A,#N/A,FALSE,"4WD"}</definedName>
    <definedName name="ㄱ" localSheetId="13" hidden="1">{#N/A,#N/A,FALSE,"단축1";#N/A,#N/A,FALSE,"단축2";#N/A,#N/A,FALSE,"단축3";#N/A,#N/A,FALSE,"장축";#N/A,#N/A,FALSE,"4WD"}</definedName>
    <definedName name="ㄱ" localSheetId="2" hidden="1">{#N/A,#N/A,FALSE,"단축1";#N/A,#N/A,FALSE,"단축2";#N/A,#N/A,FALSE,"단축3";#N/A,#N/A,FALSE,"장축";#N/A,#N/A,FALSE,"4WD"}</definedName>
    <definedName name="ㄱ" localSheetId="15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ㅇ" localSheetId="16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localSheetId="6" hidden="1">{#N/A,#N/A,FALSE,"단축1";#N/A,#N/A,FALSE,"단축2";#N/A,#N/A,FALSE,"단축3";#N/A,#N/A,FALSE,"장축";#N/A,#N/A,FALSE,"4WD"}</definedName>
    <definedName name="ㄱㅇ" localSheetId="8" hidden="1">{#N/A,#N/A,FALSE,"단축1";#N/A,#N/A,FALSE,"단축2";#N/A,#N/A,FALSE,"단축3";#N/A,#N/A,FALSE,"장축";#N/A,#N/A,FALSE,"4WD"}</definedName>
    <definedName name="ㄱㅇ" localSheetId="14" hidden="1">{#N/A,#N/A,FALSE,"단축1";#N/A,#N/A,FALSE,"단축2";#N/A,#N/A,FALSE,"단축3";#N/A,#N/A,FALSE,"장축";#N/A,#N/A,FALSE,"4WD"}</definedName>
    <definedName name="ㄱㅇ" localSheetId="18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localSheetId="5" hidden="1">{#N/A,#N/A,FALSE,"단축1";#N/A,#N/A,FALSE,"단축2";#N/A,#N/A,FALSE,"단축3";#N/A,#N/A,FALSE,"장축";#N/A,#N/A,FALSE,"4WD"}</definedName>
    <definedName name="ㄱㅇ" localSheetId="12" hidden="1">{#N/A,#N/A,FALSE,"단축1";#N/A,#N/A,FALSE,"단축2";#N/A,#N/A,FALSE,"단축3";#N/A,#N/A,FALSE,"장축";#N/A,#N/A,FALSE,"4WD"}</definedName>
    <definedName name="ㄱㅇ" localSheetId="13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15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아나" localSheetId="16" hidden="1">{#N/A,#N/A,TRUE,"Y생산";#N/A,#N/A,TRUE,"Y판매";#N/A,#N/A,TRUE,"Y총물량";#N/A,#N/A,TRUE,"Y능력";#N/A,#N/A,TRUE,"YKD"}</definedName>
    <definedName name="가아나" localSheetId="0" hidden="1">{#N/A,#N/A,TRUE,"Y생산";#N/A,#N/A,TRUE,"Y판매";#N/A,#N/A,TRUE,"Y총물량";#N/A,#N/A,TRUE,"Y능력";#N/A,#N/A,TRUE,"YKD"}</definedName>
    <definedName name="가아나" localSheetId="6" hidden="1">{#N/A,#N/A,TRUE,"Y생산";#N/A,#N/A,TRUE,"Y판매";#N/A,#N/A,TRUE,"Y총물량";#N/A,#N/A,TRUE,"Y능력";#N/A,#N/A,TRUE,"YKD"}</definedName>
    <definedName name="가아나" localSheetId="8" hidden="1">{#N/A,#N/A,TRUE,"Y생산";#N/A,#N/A,TRUE,"Y판매";#N/A,#N/A,TRUE,"Y총물량";#N/A,#N/A,TRUE,"Y능력";#N/A,#N/A,TRUE,"YKD"}</definedName>
    <definedName name="가아나" localSheetId="14" hidden="1">{#N/A,#N/A,TRUE,"Y생산";#N/A,#N/A,TRUE,"Y판매";#N/A,#N/A,TRUE,"Y총물량";#N/A,#N/A,TRUE,"Y능력";#N/A,#N/A,TRUE,"YKD"}</definedName>
    <definedName name="가아나" localSheetId="18" hidden="1">{#N/A,#N/A,TRUE,"Y생산";#N/A,#N/A,TRUE,"Y판매";#N/A,#N/A,TRUE,"Y총물량";#N/A,#N/A,TRUE,"Y능력";#N/A,#N/A,TRUE,"YKD"}</definedName>
    <definedName name="가아나" localSheetId="1" hidden="1">{#N/A,#N/A,TRUE,"Y생산";#N/A,#N/A,TRUE,"Y판매";#N/A,#N/A,TRUE,"Y총물량";#N/A,#N/A,TRUE,"Y능력";#N/A,#N/A,TRUE,"YKD"}</definedName>
    <definedName name="가아나" localSheetId="5" hidden="1">{#N/A,#N/A,TRUE,"Y생산";#N/A,#N/A,TRUE,"Y판매";#N/A,#N/A,TRUE,"Y총물량";#N/A,#N/A,TRUE,"Y능력";#N/A,#N/A,TRUE,"YKD"}</definedName>
    <definedName name="가아나" localSheetId="12" hidden="1">{#N/A,#N/A,TRUE,"Y생산";#N/A,#N/A,TRUE,"Y판매";#N/A,#N/A,TRUE,"Y총물량";#N/A,#N/A,TRUE,"Y능력";#N/A,#N/A,TRUE,"YKD"}</definedName>
    <definedName name="가아나" localSheetId="13" hidden="1">{#N/A,#N/A,TRUE,"Y생산";#N/A,#N/A,TRUE,"Y판매";#N/A,#N/A,TRUE,"Y총물량";#N/A,#N/A,TRUE,"Y능력";#N/A,#N/A,TRUE,"YKD"}</definedName>
    <definedName name="가아나" localSheetId="2" hidden="1">{#N/A,#N/A,TRUE,"Y생산";#N/A,#N/A,TRUE,"Y판매";#N/A,#N/A,TRUE,"Y총물량";#N/A,#N/A,TRUE,"Y능력";#N/A,#N/A,TRUE,"YKD"}</definedName>
    <definedName name="가아나" localSheetId="15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개선내용" localSheetId="16" hidden="1">{#N/A,#N/A,TRUE,"Y생산";#N/A,#N/A,TRUE,"Y판매";#N/A,#N/A,TRUE,"Y총물량";#N/A,#N/A,TRUE,"Y능력";#N/A,#N/A,TRUE,"YKD"}</definedName>
    <definedName name="개선내용" localSheetId="0" hidden="1">{#N/A,#N/A,TRUE,"Y생산";#N/A,#N/A,TRUE,"Y판매";#N/A,#N/A,TRUE,"Y총물량";#N/A,#N/A,TRUE,"Y능력";#N/A,#N/A,TRUE,"YKD"}</definedName>
    <definedName name="개선내용" localSheetId="6" hidden="1">{#N/A,#N/A,TRUE,"Y생산";#N/A,#N/A,TRUE,"Y판매";#N/A,#N/A,TRUE,"Y총물량";#N/A,#N/A,TRUE,"Y능력";#N/A,#N/A,TRUE,"YKD"}</definedName>
    <definedName name="개선내용" localSheetId="8" hidden="1">{#N/A,#N/A,TRUE,"Y생산";#N/A,#N/A,TRUE,"Y판매";#N/A,#N/A,TRUE,"Y총물량";#N/A,#N/A,TRUE,"Y능력";#N/A,#N/A,TRUE,"YKD"}</definedName>
    <definedName name="개선내용" localSheetId="14" hidden="1">{#N/A,#N/A,TRUE,"Y생산";#N/A,#N/A,TRUE,"Y판매";#N/A,#N/A,TRUE,"Y총물량";#N/A,#N/A,TRUE,"Y능력";#N/A,#N/A,TRUE,"YKD"}</definedName>
    <definedName name="개선내용" localSheetId="18" hidden="1">{#N/A,#N/A,TRUE,"Y생산";#N/A,#N/A,TRUE,"Y판매";#N/A,#N/A,TRUE,"Y총물량";#N/A,#N/A,TRUE,"Y능력";#N/A,#N/A,TRUE,"YKD"}</definedName>
    <definedName name="개선내용" localSheetId="1" hidden="1">{#N/A,#N/A,TRUE,"Y생산";#N/A,#N/A,TRUE,"Y판매";#N/A,#N/A,TRUE,"Y총물량";#N/A,#N/A,TRUE,"Y능력";#N/A,#N/A,TRUE,"YKD"}</definedName>
    <definedName name="개선내용" localSheetId="5" hidden="1">{#N/A,#N/A,TRUE,"Y생산";#N/A,#N/A,TRUE,"Y판매";#N/A,#N/A,TRUE,"Y총물량";#N/A,#N/A,TRUE,"Y능력";#N/A,#N/A,TRUE,"YKD"}</definedName>
    <definedName name="개선내용" localSheetId="12" hidden="1">{#N/A,#N/A,TRUE,"Y생산";#N/A,#N/A,TRUE,"Y판매";#N/A,#N/A,TRUE,"Y총물량";#N/A,#N/A,TRUE,"Y능력";#N/A,#N/A,TRUE,"YKD"}</definedName>
    <definedName name="개선내용" localSheetId="13" hidden="1">{#N/A,#N/A,TRUE,"Y생산";#N/A,#N/A,TRUE,"Y판매";#N/A,#N/A,TRUE,"Y총물량";#N/A,#N/A,TRUE,"Y능력";#N/A,#N/A,TRUE,"YKD"}</definedName>
    <definedName name="개선내용" localSheetId="2" hidden="1">{#N/A,#N/A,TRUE,"Y생산";#N/A,#N/A,TRUE,"Y판매";#N/A,#N/A,TRUE,"Y총물량";#N/A,#N/A,TRUE,"Y능력";#N/A,#N/A,TRUE,"YKD"}</definedName>
    <definedName name="개선내용" localSheetId="15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6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localSheetId="6" hidden="1">{#N/A,#N/A,TRUE,"Y생산";#N/A,#N/A,TRUE,"Y판매";#N/A,#N/A,TRUE,"Y총물량";#N/A,#N/A,TRUE,"Y능력";#N/A,#N/A,TRUE,"YKD"}</definedName>
    <definedName name="개선실적" localSheetId="8" hidden="1">{#N/A,#N/A,TRUE,"Y생산";#N/A,#N/A,TRUE,"Y판매";#N/A,#N/A,TRUE,"Y총물량";#N/A,#N/A,TRUE,"Y능력";#N/A,#N/A,TRUE,"YKD"}</definedName>
    <definedName name="개선실적" localSheetId="14" hidden="1">{#N/A,#N/A,TRUE,"Y생산";#N/A,#N/A,TRUE,"Y판매";#N/A,#N/A,TRUE,"Y총물량";#N/A,#N/A,TRUE,"Y능력";#N/A,#N/A,TRUE,"YKD"}</definedName>
    <definedName name="개선실적" localSheetId="18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" localSheetId="12" hidden="1">{#N/A,#N/A,TRUE,"Y생산";#N/A,#N/A,TRUE,"Y판매";#N/A,#N/A,TRUE,"Y총물량";#N/A,#N/A,TRUE,"Y능력";#N/A,#N/A,TRUE,"YKD"}</definedName>
    <definedName name="개선실적" localSheetId="13" hidden="1">{#N/A,#N/A,TRUE,"Y생산";#N/A,#N/A,TRUE,"Y판매";#N/A,#N/A,TRUE,"Y총물량";#N/A,#N/A,TRUE,"Y능력";#N/A,#N/A,TRUE,"YKD"}</definedName>
    <definedName name="개선실적" localSheetId="2" hidden="1">{#N/A,#N/A,TRUE,"Y생산";#N/A,#N/A,TRUE,"Y판매";#N/A,#N/A,TRUE,"Y총물량";#N/A,#N/A,TRUE,"Y능력";#N/A,#N/A,TRUE,"YKD"}</definedName>
    <definedName name="개선실적" localSheetId="15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근거2" localSheetId="16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localSheetId="6" hidden="1">{#N/A,#N/A,FALSE,"단축1";#N/A,#N/A,FALSE,"단축2";#N/A,#N/A,FALSE,"단축3";#N/A,#N/A,FALSE,"장축";#N/A,#N/A,FALSE,"4WD"}</definedName>
    <definedName name="근거2" localSheetId="8" hidden="1">{#N/A,#N/A,FALSE,"단축1";#N/A,#N/A,FALSE,"단축2";#N/A,#N/A,FALSE,"단축3";#N/A,#N/A,FALSE,"장축";#N/A,#N/A,FALSE,"4WD"}</definedName>
    <definedName name="근거2" localSheetId="14" hidden="1">{#N/A,#N/A,FALSE,"단축1";#N/A,#N/A,FALSE,"단축2";#N/A,#N/A,FALSE,"단축3";#N/A,#N/A,FALSE,"장축";#N/A,#N/A,FALSE,"4WD"}</definedName>
    <definedName name="근거2" localSheetId="18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localSheetId="5" hidden="1">{#N/A,#N/A,FALSE,"단축1";#N/A,#N/A,FALSE,"단축2";#N/A,#N/A,FALSE,"단축3";#N/A,#N/A,FALSE,"장축";#N/A,#N/A,FALSE,"4WD"}</definedName>
    <definedName name="근거2" localSheetId="12" hidden="1">{#N/A,#N/A,FALSE,"단축1";#N/A,#N/A,FALSE,"단축2";#N/A,#N/A,FALSE,"단축3";#N/A,#N/A,FALSE,"장축";#N/A,#N/A,FALSE,"4WD"}</definedName>
    <definedName name="근거2" localSheetId="13" hidden="1">{#N/A,#N/A,FALSE,"단축1";#N/A,#N/A,FALSE,"단축2";#N/A,#N/A,FALSE,"단축3";#N/A,#N/A,FALSE,"장축";#N/A,#N/A,FALSE,"4WD"}</definedName>
    <definedName name="근거2" localSheetId="2" hidden="1">{#N/A,#N/A,FALSE,"단축1";#N/A,#N/A,FALSE,"단축2";#N/A,#N/A,FALSE,"단축3";#N/A,#N/A,FALSE,"장축";#N/A,#N/A,FALSE,"4WD"}</definedName>
    <definedName name="근거2" localSheetId="15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16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localSheetId="6" hidden="1">{#N/A,#N/A,FALSE,"단축1";#N/A,#N/A,FALSE,"단축2";#N/A,#N/A,FALSE,"단축3";#N/A,#N/A,FALSE,"장축";#N/A,#N/A,FALSE,"4WD"}</definedName>
    <definedName name="금형" localSheetId="8" hidden="1">{#N/A,#N/A,FALSE,"단축1";#N/A,#N/A,FALSE,"단축2";#N/A,#N/A,FALSE,"단축3";#N/A,#N/A,FALSE,"장축";#N/A,#N/A,FALSE,"4WD"}</definedName>
    <definedName name="금형" localSheetId="14" hidden="1">{#N/A,#N/A,FALSE,"단축1";#N/A,#N/A,FALSE,"단축2";#N/A,#N/A,FALSE,"단축3";#N/A,#N/A,FALSE,"장축";#N/A,#N/A,FALSE,"4WD"}</definedName>
    <definedName name="금형" localSheetId="18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localSheetId="5" hidden="1">{#N/A,#N/A,FALSE,"단축1";#N/A,#N/A,FALSE,"단축2";#N/A,#N/A,FALSE,"단축3";#N/A,#N/A,FALSE,"장축";#N/A,#N/A,FALSE,"4WD"}</definedName>
    <definedName name="금형" localSheetId="12" hidden="1">{#N/A,#N/A,FALSE,"단축1";#N/A,#N/A,FALSE,"단축2";#N/A,#N/A,FALSE,"단축3";#N/A,#N/A,FALSE,"장축";#N/A,#N/A,FALSE,"4WD"}</definedName>
    <definedName name="금형" localSheetId="13" hidden="1">{#N/A,#N/A,FALSE,"단축1";#N/A,#N/A,FALSE,"단축2";#N/A,#N/A,FALSE,"단축3";#N/A,#N/A,FALSE,"장축";#N/A,#N/A,FALSE,"4WD"}</definedName>
    <definedName name="금형" localSheetId="2" hidden="1">{#N/A,#N/A,FALSE,"단축1";#N/A,#N/A,FALSE,"단축2";#N/A,#N/A,FALSE,"단축3";#N/A,#N/A,FALSE,"장축";#N/A,#N/A,FALSE,"4WD"}</definedName>
    <definedName name="금형" localSheetId="15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6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localSheetId="6" hidden="1">{#N/A,#N/A,FALSE,"단축1";#N/A,#N/A,FALSE,"단축2";#N/A,#N/A,FALSE,"단축3";#N/A,#N/A,FALSE,"장축";#N/A,#N/A,FALSE,"4WD"}</definedName>
    <definedName name="금형편성표" localSheetId="8" hidden="1">{#N/A,#N/A,FALSE,"단축1";#N/A,#N/A,FALSE,"단축2";#N/A,#N/A,FALSE,"단축3";#N/A,#N/A,FALSE,"장축";#N/A,#N/A,FALSE,"4WD"}</definedName>
    <definedName name="금형편성표" localSheetId="14" hidden="1">{#N/A,#N/A,FALSE,"단축1";#N/A,#N/A,FALSE,"단축2";#N/A,#N/A,FALSE,"단축3";#N/A,#N/A,FALSE,"장축";#N/A,#N/A,FALSE,"4WD"}</definedName>
    <definedName name="금형편성표" localSheetId="18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localSheetId="5" hidden="1">{#N/A,#N/A,FALSE,"단축1";#N/A,#N/A,FALSE,"단축2";#N/A,#N/A,FALSE,"단축3";#N/A,#N/A,FALSE,"장축";#N/A,#N/A,FALSE,"4WD"}</definedName>
    <definedName name="금형편성표" localSheetId="12" hidden="1">{#N/A,#N/A,FALSE,"단축1";#N/A,#N/A,FALSE,"단축2";#N/A,#N/A,FALSE,"단축3";#N/A,#N/A,FALSE,"장축";#N/A,#N/A,FALSE,"4WD"}</definedName>
    <definedName name="금형편성표" localSheetId="13" hidden="1">{#N/A,#N/A,FALSE,"단축1";#N/A,#N/A,FALSE,"단축2";#N/A,#N/A,FALSE,"단축3";#N/A,#N/A,FALSE,"장축";#N/A,#N/A,FALSE,"4WD"}</definedName>
    <definedName name="금형편성표" localSheetId="2" hidden="1">{#N/A,#N/A,FALSE,"단축1";#N/A,#N/A,FALSE,"단축2";#N/A,#N/A,FALSE,"단축3";#N/A,#N/A,FALSE,"장축";#N/A,#N/A,FALSE,"4WD"}</definedName>
    <definedName name="금형편성표" localSheetId="15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김" localSheetId="16" hidden="1">{#N/A,#N/A,TRUE,"Y생산";#N/A,#N/A,TRUE,"Y판매";#N/A,#N/A,TRUE,"Y총물량";#N/A,#N/A,TRUE,"Y능력";#N/A,#N/A,TRUE,"YKD"}</definedName>
    <definedName name="김" localSheetId="0" hidden="1">{#N/A,#N/A,TRUE,"Y생산";#N/A,#N/A,TRUE,"Y판매";#N/A,#N/A,TRUE,"Y총물량";#N/A,#N/A,TRUE,"Y능력";#N/A,#N/A,TRUE,"YKD"}</definedName>
    <definedName name="김" localSheetId="6" hidden="1">{#N/A,#N/A,TRUE,"Y생산";#N/A,#N/A,TRUE,"Y판매";#N/A,#N/A,TRUE,"Y총물량";#N/A,#N/A,TRUE,"Y능력";#N/A,#N/A,TRUE,"YKD"}</definedName>
    <definedName name="김" localSheetId="8" hidden="1">{#N/A,#N/A,TRUE,"Y생산";#N/A,#N/A,TRUE,"Y판매";#N/A,#N/A,TRUE,"Y총물량";#N/A,#N/A,TRUE,"Y능력";#N/A,#N/A,TRUE,"YKD"}</definedName>
    <definedName name="김" localSheetId="14" hidden="1">{#N/A,#N/A,TRUE,"Y생산";#N/A,#N/A,TRUE,"Y판매";#N/A,#N/A,TRUE,"Y총물량";#N/A,#N/A,TRUE,"Y능력";#N/A,#N/A,TRUE,"YKD"}</definedName>
    <definedName name="김" localSheetId="18" hidden="1">{#N/A,#N/A,TRUE,"Y생산";#N/A,#N/A,TRUE,"Y판매";#N/A,#N/A,TRUE,"Y총물량";#N/A,#N/A,TRUE,"Y능력";#N/A,#N/A,TRUE,"YKD"}</definedName>
    <definedName name="김" localSheetId="1" hidden="1">{#N/A,#N/A,TRUE,"Y생산";#N/A,#N/A,TRUE,"Y판매";#N/A,#N/A,TRUE,"Y총물량";#N/A,#N/A,TRUE,"Y능력";#N/A,#N/A,TRUE,"YKD"}</definedName>
    <definedName name="김" localSheetId="5" hidden="1">{#N/A,#N/A,TRUE,"Y생산";#N/A,#N/A,TRUE,"Y판매";#N/A,#N/A,TRUE,"Y총물량";#N/A,#N/A,TRUE,"Y능력";#N/A,#N/A,TRUE,"YKD"}</definedName>
    <definedName name="김" localSheetId="12" hidden="1">{#N/A,#N/A,TRUE,"Y생산";#N/A,#N/A,TRUE,"Y판매";#N/A,#N/A,TRUE,"Y총물량";#N/A,#N/A,TRUE,"Y능력";#N/A,#N/A,TRUE,"YKD"}</definedName>
    <definedName name="김" localSheetId="13" hidden="1">{#N/A,#N/A,TRUE,"Y생산";#N/A,#N/A,TRUE,"Y판매";#N/A,#N/A,TRUE,"Y총물량";#N/A,#N/A,TRUE,"Y능력";#N/A,#N/A,TRUE,"YKD"}</definedName>
    <definedName name="김" localSheetId="2" hidden="1">{#N/A,#N/A,TRUE,"Y생산";#N/A,#N/A,TRUE,"Y판매";#N/A,#N/A,TRUE,"Y총물량";#N/A,#N/A,TRUE,"Y능력";#N/A,#N/A,TRUE,"YKD"}</definedName>
    <definedName name="김" localSheetId="15" hidden="1">{#N/A,#N/A,TRUE,"Y생산";#N/A,#N/A,TRUE,"Y판매";#N/A,#N/A,TRUE,"Y총물량";#N/A,#N/A,TRUE,"Y능력";#N/A,#N/A,TRUE,"YKD"}</definedName>
    <definedName name="김" hidden="1">{#N/A,#N/A,TRUE,"Y생산";#N/A,#N/A,TRUE,"Y판매";#N/A,#N/A,TRUE,"Y총물량";#N/A,#N/A,TRUE,"Y능력";#N/A,#N/A,TRUE,"YKD"}</definedName>
    <definedName name="ㄴ" localSheetId="1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localSheetId="1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ㅇ" localSheetId="16" hidden="1">{#N/A,#N/A,TRUE,"Y생산";#N/A,#N/A,TRUE,"Y판매";#N/A,#N/A,TRUE,"Y총물량";#N/A,#N/A,TRUE,"Y능력";#N/A,#N/A,TRUE,"YKD"}</definedName>
    <definedName name="ㄴㅇ" localSheetId="0" hidden="1">{#N/A,#N/A,TRUE,"Y생산";#N/A,#N/A,TRUE,"Y판매";#N/A,#N/A,TRUE,"Y총물량";#N/A,#N/A,TRUE,"Y능력";#N/A,#N/A,TRUE,"YKD"}</definedName>
    <definedName name="ㄴㅇ" localSheetId="6" hidden="1">{#N/A,#N/A,TRUE,"Y생산";#N/A,#N/A,TRUE,"Y판매";#N/A,#N/A,TRUE,"Y총물량";#N/A,#N/A,TRUE,"Y능력";#N/A,#N/A,TRUE,"YKD"}</definedName>
    <definedName name="ㄴㅇ" localSheetId="8" hidden="1">{#N/A,#N/A,TRUE,"Y생산";#N/A,#N/A,TRUE,"Y판매";#N/A,#N/A,TRUE,"Y총물량";#N/A,#N/A,TRUE,"Y능력";#N/A,#N/A,TRUE,"YKD"}</definedName>
    <definedName name="ㄴㅇ" localSheetId="14" hidden="1">{#N/A,#N/A,TRUE,"Y생산";#N/A,#N/A,TRUE,"Y판매";#N/A,#N/A,TRUE,"Y총물량";#N/A,#N/A,TRUE,"Y능력";#N/A,#N/A,TRUE,"YKD"}</definedName>
    <definedName name="ㄴㅇ" localSheetId="18" hidden="1">{#N/A,#N/A,TRUE,"Y생산";#N/A,#N/A,TRUE,"Y판매";#N/A,#N/A,TRUE,"Y총물량";#N/A,#N/A,TRUE,"Y능력";#N/A,#N/A,TRUE,"YKD"}</definedName>
    <definedName name="ㄴㅇ" localSheetId="1" hidden="1">{#N/A,#N/A,TRUE,"Y생산";#N/A,#N/A,TRUE,"Y판매";#N/A,#N/A,TRUE,"Y총물량";#N/A,#N/A,TRUE,"Y능력";#N/A,#N/A,TRUE,"YKD"}</definedName>
    <definedName name="ㄴㅇ" localSheetId="5" hidden="1">{#N/A,#N/A,TRUE,"Y생산";#N/A,#N/A,TRUE,"Y판매";#N/A,#N/A,TRUE,"Y총물량";#N/A,#N/A,TRUE,"Y능력";#N/A,#N/A,TRUE,"YKD"}</definedName>
    <definedName name="ㄴㅇ" localSheetId="12" hidden="1">{#N/A,#N/A,TRUE,"Y생산";#N/A,#N/A,TRUE,"Y판매";#N/A,#N/A,TRUE,"Y총물량";#N/A,#N/A,TRUE,"Y능력";#N/A,#N/A,TRUE,"YKD"}</definedName>
    <definedName name="ㄴㅇ" localSheetId="13" hidden="1">{#N/A,#N/A,TRUE,"Y생산";#N/A,#N/A,TRUE,"Y판매";#N/A,#N/A,TRUE,"Y총물량";#N/A,#N/A,TRUE,"Y능력";#N/A,#N/A,TRUE,"YKD"}</definedName>
    <definedName name="ㄴㅇ" localSheetId="2" hidden="1">{#N/A,#N/A,TRUE,"Y생산";#N/A,#N/A,TRUE,"Y판매";#N/A,#N/A,TRUE,"Y총물량";#N/A,#N/A,TRUE,"Y능력";#N/A,#N/A,TRUE,"YKD"}</definedName>
    <definedName name="ㄴㅇ" localSheetId="15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16" hidden="1">{#N/A,#N/A,FALSE,"단축1";#N/A,#N/A,FALSE,"단축2";#N/A,#N/A,FALSE,"단축3";#N/A,#N/A,FALSE,"장축";#N/A,#N/A,FALSE,"4WD"}</definedName>
    <definedName name="ㄴㅇㄴ" localSheetId="0" hidden="1">{#N/A,#N/A,FALSE,"단축1";#N/A,#N/A,FALSE,"단축2";#N/A,#N/A,FALSE,"단축3";#N/A,#N/A,FALSE,"장축";#N/A,#N/A,FALSE,"4WD"}</definedName>
    <definedName name="ㄴㅇㄴ" localSheetId="6" hidden="1">{#N/A,#N/A,FALSE,"단축1";#N/A,#N/A,FALSE,"단축2";#N/A,#N/A,FALSE,"단축3";#N/A,#N/A,FALSE,"장축";#N/A,#N/A,FALSE,"4WD"}</definedName>
    <definedName name="ㄴㅇㄴ" localSheetId="8" hidden="1">{#N/A,#N/A,FALSE,"단축1";#N/A,#N/A,FALSE,"단축2";#N/A,#N/A,FALSE,"단축3";#N/A,#N/A,FALSE,"장축";#N/A,#N/A,FALSE,"4WD"}</definedName>
    <definedName name="ㄴㅇㄴ" localSheetId="14" hidden="1">{#N/A,#N/A,FALSE,"단축1";#N/A,#N/A,FALSE,"단축2";#N/A,#N/A,FALSE,"단축3";#N/A,#N/A,FALSE,"장축";#N/A,#N/A,FALSE,"4WD"}</definedName>
    <definedName name="ㄴㅇㄴ" localSheetId="18" hidden="1">{#N/A,#N/A,FALSE,"단축1";#N/A,#N/A,FALSE,"단축2";#N/A,#N/A,FALSE,"단축3";#N/A,#N/A,FALSE,"장축";#N/A,#N/A,FALSE,"4WD"}</definedName>
    <definedName name="ㄴㅇㄴ" localSheetId="1" hidden="1">{#N/A,#N/A,FALSE,"단축1";#N/A,#N/A,FALSE,"단축2";#N/A,#N/A,FALSE,"단축3";#N/A,#N/A,FALSE,"장축";#N/A,#N/A,FALSE,"4WD"}</definedName>
    <definedName name="ㄴㅇㄴ" localSheetId="5" hidden="1">{#N/A,#N/A,FALSE,"단축1";#N/A,#N/A,FALSE,"단축2";#N/A,#N/A,FALSE,"단축3";#N/A,#N/A,FALSE,"장축";#N/A,#N/A,FALSE,"4WD"}</definedName>
    <definedName name="ㄴㅇㄴ" localSheetId="12" hidden="1">{#N/A,#N/A,FALSE,"단축1";#N/A,#N/A,FALSE,"단축2";#N/A,#N/A,FALSE,"단축3";#N/A,#N/A,FALSE,"장축";#N/A,#N/A,FALSE,"4WD"}</definedName>
    <definedName name="ㄴㅇㄴ" localSheetId="13" hidden="1">{#N/A,#N/A,FALSE,"단축1";#N/A,#N/A,FALSE,"단축2";#N/A,#N/A,FALSE,"단축3";#N/A,#N/A,FALSE,"장축";#N/A,#N/A,FALSE,"4WD"}</definedName>
    <definedName name="ㄴㅇㄴ" localSheetId="2" hidden="1">{#N/A,#N/A,FALSE,"단축1";#N/A,#N/A,FALSE,"단축2";#N/A,#N/A,FALSE,"단축3";#N/A,#N/A,FALSE,"장축";#N/A,#N/A,FALSE,"4WD"}</definedName>
    <definedName name="ㄴㅇㄴ" localSheetId="15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ㄷ" localSheetId="16" hidden="1">{#N/A,#N/A,FALSE,"단축1";#N/A,#N/A,FALSE,"단축2";#N/A,#N/A,FALSE,"단축3";#N/A,#N/A,FALSE,"장축";#N/A,#N/A,FALSE,"4WD"}</definedName>
    <definedName name="ㄷ" localSheetId="0" hidden="1">{#N/A,#N/A,FALSE,"단축1";#N/A,#N/A,FALSE,"단축2";#N/A,#N/A,FALSE,"단축3";#N/A,#N/A,FALSE,"장축";#N/A,#N/A,FALSE,"4WD"}</definedName>
    <definedName name="ㄷ" localSheetId="6" hidden="1">{#N/A,#N/A,FALSE,"단축1";#N/A,#N/A,FALSE,"단축2";#N/A,#N/A,FALSE,"단축3";#N/A,#N/A,FALSE,"장축";#N/A,#N/A,FALSE,"4WD"}</definedName>
    <definedName name="ㄷ" localSheetId="8" hidden="1">{#N/A,#N/A,FALSE,"단축1";#N/A,#N/A,FALSE,"단축2";#N/A,#N/A,FALSE,"단축3";#N/A,#N/A,FALSE,"장축";#N/A,#N/A,FALSE,"4WD"}</definedName>
    <definedName name="ㄷ" localSheetId="14" hidden="1">{#N/A,#N/A,FALSE,"단축1";#N/A,#N/A,FALSE,"단축2";#N/A,#N/A,FALSE,"단축3";#N/A,#N/A,FALSE,"장축";#N/A,#N/A,FALSE,"4WD"}</definedName>
    <definedName name="ㄷ" localSheetId="18" hidden="1">{#N/A,#N/A,FALSE,"단축1";#N/A,#N/A,FALSE,"단축2";#N/A,#N/A,FALSE,"단축3";#N/A,#N/A,FALSE,"장축";#N/A,#N/A,FALSE,"4WD"}</definedName>
    <definedName name="ㄷ" localSheetId="1" hidden="1">{#N/A,#N/A,FALSE,"단축1";#N/A,#N/A,FALSE,"단축2";#N/A,#N/A,FALSE,"단축3";#N/A,#N/A,FALSE,"장축";#N/A,#N/A,FALSE,"4WD"}</definedName>
    <definedName name="ㄷ" localSheetId="5" hidden="1">{#N/A,#N/A,FALSE,"단축1";#N/A,#N/A,FALSE,"단축2";#N/A,#N/A,FALSE,"단축3";#N/A,#N/A,FALSE,"장축";#N/A,#N/A,FALSE,"4WD"}</definedName>
    <definedName name="ㄷ" localSheetId="12" hidden="1">{#N/A,#N/A,FALSE,"단축1";#N/A,#N/A,FALSE,"단축2";#N/A,#N/A,FALSE,"단축3";#N/A,#N/A,FALSE,"장축";#N/A,#N/A,FALSE,"4WD"}</definedName>
    <definedName name="ㄷ" localSheetId="13" hidden="1">{#N/A,#N/A,FALSE,"단축1";#N/A,#N/A,FALSE,"단축2";#N/A,#N/A,FALSE,"단축3";#N/A,#N/A,FALSE,"장축";#N/A,#N/A,FALSE,"4WD"}</definedName>
    <definedName name="ㄷ" localSheetId="2" hidden="1">{#N/A,#N/A,FALSE,"단축1";#N/A,#N/A,FALSE,"단축2";#N/A,#N/A,FALSE,"단축3";#N/A,#N/A,FALSE,"장축";#N/A,#N/A,FALSE,"4WD"}</definedName>
    <definedName name="ㄷ" localSheetId="15" hidden="1">{#N/A,#N/A,FALSE,"단축1";#N/A,#N/A,FALSE,"단축2";#N/A,#N/A,FALSE,"단축3";#N/A,#N/A,FALSE,"장축";#N/A,#N/A,FALSE,"4WD"}</definedName>
    <definedName name="ㄷ" hidden="1">{#N/A,#N/A,FALSE,"단축1";#N/A,#N/A,FALSE,"단축2";#N/A,#N/A,FALSE,"단축3";#N/A,#N/A,FALSE,"장축";#N/A,#N/A,FALSE,"4WD"}</definedName>
    <definedName name="ㄷㄳ" localSheetId="16" hidden="1">{#N/A,#N/A,FALSE,"단축1";#N/A,#N/A,FALSE,"단축2";#N/A,#N/A,FALSE,"단축3";#N/A,#N/A,FALSE,"장축";#N/A,#N/A,FALSE,"4WD"}</definedName>
    <definedName name="ㄷㄳ" localSheetId="0" hidden="1">{#N/A,#N/A,FALSE,"단축1";#N/A,#N/A,FALSE,"단축2";#N/A,#N/A,FALSE,"단축3";#N/A,#N/A,FALSE,"장축";#N/A,#N/A,FALSE,"4WD"}</definedName>
    <definedName name="ㄷㄳ" localSheetId="6" hidden="1">{#N/A,#N/A,FALSE,"단축1";#N/A,#N/A,FALSE,"단축2";#N/A,#N/A,FALSE,"단축3";#N/A,#N/A,FALSE,"장축";#N/A,#N/A,FALSE,"4WD"}</definedName>
    <definedName name="ㄷㄳ" localSheetId="8" hidden="1">{#N/A,#N/A,FALSE,"단축1";#N/A,#N/A,FALSE,"단축2";#N/A,#N/A,FALSE,"단축3";#N/A,#N/A,FALSE,"장축";#N/A,#N/A,FALSE,"4WD"}</definedName>
    <definedName name="ㄷㄳ" localSheetId="14" hidden="1">{#N/A,#N/A,FALSE,"단축1";#N/A,#N/A,FALSE,"단축2";#N/A,#N/A,FALSE,"단축3";#N/A,#N/A,FALSE,"장축";#N/A,#N/A,FALSE,"4WD"}</definedName>
    <definedName name="ㄷㄳ" localSheetId="18" hidden="1">{#N/A,#N/A,FALSE,"단축1";#N/A,#N/A,FALSE,"단축2";#N/A,#N/A,FALSE,"단축3";#N/A,#N/A,FALSE,"장축";#N/A,#N/A,FALSE,"4WD"}</definedName>
    <definedName name="ㄷㄳ" localSheetId="1" hidden="1">{#N/A,#N/A,FALSE,"단축1";#N/A,#N/A,FALSE,"단축2";#N/A,#N/A,FALSE,"단축3";#N/A,#N/A,FALSE,"장축";#N/A,#N/A,FALSE,"4WD"}</definedName>
    <definedName name="ㄷㄳ" localSheetId="5" hidden="1">{#N/A,#N/A,FALSE,"단축1";#N/A,#N/A,FALSE,"단축2";#N/A,#N/A,FALSE,"단축3";#N/A,#N/A,FALSE,"장축";#N/A,#N/A,FALSE,"4WD"}</definedName>
    <definedName name="ㄷㄳ" localSheetId="12" hidden="1">{#N/A,#N/A,FALSE,"단축1";#N/A,#N/A,FALSE,"단축2";#N/A,#N/A,FALSE,"단축3";#N/A,#N/A,FALSE,"장축";#N/A,#N/A,FALSE,"4WD"}</definedName>
    <definedName name="ㄷㄳ" localSheetId="13" hidden="1">{#N/A,#N/A,FALSE,"단축1";#N/A,#N/A,FALSE,"단축2";#N/A,#N/A,FALSE,"단축3";#N/A,#N/A,FALSE,"장축";#N/A,#N/A,FALSE,"4WD"}</definedName>
    <definedName name="ㄷㄳ" localSheetId="2" hidden="1">{#N/A,#N/A,FALSE,"단축1";#N/A,#N/A,FALSE,"단축2";#N/A,#N/A,FALSE,"단축3";#N/A,#N/A,FALSE,"장축";#N/A,#N/A,FALSE,"4WD"}</definedName>
    <definedName name="ㄷㄳ" localSheetId="15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ㅇ" localSheetId="16" hidden="1">{#N/A,#N/A,TRUE,"Y생산";#N/A,#N/A,TRUE,"Y판매";#N/A,#N/A,TRUE,"Y총물량";#N/A,#N/A,TRUE,"Y능력";#N/A,#N/A,TRUE,"YKD"}</definedName>
    <definedName name="ㄷㅇ" localSheetId="0" hidden="1">{#N/A,#N/A,TRUE,"Y생산";#N/A,#N/A,TRUE,"Y판매";#N/A,#N/A,TRUE,"Y총물량";#N/A,#N/A,TRUE,"Y능력";#N/A,#N/A,TRUE,"YKD"}</definedName>
    <definedName name="ㄷㅇ" localSheetId="6" hidden="1">{#N/A,#N/A,TRUE,"Y생산";#N/A,#N/A,TRUE,"Y판매";#N/A,#N/A,TRUE,"Y총물량";#N/A,#N/A,TRUE,"Y능력";#N/A,#N/A,TRUE,"YKD"}</definedName>
    <definedName name="ㄷㅇ" localSheetId="8" hidden="1">{#N/A,#N/A,TRUE,"Y생산";#N/A,#N/A,TRUE,"Y판매";#N/A,#N/A,TRUE,"Y총물량";#N/A,#N/A,TRUE,"Y능력";#N/A,#N/A,TRUE,"YKD"}</definedName>
    <definedName name="ㄷㅇ" localSheetId="14" hidden="1">{#N/A,#N/A,TRUE,"Y생산";#N/A,#N/A,TRUE,"Y판매";#N/A,#N/A,TRUE,"Y총물량";#N/A,#N/A,TRUE,"Y능력";#N/A,#N/A,TRUE,"YKD"}</definedName>
    <definedName name="ㄷㅇ" localSheetId="18" hidden="1">{#N/A,#N/A,TRUE,"Y생산";#N/A,#N/A,TRUE,"Y판매";#N/A,#N/A,TRUE,"Y총물량";#N/A,#N/A,TRUE,"Y능력";#N/A,#N/A,TRUE,"YKD"}</definedName>
    <definedName name="ㄷㅇ" localSheetId="1" hidden="1">{#N/A,#N/A,TRUE,"Y생산";#N/A,#N/A,TRUE,"Y판매";#N/A,#N/A,TRUE,"Y총물량";#N/A,#N/A,TRUE,"Y능력";#N/A,#N/A,TRUE,"YKD"}</definedName>
    <definedName name="ㄷㅇ" localSheetId="5" hidden="1">{#N/A,#N/A,TRUE,"Y생산";#N/A,#N/A,TRUE,"Y판매";#N/A,#N/A,TRUE,"Y총물량";#N/A,#N/A,TRUE,"Y능력";#N/A,#N/A,TRUE,"YKD"}</definedName>
    <definedName name="ㄷㅇ" localSheetId="12" hidden="1">{#N/A,#N/A,TRUE,"Y생산";#N/A,#N/A,TRUE,"Y판매";#N/A,#N/A,TRUE,"Y총물량";#N/A,#N/A,TRUE,"Y능력";#N/A,#N/A,TRUE,"YKD"}</definedName>
    <definedName name="ㄷㅇ" localSheetId="13" hidden="1">{#N/A,#N/A,TRUE,"Y생산";#N/A,#N/A,TRUE,"Y판매";#N/A,#N/A,TRUE,"Y총물량";#N/A,#N/A,TRUE,"Y능력";#N/A,#N/A,TRUE,"YKD"}</definedName>
    <definedName name="ㄷㅇ" localSheetId="2" hidden="1">{#N/A,#N/A,TRUE,"Y생산";#N/A,#N/A,TRUE,"Y판매";#N/A,#N/A,TRUE,"Y총물량";#N/A,#N/A,TRUE,"Y능력";#N/A,#N/A,TRUE,"YKD"}</definedName>
    <definedName name="ㄷㅇ" localSheetId="15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단가기준" localSheetId="16" hidden="1">{#N/A,#N/A,TRUE,"Y생산";#N/A,#N/A,TRUE,"Y판매";#N/A,#N/A,TRUE,"Y총물량";#N/A,#N/A,TRUE,"Y능력";#N/A,#N/A,TRUE,"YKD"}</definedName>
    <definedName name="단가기준" localSheetId="0" hidden="1">{#N/A,#N/A,TRUE,"Y생산";#N/A,#N/A,TRUE,"Y판매";#N/A,#N/A,TRUE,"Y총물량";#N/A,#N/A,TRUE,"Y능력";#N/A,#N/A,TRUE,"YKD"}</definedName>
    <definedName name="단가기준" localSheetId="6" hidden="1">{#N/A,#N/A,TRUE,"Y생산";#N/A,#N/A,TRUE,"Y판매";#N/A,#N/A,TRUE,"Y총물량";#N/A,#N/A,TRUE,"Y능력";#N/A,#N/A,TRUE,"YKD"}</definedName>
    <definedName name="단가기준" localSheetId="8" hidden="1">{#N/A,#N/A,TRUE,"Y생산";#N/A,#N/A,TRUE,"Y판매";#N/A,#N/A,TRUE,"Y총물량";#N/A,#N/A,TRUE,"Y능력";#N/A,#N/A,TRUE,"YKD"}</definedName>
    <definedName name="단가기준" localSheetId="14" hidden="1">{#N/A,#N/A,TRUE,"Y생산";#N/A,#N/A,TRUE,"Y판매";#N/A,#N/A,TRUE,"Y총물량";#N/A,#N/A,TRUE,"Y능력";#N/A,#N/A,TRUE,"YKD"}</definedName>
    <definedName name="단가기준" localSheetId="18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localSheetId="5" hidden="1">{#N/A,#N/A,TRUE,"Y생산";#N/A,#N/A,TRUE,"Y판매";#N/A,#N/A,TRUE,"Y총물량";#N/A,#N/A,TRUE,"Y능력";#N/A,#N/A,TRUE,"YKD"}</definedName>
    <definedName name="단가기준" localSheetId="12" hidden="1">{#N/A,#N/A,TRUE,"Y생산";#N/A,#N/A,TRUE,"Y판매";#N/A,#N/A,TRUE,"Y총물량";#N/A,#N/A,TRUE,"Y능력";#N/A,#N/A,TRUE,"YKD"}</definedName>
    <definedName name="단가기준" localSheetId="13" hidden="1">{#N/A,#N/A,TRUE,"Y생산";#N/A,#N/A,TRUE,"Y판매";#N/A,#N/A,TRUE,"Y총물량";#N/A,#N/A,TRUE,"Y능력";#N/A,#N/A,TRUE,"YKD"}</definedName>
    <definedName name="단가기준" localSheetId="2" hidden="1">{#N/A,#N/A,TRUE,"Y생산";#N/A,#N/A,TRUE,"Y판매";#N/A,#N/A,TRUE,"Y총물량";#N/A,#N/A,TRUE,"Y능력";#N/A,#N/A,TRUE,"YKD"}</definedName>
    <definedName name="단가기준" localSheetId="15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16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localSheetId="6" hidden="1">{#N/A,#N/A,TRUE,"Y생산";#N/A,#N/A,TRUE,"Y판매";#N/A,#N/A,TRUE,"Y총물량";#N/A,#N/A,TRUE,"Y능력";#N/A,#N/A,TRUE,"YKD"}</definedName>
    <definedName name="단기" localSheetId="8" hidden="1">{#N/A,#N/A,TRUE,"Y생산";#N/A,#N/A,TRUE,"Y판매";#N/A,#N/A,TRUE,"Y총물량";#N/A,#N/A,TRUE,"Y능력";#N/A,#N/A,TRUE,"YKD"}</definedName>
    <definedName name="단기" localSheetId="14" hidden="1">{#N/A,#N/A,TRUE,"Y생산";#N/A,#N/A,TRUE,"Y판매";#N/A,#N/A,TRUE,"Y총물량";#N/A,#N/A,TRUE,"Y능력";#N/A,#N/A,TRUE,"YKD"}</definedName>
    <definedName name="단기" localSheetId="18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localSheetId="5" hidden="1">{#N/A,#N/A,TRUE,"Y생산";#N/A,#N/A,TRUE,"Y판매";#N/A,#N/A,TRUE,"Y총물량";#N/A,#N/A,TRUE,"Y능력";#N/A,#N/A,TRUE,"YKD"}</definedName>
    <definedName name="단기" localSheetId="12" hidden="1">{#N/A,#N/A,TRUE,"Y생산";#N/A,#N/A,TRUE,"Y판매";#N/A,#N/A,TRUE,"Y총물량";#N/A,#N/A,TRUE,"Y능력";#N/A,#N/A,TRUE,"YKD"}</definedName>
    <definedName name="단기" localSheetId="13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15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16" hidden="1">{#N/A,#N/A,TRUE,"Y생산";#N/A,#N/A,TRUE,"Y판매";#N/A,#N/A,TRUE,"Y총물량";#N/A,#N/A,TRUE,"Y능력";#N/A,#N/A,TRUE,"YKD"}</definedName>
    <definedName name="단기대여금" localSheetId="0" hidden="1">{#N/A,#N/A,TRUE,"Y생산";#N/A,#N/A,TRUE,"Y판매";#N/A,#N/A,TRUE,"Y총물량";#N/A,#N/A,TRUE,"Y능력";#N/A,#N/A,TRUE,"YKD"}</definedName>
    <definedName name="단기대여금" localSheetId="6" hidden="1">{#N/A,#N/A,TRUE,"Y생산";#N/A,#N/A,TRUE,"Y판매";#N/A,#N/A,TRUE,"Y총물량";#N/A,#N/A,TRUE,"Y능력";#N/A,#N/A,TRUE,"YKD"}</definedName>
    <definedName name="단기대여금" localSheetId="8" hidden="1">{#N/A,#N/A,TRUE,"Y생산";#N/A,#N/A,TRUE,"Y판매";#N/A,#N/A,TRUE,"Y총물량";#N/A,#N/A,TRUE,"Y능력";#N/A,#N/A,TRUE,"YKD"}</definedName>
    <definedName name="단기대여금" localSheetId="14" hidden="1">{#N/A,#N/A,TRUE,"Y생산";#N/A,#N/A,TRUE,"Y판매";#N/A,#N/A,TRUE,"Y총물량";#N/A,#N/A,TRUE,"Y능력";#N/A,#N/A,TRUE,"YKD"}</definedName>
    <definedName name="단기대여금" localSheetId="18" hidden="1">{#N/A,#N/A,TRUE,"Y생산";#N/A,#N/A,TRUE,"Y판매";#N/A,#N/A,TRUE,"Y총물량";#N/A,#N/A,TRUE,"Y능력";#N/A,#N/A,TRUE,"YKD"}</definedName>
    <definedName name="단기대여금" localSheetId="1" hidden="1">{#N/A,#N/A,TRUE,"Y생산";#N/A,#N/A,TRUE,"Y판매";#N/A,#N/A,TRUE,"Y총물량";#N/A,#N/A,TRUE,"Y능력";#N/A,#N/A,TRUE,"YKD"}</definedName>
    <definedName name="단기대여금" localSheetId="5" hidden="1">{#N/A,#N/A,TRUE,"Y생산";#N/A,#N/A,TRUE,"Y판매";#N/A,#N/A,TRUE,"Y총물량";#N/A,#N/A,TRUE,"Y능력";#N/A,#N/A,TRUE,"YKD"}</definedName>
    <definedName name="단기대여금" localSheetId="12" hidden="1">{#N/A,#N/A,TRUE,"Y생산";#N/A,#N/A,TRUE,"Y판매";#N/A,#N/A,TRUE,"Y총물량";#N/A,#N/A,TRUE,"Y능력";#N/A,#N/A,TRUE,"YKD"}</definedName>
    <definedName name="단기대여금" localSheetId="13" hidden="1">{#N/A,#N/A,TRUE,"Y생산";#N/A,#N/A,TRUE,"Y판매";#N/A,#N/A,TRUE,"Y총물량";#N/A,#N/A,TRUE,"Y능력";#N/A,#N/A,TRUE,"YKD"}</definedName>
    <definedName name="단기대여금" localSheetId="2" hidden="1">{#N/A,#N/A,TRUE,"Y생산";#N/A,#N/A,TRUE,"Y판매";#N/A,#N/A,TRUE,"Y총물량";#N/A,#N/A,TRUE,"Y능력";#N/A,#N/A,TRUE,"YKD"}</definedName>
    <definedName name="단기대여금" localSheetId="15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localSheetId="16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localSheetId="6" hidden="1">{#N/A,#N/A,FALSE,"단축1";#N/A,#N/A,FALSE,"단축2";#N/A,#N/A,FALSE,"단축3";#N/A,#N/A,FALSE,"장축";#N/A,#N/A,FALSE,"4WD"}</definedName>
    <definedName name="단조편성표" localSheetId="8" hidden="1">{#N/A,#N/A,FALSE,"단축1";#N/A,#N/A,FALSE,"단축2";#N/A,#N/A,FALSE,"단축3";#N/A,#N/A,FALSE,"장축";#N/A,#N/A,FALSE,"4WD"}</definedName>
    <definedName name="단조편성표" localSheetId="14" hidden="1">{#N/A,#N/A,FALSE,"단축1";#N/A,#N/A,FALSE,"단축2";#N/A,#N/A,FALSE,"단축3";#N/A,#N/A,FALSE,"장축";#N/A,#N/A,FALSE,"4WD"}</definedName>
    <definedName name="단조편성표" localSheetId="18" hidden="1">{#N/A,#N/A,FALSE,"단축1";#N/A,#N/A,FALSE,"단축2";#N/A,#N/A,FALSE,"단축3";#N/A,#N/A,FALSE,"장축";#N/A,#N/A,FALSE,"4WD"}</definedName>
    <definedName name="단조편성표" localSheetId="1" hidden="1">{#N/A,#N/A,FALSE,"단축1";#N/A,#N/A,FALSE,"단축2";#N/A,#N/A,FALSE,"단축3";#N/A,#N/A,FALSE,"장축";#N/A,#N/A,FALSE,"4WD"}</definedName>
    <definedName name="단조편성표" localSheetId="5" hidden="1">{#N/A,#N/A,FALSE,"단축1";#N/A,#N/A,FALSE,"단축2";#N/A,#N/A,FALSE,"단축3";#N/A,#N/A,FALSE,"장축";#N/A,#N/A,FALSE,"4WD"}</definedName>
    <definedName name="단조편성표" localSheetId="12" hidden="1">{#N/A,#N/A,FALSE,"단축1";#N/A,#N/A,FALSE,"단축2";#N/A,#N/A,FALSE,"단축3";#N/A,#N/A,FALSE,"장축";#N/A,#N/A,FALSE,"4WD"}</definedName>
    <definedName name="단조편성표" localSheetId="13" hidden="1">{#N/A,#N/A,FALSE,"단축1";#N/A,#N/A,FALSE,"단축2";#N/A,#N/A,FALSE,"단축3";#N/A,#N/A,FALSE,"장축";#N/A,#N/A,FALSE,"4WD"}</definedName>
    <definedName name="단조편성표" localSheetId="2" hidden="1">{#N/A,#N/A,FALSE,"단축1";#N/A,#N/A,FALSE,"단축2";#N/A,#N/A,FALSE,"단축3";#N/A,#N/A,FALSE,"장축";#N/A,#N/A,FALSE,"4WD"}</definedName>
    <definedName name="단조편성표" localSheetId="15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16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localSheetId="6" hidden="1">{#N/A,#N/A,FALSE,"단축1";#N/A,#N/A,FALSE,"단축2";#N/A,#N/A,FALSE,"단축3";#N/A,#N/A,FALSE,"장축";#N/A,#N/A,FALSE,"4WD"}</definedName>
    <definedName name="대방총괄" localSheetId="8" hidden="1">{#N/A,#N/A,FALSE,"단축1";#N/A,#N/A,FALSE,"단축2";#N/A,#N/A,FALSE,"단축3";#N/A,#N/A,FALSE,"장축";#N/A,#N/A,FALSE,"4WD"}</definedName>
    <definedName name="대방총괄" localSheetId="14" hidden="1">{#N/A,#N/A,FALSE,"단축1";#N/A,#N/A,FALSE,"단축2";#N/A,#N/A,FALSE,"단축3";#N/A,#N/A,FALSE,"장축";#N/A,#N/A,FALSE,"4WD"}</definedName>
    <definedName name="대방총괄" localSheetId="18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localSheetId="5" hidden="1">{#N/A,#N/A,FALSE,"단축1";#N/A,#N/A,FALSE,"단축2";#N/A,#N/A,FALSE,"단축3";#N/A,#N/A,FALSE,"장축";#N/A,#N/A,FALSE,"4WD"}</definedName>
    <definedName name="대방총괄" localSheetId="12" hidden="1">{#N/A,#N/A,FALSE,"단축1";#N/A,#N/A,FALSE,"단축2";#N/A,#N/A,FALSE,"단축3";#N/A,#N/A,FALSE,"장축";#N/A,#N/A,FALSE,"4WD"}</definedName>
    <definedName name="대방총괄" localSheetId="13" hidden="1">{#N/A,#N/A,FALSE,"단축1";#N/A,#N/A,FALSE,"단축2";#N/A,#N/A,FALSE,"단축3";#N/A,#N/A,FALSE,"장축";#N/A,#N/A,FALSE,"4WD"}</definedName>
    <definedName name="대방총괄" localSheetId="2" hidden="1">{#N/A,#N/A,FALSE,"단축1";#N/A,#N/A,FALSE,"단축2";#N/A,#N/A,FALSE,"단축3";#N/A,#N/A,FALSE,"장축";#N/A,#N/A,FALSE,"4WD"}</definedName>
    <definedName name="대방총괄" localSheetId="15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ㄹ" localSheetId="16" hidden="1">{#N/A,#N/A,FALSE,"단축1";#N/A,#N/A,FALSE,"단축2";#N/A,#N/A,FALSE,"단축3";#N/A,#N/A,FALSE,"장축";#N/A,#N/A,FALSE,"4WD"}</definedName>
    <definedName name="ㄹ" localSheetId="0" hidden="1">{#N/A,#N/A,FALSE,"단축1";#N/A,#N/A,FALSE,"단축2";#N/A,#N/A,FALSE,"단축3";#N/A,#N/A,FALSE,"장축";#N/A,#N/A,FALSE,"4WD"}</definedName>
    <definedName name="ㄹ" localSheetId="6" hidden="1">{#N/A,#N/A,FALSE,"단축1";#N/A,#N/A,FALSE,"단축2";#N/A,#N/A,FALSE,"단축3";#N/A,#N/A,FALSE,"장축";#N/A,#N/A,FALSE,"4WD"}</definedName>
    <definedName name="ㄹ" localSheetId="8" hidden="1">{#N/A,#N/A,FALSE,"단축1";#N/A,#N/A,FALSE,"단축2";#N/A,#N/A,FALSE,"단축3";#N/A,#N/A,FALSE,"장축";#N/A,#N/A,FALSE,"4WD"}</definedName>
    <definedName name="ㄹ" localSheetId="14" hidden="1">{#N/A,#N/A,FALSE,"단축1";#N/A,#N/A,FALSE,"단축2";#N/A,#N/A,FALSE,"단축3";#N/A,#N/A,FALSE,"장축";#N/A,#N/A,FALSE,"4WD"}</definedName>
    <definedName name="ㄹ" localSheetId="18" hidden="1">{#N/A,#N/A,FALSE,"단축1";#N/A,#N/A,FALSE,"단축2";#N/A,#N/A,FALSE,"단축3";#N/A,#N/A,FALSE,"장축";#N/A,#N/A,FALSE,"4WD"}</definedName>
    <definedName name="ㄹ" localSheetId="1" hidden="1">{#N/A,#N/A,FALSE,"단축1";#N/A,#N/A,FALSE,"단축2";#N/A,#N/A,FALSE,"단축3";#N/A,#N/A,FALSE,"장축";#N/A,#N/A,FALSE,"4WD"}</definedName>
    <definedName name="ㄹ" localSheetId="5" hidden="1">{#N/A,#N/A,FALSE,"단축1";#N/A,#N/A,FALSE,"단축2";#N/A,#N/A,FALSE,"단축3";#N/A,#N/A,FALSE,"장축";#N/A,#N/A,FALSE,"4WD"}</definedName>
    <definedName name="ㄹ" localSheetId="12" hidden="1">{#N/A,#N/A,FALSE,"단축1";#N/A,#N/A,FALSE,"단축2";#N/A,#N/A,FALSE,"단축3";#N/A,#N/A,FALSE,"장축";#N/A,#N/A,FALSE,"4WD"}</definedName>
    <definedName name="ㄹ" localSheetId="13" hidden="1">{#N/A,#N/A,FALSE,"단축1";#N/A,#N/A,FALSE,"단축2";#N/A,#N/A,FALSE,"단축3";#N/A,#N/A,FALSE,"장축";#N/A,#N/A,FALSE,"4WD"}</definedName>
    <definedName name="ㄹ" localSheetId="2" hidden="1">{#N/A,#N/A,FALSE,"단축1";#N/A,#N/A,FALSE,"단축2";#N/A,#N/A,FALSE,"단축3";#N/A,#N/A,FALSE,"장축";#N/A,#N/A,FALSE,"4WD"}</definedName>
    <definedName name="ㄹ" localSheetId="15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ㅁㄴㅇ" localSheetId="16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localSheetId="6" hidden="1">{#N/A,#N/A,FALSE,"단축1";#N/A,#N/A,FALSE,"단축2";#N/A,#N/A,FALSE,"단축3";#N/A,#N/A,FALSE,"장축";#N/A,#N/A,FALSE,"4WD"}</definedName>
    <definedName name="ㅁㄴㅇ" localSheetId="8" hidden="1">{#N/A,#N/A,FALSE,"단축1";#N/A,#N/A,FALSE,"단축2";#N/A,#N/A,FALSE,"단축3";#N/A,#N/A,FALSE,"장축";#N/A,#N/A,FALSE,"4WD"}</definedName>
    <definedName name="ㅁㄴㅇ" localSheetId="14" hidden="1">{#N/A,#N/A,FALSE,"단축1";#N/A,#N/A,FALSE,"단축2";#N/A,#N/A,FALSE,"단축3";#N/A,#N/A,FALSE,"장축";#N/A,#N/A,FALSE,"4WD"}</definedName>
    <definedName name="ㅁㄴㅇ" localSheetId="18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localSheetId="5" hidden="1">{#N/A,#N/A,FALSE,"단축1";#N/A,#N/A,FALSE,"단축2";#N/A,#N/A,FALSE,"단축3";#N/A,#N/A,FALSE,"장축";#N/A,#N/A,FALSE,"4WD"}</definedName>
    <definedName name="ㅁㄴㅇ" localSheetId="12" hidden="1">{#N/A,#N/A,FALSE,"단축1";#N/A,#N/A,FALSE,"단축2";#N/A,#N/A,FALSE,"단축3";#N/A,#N/A,FALSE,"장축";#N/A,#N/A,FALSE,"4WD"}</definedName>
    <definedName name="ㅁㄴㅇ" localSheetId="13" hidden="1">{#N/A,#N/A,FALSE,"단축1";#N/A,#N/A,FALSE,"단축2";#N/A,#N/A,FALSE,"단축3";#N/A,#N/A,FALSE,"장축";#N/A,#N/A,FALSE,"4WD"}</definedName>
    <definedName name="ㅁㄴㅇ" localSheetId="2" hidden="1">{#N/A,#N/A,FALSE,"단축1";#N/A,#N/A,FALSE,"단축2";#N/A,#N/A,FALSE,"단축3";#N/A,#N/A,FALSE,"장축";#N/A,#N/A,FALSE,"4WD"}</definedName>
    <definedName name="ㅁㄴㅇ" localSheetId="15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마감" localSheetId="16" hidden="1">{#N/A,#N/A,TRUE,"Y생산";#N/A,#N/A,TRUE,"Y판매";#N/A,#N/A,TRUE,"Y총물량";#N/A,#N/A,TRUE,"Y능력";#N/A,#N/A,TRUE,"YKD"}</definedName>
    <definedName name="마감" localSheetId="0" hidden="1">{#N/A,#N/A,TRUE,"Y생산";#N/A,#N/A,TRUE,"Y판매";#N/A,#N/A,TRUE,"Y총물량";#N/A,#N/A,TRUE,"Y능력";#N/A,#N/A,TRUE,"YKD"}</definedName>
    <definedName name="마감" localSheetId="6" hidden="1">{#N/A,#N/A,TRUE,"Y생산";#N/A,#N/A,TRUE,"Y판매";#N/A,#N/A,TRUE,"Y총물량";#N/A,#N/A,TRUE,"Y능력";#N/A,#N/A,TRUE,"YKD"}</definedName>
    <definedName name="마감" localSheetId="8" hidden="1">{#N/A,#N/A,TRUE,"Y생산";#N/A,#N/A,TRUE,"Y판매";#N/A,#N/A,TRUE,"Y총물량";#N/A,#N/A,TRUE,"Y능력";#N/A,#N/A,TRUE,"YKD"}</definedName>
    <definedName name="마감" localSheetId="14" hidden="1">{#N/A,#N/A,TRUE,"Y생산";#N/A,#N/A,TRUE,"Y판매";#N/A,#N/A,TRUE,"Y총물량";#N/A,#N/A,TRUE,"Y능력";#N/A,#N/A,TRUE,"YKD"}</definedName>
    <definedName name="마감" localSheetId="18" hidden="1">{#N/A,#N/A,TRUE,"Y생산";#N/A,#N/A,TRUE,"Y판매";#N/A,#N/A,TRUE,"Y총물량";#N/A,#N/A,TRUE,"Y능력";#N/A,#N/A,TRUE,"YKD"}</definedName>
    <definedName name="마감" localSheetId="1" hidden="1">{#N/A,#N/A,TRUE,"Y생산";#N/A,#N/A,TRUE,"Y판매";#N/A,#N/A,TRUE,"Y총물량";#N/A,#N/A,TRUE,"Y능력";#N/A,#N/A,TRUE,"YKD"}</definedName>
    <definedName name="마감" localSheetId="5" hidden="1">{#N/A,#N/A,TRUE,"Y생산";#N/A,#N/A,TRUE,"Y판매";#N/A,#N/A,TRUE,"Y총물량";#N/A,#N/A,TRUE,"Y능력";#N/A,#N/A,TRUE,"YKD"}</definedName>
    <definedName name="마감" localSheetId="12" hidden="1">{#N/A,#N/A,TRUE,"Y생산";#N/A,#N/A,TRUE,"Y판매";#N/A,#N/A,TRUE,"Y총물량";#N/A,#N/A,TRUE,"Y능력";#N/A,#N/A,TRUE,"YKD"}</definedName>
    <definedName name="마감" localSheetId="13" hidden="1">{#N/A,#N/A,TRUE,"Y생산";#N/A,#N/A,TRUE,"Y판매";#N/A,#N/A,TRUE,"Y총물량";#N/A,#N/A,TRUE,"Y능력";#N/A,#N/A,TRUE,"YKD"}</definedName>
    <definedName name="마감" localSheetId="2" hidden="1">{#N/A,#N/A,TRUE,"Y생산";#N/A,#N/A,TRUE,"Y판매";#N/A,#N/A,TRUE,"Y총물량";#N/A,#N/A,TRUE,"Y능력";#N/A,#N/A,TRUE,"YKD"}</definedName>
    <definedName name="마감" localSheetId="15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목차2" localSheetId="1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localSheetId="16" hidden="1">{#N/A,#N/A,FALSE,"단축1";#N/A,#N/A,FALSE,"단축2";#N/A,#N/A,FALSE,"단축3";#N/A,#N/A,FALSE,"장축";#N/A,#N/A,FALSE,"4WD"}</definedName>
    <definedName name="문제3" localSheetId="0" hidden="1">{#N/A,#N/A,FALSE,"단축1";#N/A,#N/A,FALSE,"단축2";#N/A,#N/A,FALSE,"단축3";#N/A,#N/A,FALSE,"장축";#N/A,#N/A,FALSE,"4WD"}</definedName>
    <definedName name="문제3" localSheetId="6" hidden="1">{#N/A,#N/A,FALSE,"단축1";#N/A,#N/A,FALSE,"단축2";#N/A,#N/A,FALSE,"단축3";#N/A,#N/A,FALSE,"장축";#N/A,#N/A,FALSE,"4WD"}</definedName>
    <definedName name="문제3" localSheetId="8" hidden="1">{#N/A,#N/A,FALSE,"단축1";#N/A,#N/A,FALSE,"단축2";#N/A,#N/A,FALSE,"단축3";#N/A,#N/A,FALSE,"장축";#N/A,#N/A,FALSE,"4WD"}</definedName>
    <definedName name="문제3" localSheetId="14" hidden="1">{#N/A,#N/A,FALSE,"단축1";#N/A,#N/A,FALSE,"단축2";#N/A,#N/A,FALSE,"단축3";#N/A,#N/A,FALSE,"장축";#N/A,#N/A,FALSE,"4WD"}</definedName>
    <definedName name="문제3" localSheetId="18" hidden="1">{#N/A,#N/A,FALSE,"단축1";#N/A,#N/A,FALSE,"단축2";#N/A,#N/A,FALSE,"단축3";#N/A,#N/A,FALSE,"장축";#N/A,#N/A,FALSE,"4WD"}</definedName>
    <definedName name="문제3" localSheetId="1" hidden="1">{#N/A,#N/A,FALSE,"단축1";#N/A,#N/A,FALSE,"단축2";#N/A,#N/A,FALSE,"단축3";#N/A,#N/A,FALSE,"장축";#N/A,#N/A,FALSE,"4WD"}</definedName>
    <definedName name="문제3" localSheetId="5" hidden="1">{#N/A,#N/A,FALSE,"단축1";#N/A,#N/A,FALSE,"단축2";#N/A,#N/A,FALSE,"단축3";#N/A,#N/A,FALSE,"장축";#N/A,#N/A,FALSE,"4WD"}</definedName>
    <definedName name="문제3" localSheetId="12" hidden="1">{#N/A,#N/A,FALSE,"단축1";#N/A,#N/A,FALSE,"단축2";#N/A,#N/A,FALSE,"단축3";#N/A,#N/A,FALSE,"장축";#N/A,#N/A,FALSE,"4WD"}</definedName>
    <definedName name="문제3" localSheetId="13" hidden="1">{#N/A,#N/A,FALSE,"단축1";#N/A,#N/A,FALSE,"단축2";#N/A,#N/A,FALSE,"단축3";#N/A,#N/A,FALSE,"장축";#N/A,#N/A,FALSE,"4WD"}</definedName>
    <definedName name="문제3" localSheetId="2" hidden="1">{#N/A,#N/A,FALSE,"단축1";#N/A,#N/A,FALSE,"단축2";#N/A,#N/A,FALSE,"단축3";#N/A,#N/A,FALSE,"장축";#N/A,#N/A,FALSE,"4WD"}</definedName>
    <definedName name="문제3" localSheetId="15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16" hidden="1">{#N/A,#N/A,TRUE,"Y생산";#N/A,#N/A,TRUE,"Y판매";#N/A,#N/A,TRUE,"Y총물량";#N/A,#N/A,TRUE,"Y능력";#N/A,#N/A,TRUE,"YKD"}</definedName>
    <definedName name="물랴자" localSheetId="0" hidden="1">{#N/A,#N/A,TRUE,"Y생산";#N/A,#N/A,TRUE,"Y판매";#N/A,#N/A,TRUE,"Y총물량";#N/A,#N/A,TRUE,"Y능력";#N/A,#N/A,TRUE,"YKD"}</definedName>
    <definedName name="물랴자" localSheetId="6" hidden="1">{#N/A,#N/A,TRUE,"Y생산";#N/A,#N/A,TRUE,"Y판매";#N/A,#N/A,TRUE,"Y총물량";#N/A,#N/A,TRUE,"Y능력";#N/A,#N/A,TRUE,"YKD"}</definedName>
    <definedName name="물랴자" localSheetId="8" hidden="1">{#N/A,#N/A,TRUE,"Y생산";#N/A,#N/A,TRUE,"Y판매";#N/A,#N/A,TRUE,"Y총물량";#N/A,#N/A,TRUE,"Y능력";#N/A,#N/A,TRUE,"YKD"}</definedName>
    <definedName name="물랴자" localSheetId="14" hidden="1">{#N/A,#N/A,TRUE,"Y생산";#N/A,#N/A,TRUE,"Y판매";#N/A,#N/A,TRUE,"Y총물량";#N/A,#N/A,TRUE,"Y능력";#N/A,#N/A,TRUE,"YKD"}</definedName>
    <definedName name="물랴자" localSheetId="18" hidden="1">{#N/A,#N/A,TRUE,"Y생산";#N/A,#N/A,TRUE,"Y판매";#N/A,#N/A,TRUE,"Y총물량";#N/A,#N/A,TRUE,"Y능력";#N/A,#N/A,TRUE,"YKD"}</definedName>
    <definedName name="물랴자" localSheetId="1" hidden="1">{#N/A,#N/A,TRUE,"Y생산";#N/A,#N/A,TRUE,"Y판매";#N/A,#N/A,TRUE,"Y총물량";#N/A,#N/A,TRUE,"Y능력";#N/A,#N/A,TRUE,"YKD"}</definedName>
    <definedName name="물랴자" localSheetId="5" hidden="1">{#N/A,#N/A,TRUE,"Y생산";#N/A,#N/A,TRUE,"Y판매";#N/A,#N/A,TRUE,"Y총물량";#N/A,#N/A,TRUE,"Y능력";#N/A,#N/A,TRUE,"YKD"}</definedName>
    <definedName name="물랴자" localSheetId="12" hidden="1">{#N/A,#N/A,TRUE,"Y생산";#N/A,#N/A,TRUE,"Y판매";#N/A,#N/A,TRUE,"Y총물량";#N/A,#N/A,TRUE,"Y능력";#N/A,#N/A,TRUE,"YKD"}</definedName>
    <definedName name="물랴자" localSheetId="13" hidden="1">{#N/A,#N/A,TRUE,"Y생산";#N/A,#N/A,TRUE,"Y판매";#N/A,#N/A,TRUE,"Y총물량";#N/A,#N/A,TRUE,"Y능력";#N/A,#N/A,TRUE,"YKD"}</definedName>
    <definedName name="물랴자" localSheetId="2" hidden="1">{#N/A,#N/A,TRUE,"Y생산";#N/A,#N/A,TRUE,"Y판매";#N/A,#N/A,TRUE,"Y총물량";#N/A,#N/A,TRUE,"Y능력";#N/A,#N/A,TRUE,"YKD"}</definedName>
    <definedName name="물랴자" localSheetId="15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6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localSheetId="6" hidden="1">{#N/A,#N/A,TRUE,"Y생산";#N/A,#N/A,TRUE,"Y판매";#N/A,#N/A,TRUE,"Y총물량";#N/A,#N/A,TRUE,"Y능력";#N/A,#N/A,TRUE,"YKD"}</definedName>
    <definedName name="물량수" localSheetId="8" hidden="1">{#N/A,#N/A,TRUE,"Y생산";#N/A,#N/A,TRUE,"Y판매";#N/A,#N/A,TRUE,"Y총물량";#N/A,#N/A,TRUE,"Y능력";#N/A,#N/A,TRUE,"YKD"}</definedName>
    <definedName name="물량수" localSheetId="14" hidden="1">{#N/A,#N/A,TRUE,"Y생산";#N/A,#N/A,TRUE,"Y판매";#N/A,#N/A,TRUE,"Y총물량";#N/A,#N/A,TRUE,"Y능력";#N/A,#N/A,TRUE,"YKD"}</definedName>
    <definedName name="물량수" localSheetId="18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" localSheetId="12" hidden="1">{#N/A,#N/A,TRUE,"Y생산";#N/A,#N/A,TRUE,"Y판매";#N/A,#N/A,TRUE,"Y총물량";#N/A,#N/A,TRUE,"Y능력";#N/A,#N/A,TRUE,"YKD"}</definedName>
    <definedName name="물량수" localSheetId="13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15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6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localSheetId="6" hidden="1">{#N/A,#N/A,TRUE,"Y생산";#N/A,#N/A,TRUE,"Y판매";#N/A,#N/A,TRUE,"Y총물량";#N/A,#N/A,TRUE,"Y능력";#N/A,#N/A,TRUE,"YKD"}</definedName>
    <definedName name="물량수정" localSheetId="8" hidden="1">{#N/A,#N/A,TRUE,"Y생산";#N/A,#N/A,TRUE,"Y판매";#N/A,#N/A,TRUE,"Y총물량";#N/A,#N/A,TRUE,"Y능력";#N/A,#N/A,TRUE,"YKD"}</definedName>
    <definedName name="물량수정" localSheetId="14" hidden="1">{#N/A,#N/A,TRUE,"Y생산";#N/A,#N/A,TRUE,"Y판매";#N/A,#N/A,TRUE,"Y총물량";#N/A,#N/A,TRUE,"Y능력";#N/A,#N/A,TRUE,"YKD"}</definedName>
    <definedName name="물량수정" localSheetId="18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" localSheetId="12" hidden="1">{#N/A,#N/A,TRUE,"Y생산";#N/A,#N/A,TRUE,"Y판매";#N/A,#N/A,TRUE,"Y총물량";#N/A,#N/A,TRUE,"Y능력";#N/A,#N/A,TRUE,"YKD"}</definedName>
    <definedName name="물량수정" localSheetId="13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15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6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localSheetId="6" hidden="1">{#N/A,#N/A,TRUE,"Y생산";#N/A,#N/A,TRUE,"Y판매";#N/A,#N/A,TRUE,"Y총물량";#N/A,#N/A,TRUE,"Y능력";#N/A,#N/A,TRUE,"YKD"}</definedName>
    <definedName name="물량수정1" localSheetId="8" hidden="1">{#N/A,#N/A,TRUE,"Y생산";#N/A,#N/A,TRUE,"Y판매";#N/A,#N/A,TRUE,"Y총물량";#N/A,#N/A,TRUE,"Y능력";#N/A,#N/A,TRUE,"YKD"}</definedName>
    <definedName name="물량수정1" localSheetId="14" hidden="1">{#N/A,#N/A,TRUE,"Y생산";#N/A,#N/A,TRUE,"Y판매";#N/A,#N/A,TRUE,"Y총물량";#N/A,#N/A,TRUE,"Y능력";#N/A,#N/A,TRUE,"YKD"}</definedName>
    <definedName name="물량수정1" localSheetId="18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" localSheetId="12" hidden="1">{#N/A,#N/A,TRUE,"Y생산";#N/A,#N/A,TRUE,"Y판매";#N/A,#N/A,TRUE,"Y총물량";#N/A,#N/A,TRUE,"Y능력";#N/A,#N/A,TRUE,"YKD"}</definedName>
    <definedName name="물량수정1" localSheetId="13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15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6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localSheetId="6" hidden="1">{#N/A,#N/A,TRUE,"Y생산";#N/A,#N/A,TRUE,"Y판매";#N/A,#N/A,TRUE,"Y총물량";#N/A,#N/A,TRUE,"Y능력";#N/A,#N/A,TRUE,"YKD"}</definedName>
    <definedName name="물량수정2" localSheetId="8" hidden="1">{#N/A,#N/A,TRUE,"Y생산";#N/A,#N/A,TRUE,"Y판매";#N/A,#N/A,TRUE,"Y총물량";#N/A,#N/A,TRUE,"Y능력";#N/A,#N/A,TRUE,"YKD"}</definedName>
    <definedName name="물량수정2" localSheetId="14" hidden="1">{#N/A,#N/A,TRUE,"Y생산";#N/A,#N/A,TRUE,"Y판매";#N/A,#N/A,TRUE,"Y총물량";#N/A,#N/A,TRUE,"Y능력";#N/A,#N/A,TRUE,"YKD"}</definedName>
    <definedName name="물량수정2" localSheetId="18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" localSheetId="12" hidden="1">{#N/A,#N/A,TRUE,"Y생산";#N/A,#N/A,TRUE,"Y판매";#N/A,#N/A,TRUE,"Y총물량";#N/A,#N/A,TRUE,"Y능력";#N/A,#N/A,TRUE,"YKD"}</definedName>
    <definedName name="물량수정2" localSheetId="13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15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6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localSheetId="6" hidden="1">{#N/A,#N/A,TRUE,"Y생산";#N/A,#N/A,TRUE,"Y판매";#N/A,#N/A,TRUE,"Y총물량";#N/A,#N/A,TRUE,"Y능력";#N/A,#N/A,TRUE,"YKD"}</definedName>
    <definedName name="물량정" localSheetId="8" hidden="1">{#N/A,#N/A,TRUE,"Y생산";#N/A,#N/A,TRUE,"Y판매";#N/A,#N/A,TRUE,"Y총물량";#N/A,#N/A,TRUE,"Y능력";#N/A,#N/A,TRUE,"YKD"}</definedName>
    <definedName name="물량정" localSheetId="14" hidden="1">{#N/A,#N/A,TRUE,"Y생산";#N/A,#N/A,TRUE,"Y판매";#N/A,#N/A,TRUE,"Y총물량";#N/A,#N/A,TRUE,"Y능력";#N/A,#N/A,TRUE,"YKD"}</definedName>
    <definedName name="물량정" localSheetId="18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" localSheetId="12" hidden="1">{#N/A,#N/A,TRUE,"Y생산";#N/A,#N/A,TRUE,"Y판매";#N/A,#N/A,TRUE,"Y총물량";#N/A,#N/A,TRUE,"Y능력";#N/A,#N/A,TRUE,"YKD"}</definedName>
    <definedName name="물량정" localSheetId="13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15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6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localSheetId="6" hidden="1">{#N/A,#N/A,TRUE,"Y생산";#N/A,#N/A,TRUE,"Y판매";#N/A,#N/A,TRUE,"Y총물량";#N/A,#N/A,TRUE,"Y능력";#N/A,#N/A,TRUE,"YKD"}</definedName>
    <definedName name="물량조정" localSheetId="8" hidden="1">{#N/A,#N/A,TRUE,"Y생산";#N/A,#N/A,TRUE,"Y판매";#N/A,#N/A,TRUE,"Y총물량";#N/A,#N/A,TRUE,"Y능력";#N/A,#N/A,TRUE,"YKD"}</definedName>
    <definedName name="물량조정" localSheetId="14" hidden="1">{#N/A,#N/A,TRUE,"Y생산";#N/A,#N/A,TRUE,"Y판매";#N/A,#N/A,TRUE,"Y총물량";#N/A,#N/A,TRUE,"Y능력";#N/A,#N/A,TRUE,"YKD"}</definedName>
    <definedName name="물량조정" localSheetId="18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" localSheetId="12" hidden="1">{#N/A,#N/A,TRUE,"Y생산";#N/A,#N/A,TRUE,"Y판매";#N/A,#N/A,TRUE,"Y총물량";#N/A,#N/A,TRUE,"Y능력";#N/A,#N/A,TRUE,"YKD"}</definedName>
    <definedName name="물량조정" localSheetId="13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15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16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localSheetId="6" hidden="1">{#N/A,#N/A,TRUE,"Y생산";#N/A,#N/A,TRUE,"Y판매";#N/A,#N/A,TRUE,"Y총물량";#N/A,#N/A,TRUE,"Y능력";#N/A,#N/A,TRUE,"YKD"}</definedName>
    <definedName name="물수" localSheetId="8" hidden="1">{#N/A,#N/A,TRUE,"Y생산";#N/A,#N/A,TRUE,"Y판매";#N/A,#N/A,TRUE,"Y총물량";#N/A,#N/A,TRUE,"Y능력";#N/A,#N/A,TRUE,"YKD"}</definedName>
    <definedName name="물수" localSheetId="14" hidden="1">{#N/A,#N/A,TRUE,"Y생산";#N/A,#N/A,TRUE,"Y판매";#N/A,#N/A,TRUE,"Y총물량";#N/A,#N/A,TRUE,"Y능력";#N/A,#N/A,TRUE,"YKD"}</definedName>
    <definedName name="물수" localSheetId="18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localSheetId="5" hidden="1">{#N/A,#N/A,TRUE,"Y생산";#N/A,#N/A,TRUE,"Y판매";#N/A,#N/A,TRUE,"Y총물량";#N/A,#N/A,TRUE,"Y능력";#N/A,#N/A,TRUE,"YKD"}</definedName>
    <definedName name="물수" localSheetId="12" hidden="1">{#N/A,#N/A,TRUE,"Y생산";#N/A,#N/A,TRUE,"Y판매";#N/A,#N/A,TRUE,"Y총물량";#N/A,#N/A,TRUE,"Y능력";#N/A,#N/A,TRUE,"YKD"}</definedName>
    <definedName name="물수" localSheetId="13" hidden="1">{#N/A,#N/A,TRUE,"Y생산";#N/A,#N/A,TRUE,"Y판매";#N/A,#N/A,TRUE,"Y총물량";#N/A,#N/A,TRUE,"Y능력";#N/A,#N/A,TRUE,"YKD"}</definedName>
    <definedName name="물수" localSheetId="2" hidden="1">{#N/A,#N/A,TRUE,"Y생산";#N/A,#N/A,TRUE,"Y판매";#N/A,#N/A,TRUE,"Y총물량";#N/A,#N/A,TRUE,"Y능력";#N/A,#N/A,TRUE,"YKD"}</definedName>
    <definedName name="물수" localSheetId="15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localSheetId="16" hidden="1">{#N/A,#N/A,FALSE,"단축1";#N/A,#N/A,FALSE,"단축2";#N/A,#N/A,FALSE,"단축3";#N/A,#N/A,FALSE,"장축";#N/A,#N/A,FALSE,"4WD"}</definedName>
    <definedName name="ㅂ" localSheetId="0" hidden="1">{#N/A,#N/A,FALSE,"단축1";#N/A,#N/A,FALSE,"단축2";#N/A,#N/A,FALSE,"단축3";#N/A,#N/A,FALSE,"장축";#N/A,#N/A,FALSE,"4WD"}</definedName>
    <definedName name="ㅂ" localSheetId="6" hidden="1">{#N/A,#N/A,FALSE,"단축1";#N/A,#N/A,FALSE,"단축2";#N/A,#N/A,FALSE,"단축3";#N/A,#N/A,FALSE,"장축";#N/A,#N/A,FALSE,"4WD"}</definedName>
    <definedName name="ㅂ" localSheetId="8" hidden="1">{#N/A,#N/A,FALSE,"단축1";#N/A,#N/A,FALSE,"단축2";#N/A,#N/A,FALSE,"단축3";#N/A,#N/A,FALSE,"장축";#N/A,#N/A,FALSE,"4WD"}</definedName>
    <definedName name="ㅂ" localSheetId="14" hidden="1">{#N/A,#N/A,FALSE,"단축1";#N/A,#N/A,FALSE,"단축2";#N/A,#N/A,FALSE,"단축3";#N/A,#N/A,FALSE,"장축";#N/A,#N/A,FALSE,"4WD"}</definedName>
    <definedName name="ㅂ" localSheetId="18" hidden="1">{#N/A,#N/A,FALSE,"단축1";#N/A,#N/A,FALSE,"단축2";#N/A,#N/A,FALSE,"단축3";#N/A,#N/A,FALSE,"장축";#N/A,#N/A,FALSE,"4WD"}</definedName>
    <definedName name="ㅂ" localSheetId="1" hidden="1">{#N/A,#N/A,FALSE,"단축1";#N/A,#N/A,FALSE,"단축2";#N/A,#N/A,FALSE,"단축3";#N/A,#N/A,FALSE,"장축";#N/A,#N/A,FALSE,"4WD"}</definedName>
    <definedName name="ㅂ" localSheetId="5" hidden="1">{#N/A,#N/A,FALSE,"단축1";#N/A,#N/A,FALSE,"단축2";#N/A,#N/A,FALSE,"단축3";#N/A,#N/A,FALSE,"장축";#N/A,#N/A,FALSE,"4WD"}</definedName>
    <definedName name="ㅂ" localSheetId="12" hidden="1">{#N/A,#N/A,FALSE,"단축1";#N/A,#N/A,FALSE,"단축2";#N/A,#N/A,FALSE,"단축3";#N/A,#N/A,FALSE,"장축";#N/A,#N/A,FALSE,"4WD"}</definedName>
    <definedName name="ㅂ" localSheetId="13" hidden="1">{#N/A,#N/A,FALSE,"단축1";#N/A,#N/A,FALSE,"단축2";#N/A,#N/A,FALSE,"단축3";#N/A,#N/A,FALSE,"장축";#N/A,#N/A,FALSE,"4WD"}</definedName>
    <definedName name="ㅂ" localSheetId="2" hidden="1">{#N/A,#N/A,FALSE,"단축1";#N/A,#N/A,FALSE,"단축2";#N/A,#N/A,FALSE,"단축3";#N/A,#N/A,FALSE,"장축";#N/A,#N/A,FALSE,"4WD"}</definedName>
    <definedName name="ㅂ" localSheetId="15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ㅂ" localSheetId="16" hidden="1">{#N/A,#N/A,FALSE,"단축1";#N/A,#N/A,FALSE,"단축2";#N/A,#N/A,FALSE,"단축3";#N/A,#N/A,FALSE,"장축";#N/A,#N/A,FALSE,"4WD"}</definedName>
    <definedName name="ㅂㅂ" localSheetId="0" hidden="1">{#N/A,#N/A,FALSE,"단축1";#N/A,#N/A,FALSE,"단축2";#N/A,#N/A,FALSE,"단축3";#N/A,#N/A,FALSE,"장축";#N/A,#N/A,FALSE,"4WD"}</definedName>
    <definedName name="ㅂㅂ" localSheetId="6" hidden="1">{#N/A,#N/A,FALSE,"단축1";#N/A,#N/A,FALSE,"단축2";#N/A,#N/A,FALSE,"단축3";#N/A,#N/A,FALSE,"장축";#N/A,#N/A,FALSE,"4WD"}</definedName>
    <definedName name="ㅂㅂ" localSheetId="8" hidden="1">{#N/A,#N/A,FALSE,"단축1";#N/A,#N/A,FALSE,"단축2";#N/A,#N/A,FALSE,"단축3";#N/A,#N/A,FALSE,"장축";#N/A,#N/A,FALSE,"4WD"}</definedName>
    <definedName name="ㅂㅂ" localSheetId="14" hidden="1">{#N/A,#N/A,FALSE,"단축1";#N/A,#N/A,FALSE,"단축2";#N/A,#N/A,FALSE,"단축3";#N/A,#N/A,FALSE,"장축";#N/A,#N/A,FALSE,"4WD"}</definedName>
    <definedName name="ㅂㅂ" localSheetId="18" hidden="1">{#N/A,#N/A,FALSE,"단축1";#N/A,#N/A,FALSE,"단축2";#N/A,#N/A,FALSE,"단축3";#N/A,#N/A,FALSE,"장축";#N/A,#N/A,FALSE,"4WD"}</definedName>
    <definedName name="ㅂㅂ" localSheetId="1" hidden="1">{#N/A,#N/A,FALSE,"단축1";#N/A,#N/A,FALSE,"단축2";#N/A,#N/A,FALSE,"단축3";#N/A,#N/A,FALSE,"장축";#N/A,#N/A,FALSE,"4WD"}</definedName>
    <definedName name="ㅂㅂ" localSheetId="5" hidden="1">{#N/A,#N/A,FALSE,"단축1";#N/A,#N/A,FALSE,"단축2";#N/A,#N/A,FALSE,"단축3";#N/A,#N/A,FALSE,"장축";#N/A,#N/A,FALSE,"4WD"}</definedName>
    <definedName name="ㅂㅂ" localSheetId="12" hidden="1">{#N/A,#N/A,FALSE,"단축1";#N/A,#N/A,FALSE,"단축2";#N/A,#N/A,FALSE,"단축3";#N/A,#N/A,FALSE,"장축";#N/A,#N/A,FALSE,"4WD"}</definedName>
    <definedName name="ㅂㅂ" localSheetId="13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15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ㅈㄷ" localSheetId="16" hidden="1">{#N/A,#N/A,FALSE,"단축1";#N/A,#N/A,FALSE,"단축2";#N/A,#N/A,FALSE,"단축3";#N/A,#N/A,FALSE,"장축";#N/A,#N/A,FALSE,"4WD"}</definedName>
    <definedName name="ㅂㅈㄷ" localSheetId="0" hidden="1">{#N/A,#N/A,FALSE,"단축1";#N/A,#N/A,FALSE,"단축2";#N/A,#N/A,FALSE,"단축3";#N/A,#N/A,FALSE,"장축";#N/A,#N/A,FALSE,"4WD"}</definedName>
    <definedName name="ㅂㅈㄷ" localSheetId="6" hidden="1">{#N/A,#N/A,FALSE,"단축1";#N/A,#N/A,FALSE,"단축2";#N/A,#N/A,FALSE,"단축3";#N/A,#N/A,FALSE,"장축";#N/A,#N/A,FALSE,"4WD"}</definedName>
    <definedName name="ㅂㅈㄷ" localSheetId="8" hidden="1">{#N/A,#N/A,FALSE,"단축1";#N/A,#N/A,FALSE,"단축2";#N/A,#N/A,FALSE,"단축3";#N/A,#N/A,FALSE,"장축";#N/A,#N/A,FALSE,"4WD"}</definedName>
    <definedName name="ㅂㅈㄷ" localSheetId="14" hidden="1">{#N/A,#N/A,FALSE,"단축1";#N/A,#N/A,FALSE,"단축2";#N/A,#N/A,FALSE,"단축3";#N/A,#N/A,FALSE,"장축";#N/A,#N/A,FALSE,"4WD"}</definedName>
    <definedName name="ㅂㅈㄷ" localSheetId="18" hidden="1">{#N/A,#N/A,FALSE,"단축1";#N/A,#N/A,FALSE,"단축2";#N/A,#N/A,FALSE,"단축3";#N/A,#N/A,FALSE,"장축";#N/A,#N/A,FALSE,"4WD"}</definedName>
    <definedName name="ㅂㅈㄷ" localSheetId="1" hidden="1">{#N/A,#N/A,FALSE,"단축1";#N/A,#N/A,FALSE,"단축2";#N/A,#N/A,FALSE,"단축3";#N/A,#N/A,FALSE,"장축";#N/A,#N/A,FALSE,"4WD"}</definedName>
    <definedName name="ㅂㅈㄷ" localSheetId="5" hidden="1">{#N/A,#N/A,FALSE,"단축1";#N/A,#N/A,FALSE,"단축2";#N/A,#N/A,FALSE,"단축3";#N/A,#N/A,FALSE,"장축";#N/A,#N/A,FALSE,"4WD"}</definedName>
    <definedName name="ㅂㅈㄷ" localSheetId="12" hidden="1">{#N/A,#N/A,FALSE,"단축1";#N/A,#N/A,FALSE,"단축2";#N/A,#N/A,FALSE,"단축3";#N/A,#N/A,FALSE,"장축";#N/A,#N/A,FALSE,"4WD"}</definedName>
    <definedName name="ㅂㅈㄷ" localSheetId="13" hidden="1">{#N/A,#N/A,FALSE,"단축1";#N/A,#N/A,FALSE,"단축2";#N/A,#N/A,FALSE,"단축3";#N/A,#N/A,FALSE,"장축";#N/A,#N/A,FALSE,"4WD"}</definedName>
    <definedName name="ㅂㅈㄷ" localSheetId="2" hidden="1">{#N/A,#N/A,FALSE,"단축1";#N/A,#N/A,FALSE,"단축2";#N/A,#N/A,FALSE,"단축3";#N/A,#N/A,FALSE,"장축";#N/A,#N/A,FALSE,"4WD"}</definedName>
    <definedName name="ㅂㅈㄷ" localSheetId="15" hidden="1">{#N/A,#N/A,FALSE,"단축1";#N/A,#N/A,FALSE,"단축2";#N/A,#N/A,FALSE,"단축3";#N/A,#N/A,FALSE,"장축";#N/A,#N/A,FALSE,"4WD"}</definedName>
    <definedName name="ㅂㅈㄷ" hidden="1">{#N/A,#N/A,FALSE,"단축1";#N/A,#N/A,FALSE,"단축2";#N/A,#N/A,FALSE,"단축3";#N/A,#N/A,FALSE,"장축";#N/A,#N/A,FALSE,"4WD"}</definedName>
    <definedName name="바바라" localSheetId="16" hidden="1">{#N/A,#N/A,TRUE,"Y생산";#N/A,#N/A,TRUE,"Y판매";#N/A,#N/A,TRUE,"Y총물량";#N/A,#N/A,TRUE,"Y능력";#N/A,#N/A,TRUE,"YKD"}</definedName>
    <definedName name="바바라" localSheetId="0" hidden="1">{#N/A,#N/A,TRUE,"Y생산";#N/A,#N/A,TRUE,"Y판매";#N/A,#N/A,TRUE,"Y총물량";#N/A,#N/A,TRUE,"Y능력";#N/A,#N/A,TRUE,"YKD"}</definedName>
    <definedName name="바바라" localSheetId="6" hidden="1">{#N/A,#N/A,TRUE,"Y생산";#N/A,#N/A,TRUE,"Y판매";#N/A,#N/A,TRUE,"Y총물량";#N/A,#N/A,TRUE,"Y능력";#N/A,#N/A,TRUE,"YKD"}</definedName>
    <definedName name="바바라" localSheetId="8" hidden="1">{#N/A,#N/A,TRUE,"Y생산";#N/A,#N/A,TRUE,"Y판매";#N/A,#N/A,TRUE,"Y총물량";#N/A,#N/A,TRUE,"Y능력";#N/A,#N/A,TRUE,"YKD"}</definedName>
    <definedName name="바바라" localSheetId="14" hidden="1">{#N/A,#N/A,TRUE,"Y생산";#N/A,#N/A,TRUE,"Y판매";#N/A,#N/A,TRUE,"Y총물량";#N/A,#N/A,TRUE,"Y능력";#N/A,#N/A,TRUE,"YKD"}</definedName>
    <definedName name="바바라" localSheetId="18" hidden="1">{#N/A,#N/A,TRUE,"Y생산";#N/A,#N/A,TRUE,"Y판매";#N/A,#N/A,TRUE,"Y총물량";#N/A,#N/A,TRUE,"Y능력";#N/A,#N/A,TRUE,"YKD"}</definedName>
    <definedName name="바바라" localSheetId="1" hidden="1">{#N/A,#N/A,TRUE,"Y생산";#N/A,#N/A,TRUE,"Y판매";#N/A,#N/A,TRUE,"Y총물량";#N/A,#N/A,TRUE,"Y능력";#N/A,#N/A,TRUE,"YKD"}</definedName>
    <definedName name="바바라" localSheetId="5" hidden="1">{#N/A,#N/A,TRUE,"Y생산";#N/A,#N/A,TRUE,"Y판매";#N/A,#N/A,TRUE,"Y총물량";#N/A,#N/A,TRUE,"Y능력";#N/A,#N/A,TRUE,"YKD"}</definedName>
    <definedName name="바바라" localSheetId="12" hidden="1">{#N/A,#N/A,TRUE,"Y생산";#N/A,#N/A,TRUE,"Y판매";#N/A,#N/A,TRUE,"Y총물량";#N/A,#N/A,TRUE,"Y능력";#N/A,#N/A,TRUE,"YKD"}</definedName>
    <definedName name="바바라" localSheetId="13" hidden="1">{#N/A,#N/A,TRUE,"Y생산";#N/A,#N/A,TRUE,"Y판매";#N/A,#N/A,TRUE,"Y총물량";#N/A,#N/A,TRUE,"Y능력";#N/A,#N/A,TRUE,"YKD"}</definedName>
    <definedName name="바바라" localSheetId="2" hidden="1">{#N/A,#N/A,TRUE,"Y생산";#N/A,#N/A,TRUE,"Y판매";#N/A,#N/A,TRUE,"Y총물량";#N/A,#N/A,TRUE,"Y능력";#N/A,#N/A,TRUE,"YKD"}</definedName>
    <definedName name="바바라" localSheetId="15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분기별" localSheetId="16" hidden="1">{#N/A,#N/A,TRUE,"Y생산";#N/A,#N/A,TRUE,"Y판매";#N/A,#N/A,TRUE,"Y총물량";#N/A,#N/A,TRUE,"Y능력";#N/A,#N/A,TRUE,"YKD"}</definedName>
    <definedName name="분기별" localSheetId="0" hidden="1">{#N/A,#N/A,TRUE,"Y생산";#N/A,#N/A,TRUE,"Y판매";#N/A,#N/A,TRUE,"Y총물량";#N/A,#N/A,TRUE,"Y능력";#N/A,#N/A,TRUE,"YKD"}</definedName>
    <definedName name="분기별" localSheetId="6" hidden="1">{#N/A,#N/A,TRUE,"Y생산";#N/A,#N/A,TRUE,"Y판매";#N/A,#N/A,TRUE,"Y총물량";#N/A,#N/A,TRUE,"Y능력";#N/A,#N/A,TRUE,"YKD"}</definedName>
    <definedName name="분기별" localSheetId="8" hidden="1">{#N/A,#N/A,TRUE,"Y생산";#N/A,#N/A,TRUE,"Y판매";#N/A,#N/A,TRUE,"Y총물량";#N/A,#N/A,TRUE,"Y능력";#N/A,#N/A,TRUE,"YKD"}</definedName>
    <definedName name="분기별" localSheetId="14" hidden="1">{#N/A,#N/A,TRUE,"Y생산";#N/A,#N/A,TRUE,"Y판매";#N/A,#N/A,TRUE,"Y총물량";#N/A,#N/A,TRUE,"Y능력";#N/A,#N/A,TRUE,"YKD"}</definedName>
    <definedName name="분기별" localSheetId="18" hidden="1">{#N/A,#N/A,TRUE,"Y생산";#N/A,#N/A,TRUE,"Y판매";#N/A,#N/A,TRUE,"Y총물량";#N/A,#N/A,TRUE,"Y능력";#N/A,#N/A,TRUE,"YKD"}</definedName>
    <definedName name="분기별" localSheetId="1" hidden="1">{#N/A,#N/A,TRUE,"Y생산";#N/A,#N/A,TRUE,"Y판매";#N/A,#N/A,TRUE,"Y총물량";#N/A,#N/A,TRUE,"Y능력";#N/A,#N/A,TRUE,"YKD"}</definedName>
    <definedName name="분기별" localSheetId="5" hidden="1">{#N/A,#N/A,TRUE,"Y생산";#N/A,#N/A,TRUE,"Y판매";#N/A,#N/A,TRUE,"Y총물량";#N/A,#N/A,TRUE,"Y능력";#N/A,#N/A,TRUE,"YKD"}</definedName>
    <definedName name="분기별" localSheetId="12" hidden="1">{#N/A,#N/A,TRUE,"Y생산";#N/A,#N/A,TRUE,"Y판매";#N/A,#N/A,TRUE,"Y총물량";#N/A,#N/A,TRUE,"Y능력";#N/A,#N/A,TRUE,"YKD"}</definedName>
    <definedName name="분기별" localSheetId="13" hidden="1">{#N/A,#N/A,TRUE,"Y생산";#N/A,#N/A,TRUE,"Y판매";#N/A,#N/A,TRUE,"Y총물량";#N/A,#N/A,TRUE,"Y능력";#N/A,#N/A,TRUE,"YKD"}</definedName>
    <definedName name="분기별" localSheetId="2" hidden="1">{#N/A,#N/A,TRUE,"Y생산";#N/A,#N/A,TRUE,"Y판매";#N/A,#N/A,TRUE,"Y총물량";#N/A,#N/A,TRUE,"Y능력";#N/A,#N/A,TRUE,"YKD"}</definedName>
    <definedName name="분기별" localSheetId="15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ㅅ" localSheetId="16" hidden="1">{#N/A,#N/A,FALSE,"표지";#N/A,#N/A,FALSE,"전제";#N/A,#N/A,FALSE,"대당";#N/A,#N/A,FALSE,"가공비";#N/A,#N/A,FALSE,"재료비";#N/A,#N/A,FALSE,"손익"}</definedName>
    <definedName name="ㅅ" localSheetId="0" hidden="1">{#N/A,#N/A,FALSE,"표지";#N/A,#N/A,FALSE,"전제";#N/A,#N/A,FALSE,"대당";#N/A,#N/A,FALSE,"가공비";#N/A,#N/A,FALSE,"재료비";#N/A,#N/A,FALSE,"손익"}</definedName>
    <definedName name="ㅅ" localSheetId="6" hidden="1">{#N/A,#N/A,FALSE,"표지";#N/A,#N/A,FALSE,"전제";#N/A,#N/A,FALSE,"대당";#N/A,#N/A,FALSE,"가공비";#N/A,#N/A,FALSE,"재료비";#N/A,#N/A,FALSE,"손익"}</definedName>
    <definedName name="ㅅ" localSheetId="8" hidden="1">{#N/A,#N/A,FALSE,"표지";#N/A,#N/A,FALSE,"전제";#N/A,#N/A,FALSE,"대당";#N/A,#N/A,FALSE,"가공비";#N/A,#N/A,FALSE,"재료비";#N/A,#N/A,FALSE,"손익"}</definedName>
    <definedName name="ㅅ" localSheetId="14" hidden="1">{#N/A,#N/A,FALSE,"표지";#N/A,#N/A,FALSE,"전제";#N/A,#N/A,FALSE,"대당";#N/A,#N/A,FALSE,"가공비";#N/A,#N/A,FALSE,"재료비";#N/A,#N/A,FALSE,"손익"}</definedName>
    <definedName name="ㅅ" localSheetId="18" hidden="1">{#N/A,#N/A,FALSE,"표지";#N/A,#N/A,FALSE,"전제";#N/A,#N/A,FALSE,"대당";#N/A,#N/A,FALSE,"가공비";#N/A,#N/A,FALSE,"재료비";#N/A,#N/A,FALSE,"손익"}</definedName>
    <definedName name="ㅅ" localSheetId="1" hidden="1">{#N/A,#N/A,FALSE,"표지";#N/A,#N/A,FALSE,"전제";#N/A,#N/A,FALSE,"대당";#N/A,#N/A,FALSE,"가공비";#N/A,#N/A,FALSE,"재료비";#N/A,#N/A,FALSE,"손익"}</definedName>
    <definedName name="ㅅ" localSheetId="5" hidden="1">{#N/A,#N/A,FALSE,"표지";#N/A,#N/A,FALSE,"전제";#N/A,#N/A,FALSE,"대당";#N/A,#N/A,FALSE,"가공비";#N/A,#N/A,FALSE,"재료비";#N/A,#N/A,FALSE,"손익"}</definedName>
    <definedName name="ㅅ" localSheetId="12" hidden="1">{#N/A,#N/A,FALSE,"표지";#N/A,#N/A,FALSE,"전제";#N/A,#N/A,FALSE,"대당";#N/A,#N/A,FALSE,"가공비";#N/A,#N/A,FALSE,"재료비";#N/A,#N/A,FALSE,"손익"}</definedName>
    <definedName name="ㅅ" localSheetId="13" hidden="1">{#N/A,#N/A,FALSE,"표지";#N/A,#N/A,FALSE,"전제";#N/A,#N/A,FALSE,"대당";#N/A,#N/A,FALSE,"가공비";#N/A,#N/A,FALSE,"재료비";#N/A,#N/A,FALSE,"손익"}</definedName>
    <definedName name="ㅅ" localSheetId="2" hidden="1">{#N/A,#N/A,FALSE,"표지";#N/A,#N/A,FALSE,"전제";#N/A,#N/A,FALSE,"대당";#N/A,#N/A,FALSE,"가공비";#N/A,#N/A,FALSE,"재료비";#N/A,#N/A,FALSE,"손익"}</definedName>
    <definedName name="ㅅ" localSheetId="15" hidden="1">{#N/A,#N/A,FALSE,"표지";#N/A,#N/A,FALSE,"전제";#N/A,#N/A,FALSE,"대당";#N/A,#N/A,FALSE,"가공비";#N/A,#N/A,FALSE,"재료비";#N/A,#N/A,FALSE,"손익"}</definedName>
    <definedName name="ㅅ" hidden="1">{#N/A,#N/A,FALSE,"표지";#N/A,#N/A,FALSE,"전제";#N/A,#N/A,FALSE,"대당";#N/A,#N/A,FALSE,"가공비";#N/A,#N/A,FALSE,"재료비";#N/A,#N/A,FALSE,"손익"}</definedName>
    <definedName name="사진" localSheetId="16" hidden="1">{#N/A,#N/A,FALSE,"단축1";#N/A,#N/A,FALSE,"단축2";#N/A,#N/A,FALSE,"단축3";#N/A,#N/A,FALSE,"장축";#N/A,#N/A,FALSE,"4WD"}</definedName>
    <definedName name="사진" localSheetId="0" hidden="1">{#N/A,#N/A,FALSE,"단축1";#N/A,#N/A,FALSE,"단축2";#N/A,#N/A,FALSE,"단축3";#N/A,#N/A,FALSE,"장축";#N/A,#N/A,FALSE,"4WD"}</definedName>
    <definedName name="사진" localSheetId="6" hidden="1">{#N/A,#N/A,FALSE,"단축1";#N/A,#N/A,FALSE,"단축2";#N/A,#N/A,FALSE,"단축3";#N/A,#N/A,FALSE,"장축";#N/A,#N/A,FALSE,"4WD"}</definedName>
    <definedName name="사진" localSheetId="8" hidden="1">{#N/A,#N/A,FALSE,"단축1";#N/A,#N/A,FALSE,"단축2";#N/A,#N/A,FALSE,"단축3";#N/A,#N/A,FALSE,"장축";#N/A,#N/A,FALSE,"4WD"}</definedName>
    <definedName name="사진" localSheetId="14" hidden="1">{#N/A,#N/A,FALSE,"단축1";#N/A,#N/A,FALSE,"단축2";#N/A,#N/A,FALSE,"단축3";#N/A,#N/A,FALSE,"장축";#N/A,#N/A,FALSE,"4WD"}</definedName>
    <definedName name="사진" localSheetId="18" hidden="1">{#N/A,#N/A,FALSE,"단축1";#N/A,#N/A,FALSE,"단축2";#N/A,#N/A,FALSE,"단축3";#N/A,#N/A,FALSE,"장축";#N/A,#N/A,FALSE,"4WD"}</definedName>
    <definedName name="사진" localSheetId="1" hidden="1">{#N/A,#N/A,FALSE,"단축1";#N/A,#N/A,FALSE,"단축2";#N/A,#N/A,FALSE,"단축3";#N/A,#N/A,FALSE,"장축";#N/A,#N/A,FALSE,"4WD"}</definedName>
    <definedName name="사진" localSheetId="5" hidden="1">{#N/A,#N/A,FALSE,"단축1";#N/A,#N/A,FALSE,"단축2";#N/A,#N/A,FALSE,"단축3";#N/A,#N/A,FALSE,"장축";#N/A,#N/A,FALSE,"4WD"}</definedName>
    <definedName name="사진" localSheetId="12" hidden="1">{#N/A,#N/A,FALSE,"단축1";#N/A,#N/A,FALSE,"단축2";#N/A,#N/A,FALSE,"단축3";#N/A,#N/A,FALSE,"장축";#N/A,#N/A,FALSE,"4WD"}</definedName>
    <definedName name="사진" localSheetId="13" hidden="1">{#N/A,#N/A,FALSE,"단축1";#N/A,#N/A,FALSE,"단축2";#N/A,#N/A,FALSE,"단축3";#N/A,#N/A,FALSE,"장축";#N/A,#N/A,FALSE,"4WD"}</definedName>
    <definedName name="사진" localSheetId="2" hidden="1">{#N/A,#N/A,FALSE,"단축1";#N/A,#N/A,FALSE,"단축2";#N/A,#N/A,FALSE,"단축3";#N/A,#N/A,FALSE,"장축";#N/A,#N/A,FALSE,"4WD"}</definedName>
    <definedName name="사진" localSheetId="15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6" hidden="1">{#N/A,#N/A,FALSE,"단축1";#N/A,#N/A,FALSE,"단축2";#N/A,#N/A,FALSE,"단축3";#N/A,#N/A,FALSE,"장축";#N/A,#N/A,FALSE,"4WD"}</definedName>
    <definedName name="사진1" localSheetId="0" hidden="1">{#N/A,#N/A,FALSE,"단축1";#N/A,#N/A,FALSE,"단축2";#N/A,#N/A,FALSE,"단축3";#N/A,#N/A,FALSE,"장축";#N/A,#N/A,FALSE,"4WD"}</definedName>
    <definedName name="사진1" localSheetId="6" hidden="1">{#N/A,#N/A,FALSE,"단축1";#N/A,#N/A,FALSE,"단축2";#N/A,#N/A,FALSE,"단축3";#N/A,#N/A,FALSE,"장축";#N/A,#N/A,FALSE,"4WD"}</definedName>
    <definedName name="사진1" localSheetId="8" hidden="1">{#N/A,#N/A,FALSE,"단축1";#N/A,#N/A,FALSE,"단축2";#N/A,#N/A,FALSE,"단축3";#N/A,#N/A,FALSE,"장축";#N/A,#N/A,FALSE,"4WD"}</definedName>
    <definedName name="사진1" localSheetId="14" hidden="1">{#N/A,#N/A,FALSE,"단축1";#N/A,#N/A,FALSE,"단축2";#N/A,#N/A,FALSE,"단축3";#N/A,#N/A,FALSE,"장축";#N/A,#N/A,FALSE,"4WD"}</definedName>
    <definedName name="사진1" localSheetId="18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localSheetId="5" hidden="1">{#N/A,#N/A,FALSE,"단축1";#N/A,#N/A,FALSE,"단축2";#N/A,#N/A,FALSE,"단축3";#N/A,#N/A,FALSE,"장축";#N/A,#N/A,FALSE,"4WD"}</definedName>
    <definedName name="사진1" localSheetId="12" hidden="1">{#N/A,#N/A,FALSE,"단축1";#N/A,#N/A,FALSE,"단축2";#N/A,#N/A,FALSE,"단축3";#N/A,#N/A,FALSE,"장축";#N/A,#N/A,FALSE,"4WD"}</definedName>
    <definedName name="사진1" localSheetId="13" hidden="1">{#N/A,#N/A,FALSE,"단축1";#N/A,#N/A,FALSE,"단축2";#N/A,#N/A,FALSE,"단축3";#N/A,#N/A,FALSE,"장축";#N/A,#N/A,FALSE,"4WD"}</definedName>
    <definedName name="사진1" localSheetId="2" hidden="1">{#N/A,#N/A,FALSE,"단축1";#N/A,#N/A,FALSE,"단축2";#N/A,#N/A,FALSE,"단축3";#N/A,#N/A,FALSE,"장축";#N/A,#N/A,FALSE,"4WD"}</definedName>
    <definedName name="사진1" localSheetId="15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세부일정" localSheetId="16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localSheetId="6" hidden="1">{#N/A,#N/A,FALSE,"단축1";#N/A,#N/A,FALSE,"단축2";#N/A,#N/A,FALSE,"단축3";#N/A,#N/A,FALSE,"장축";#N/A,#N/A,FALSE,"4WD"}</definedName>
    <definedName name="세부일정" localSheetId="8" hidden="1">{#N/A,#N/A,FALSE,"단축1";#N/A,#N/A,FALSE,"단축2";#N/A,#N/A,FALSE,"단축3";#N/A,#N/A,FALSE,"장축";#N/A,#N/A,FALSE,"4WD"}</definedName>
    <definedName name="세부일정" localSheetId="14" hidden="1">{#N/A,#N/A,FALSE,"단축1";#N/A,#N/A,FALSE,"단축2";#N/A,#N/A,FALSE,"단축3";#N/A,#N/A,FALSE,"장축";#N/A,#N/A,FALSE,"4WD"}</definedName>
    <definedName name="세부일정" localSheetId="18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localSheetId="5" hidden="1">{#N/A,#N/A,FALSE,"단축1";#N/A,#N/A,FALSE,"단축2";#N/A,#N/A,FALSE,"단축3";#N/A,#N/A,FALSE,"장축";#N/A,#N/A,FALSE,"4WD"}</definedName>
    <definedName name="세부일정" localSheetId="12" hidden="1">{#N/A,#N/A,FALSE,"단축1";#N/A,#N/A,FALSE,"단축2";#N/A,#N/A,FALSE,"단축3";#N/A,#N/A,FALSE,"장축";#N/A,#N/A,FALSE,"4WD"}</definedName>
    <definedName name="세부일정" localSheetId="13" hidden="1">{#N/A,#N/A,FALSE,"단축1";#N/A,#N/A,FALSE,"단축2";#N/A,#N/A,FALSE,"단축3";#N/A,#N/A,FALSE,"장축";#N/A,#N/A,FALSE,"4WD"}</definedName>
    <definedName name="세부일정" localSheetId="2" hidden="1">{#N/A,#N/A,FALSE,"단축1";#N/A,#N/A,FALSE,"단축2";#N/A,#N/A,FALSE,"단축3";#N/A,#N/A,FALSE,"장축";#N/A,#N/A,FALSE,"4WD"}</definedName>
    <definedName name="세부일정" localSheetId="15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6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localSheetId="6" hidden="1">{#N/A,#N/A,FALSE,"단축1";#N/A,#N/A,FALSE,"단축2";#N/A,#N/A,FALSE,"단축3";#N/A,#N/A,FALSE,"장축";#N/A,#N/A,FALSE,"4WD"}</definedName>
    <definedName name="세부일정.1" localSheetId="8" hidden="1">{#N/A,#N/A,FALSE,"단축1";#N/A,#N/A,FALSE,"단축2";#N/A,#N/A,FALSE,"단축3";#N/A,#N/A,FALSE,"장축";#N/A,#N/A,FALSE,"4WD"}</definedName>
    <definedName name="세부일정.1" localSheetId="14" hidden="1">{#N/A,#N/A,FALSE,"단축1";#N/A,#N/A,FALSE,"단축2";#N/A,#N/A,FALSE,"단축3";#N/A,#N/A,FALSE,"장축";#N/A,#N/A,FALSE,"4WD"}</definedName>
    <definedName name="세부일정.1" localSheetId="18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localSheetId="5" hidden="1">{#N/A,#N/A,FALSE,"단축1";#N/A,#N/A,FALSE,"단축2";#N/A,#N/A,FALSE,"단축3";#N/A,#N/A,FALSE,"장축";#N/A,#N/A,FALSE,"4WD"}</definedName>
    <definedName name="세부일정.1" localSheetId="12" hidden="1">{#N/A,#N/A,FALSE,"단축1";#N/A,#N/A,FALSE,"단축2";#N/A,#N/A,FALSE,"단축3";#N/A,#N/A,FALSE,"장축";#N/A,#N/A,FALSE,"4WD"}</definedName>
    <definedName name="세부일정.1" localSheetId="13" hidden="1">{#N/A,#N/A,FALSE,"단축1";#N/A,#N/A,FALSE,"단축2";#N/A,#N/A,FALSE,"단축3";#N/A,#N/A,FALSE,"장축";#N/A,#N/A,FALSE,"4WD"}</definedName>
    <definedName name="세부일정.1" localSheetId="2" hidden="1">{#N/A,#N/A,FALSE,"단축1";#N/A,#N/A,FALSE,"단축2";#N/A,#N/A,FALSE,"단축3";#N/A,#N/A,FALSE,"장축";#N/A,#N/A,FALSE,"4WD"}</definedName>
    <definedName name="세부일정.1" localSheetId="15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화주철장판" localSheetId="16" hidden="1">{#N/A,#N/A,FALSE,"단축1";#N/A,#N/A,FALSE,"단축2";#N/A,#N/A,FALSE,"단축3";#N/A,#N/A,FALSE,"장축";#N/A,#N/A,FALSE,"4WD"}</definedName>
    <definedName name="소화주철장판" localSheetId="0" hidden="1">{#N/A,#N/A,FALSE,"단축1";#N/A,#N/A,FALSE,"단축2";#N/A,#N/A,FALSE,"단축3";#N/A,#N/A,FALSE,"장축";#N/A,#N/A,FALSE,"4WD"}</definedName>
    <definedName name="소화주철장판" localSheetId="6" hidden="1">{#N/A,#N/A,FALSE,"단축1";#N/A,#N/A,FALSE,"단축2";#N/A,#N/A,FALSE,"단축3";#N/A,#N/A,FALSE,"장축";#N/A,#N/A,FALSE,"4WD"}</definedName>
    <definedName name="소화주철장판" localSheetId="8" hidden="1">{#N/A,#N/A,FALSE,"단축1";#N/A,#N/A,FALSE,"단축2";#N/A,#N/A,FALSE,"단축3";#N/A,#N/A,FALSE,"장축";#N/A,#N/A,FALSE,"4WD"}</definedName>
    <definedName name="소화주철장판" localSheetId="14" hidden="1">{#N/A,#N/A,FALSE,"단축1";#N/A,#N/A,FALSE,"단축2";#N/A,#N/A,FALSE,"단축3";#N/A,#N/A,FALSE,"장축";#N/A,#N/A,FALSE,"4WD"}</definedName>
    <definedName name="소화주철장판" localSheetId="18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localSheetId="5" hidden="1">{#N/A,#N/A,FALSE,"단축1";#N/A,#N/A,FALSE,"단축2";#N/A,#N/A,FALSE,"단축3";#N/A,#N/A,FALSE,"장축";#N/A,#N/A,FALSE,"4WD"}</definedName>
    <definedName name="소화주철장판" localSheetId="12" hidden="1">{#N/A,#N/A,FALSE,"단축1";#N/A,#N/A,FALSE,"단축2";#N/A,#N/A,FALSE,"단축3";#N/A,#N/A,FALSE,"장축";#N/A,#N/A,FALSE,"4WD"}</definedName>
    <definedName name="소화주철장판" localSheetId="13" hidden="1">{#N/A,#N/A,FALSE,"단축1";#N/A,#N/A,FALSE,"단축2";#N/A,#N/A,FALSE,"단축3";#N/A,#N/A,FALSE,"장축";#N/A,#N/A,FALSE,"4WD"}</definedName>
    <definedName name="소화주철장판" localSheetId="2" hidden="1">{#N/A,#N/A,FALSE,"단축1";#N/A,#N/A,FALSE,"단축2";#N/A,#N/A,FALSE,"단축3";#N/A,#N/A,FALSE,"장축";#N/A,#N/A,FALSE,"4WD"}</definedName>
    <definedName name="소화주철장판" localSheetId="15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송창기" localSheetId="16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localSheetId="6" hidden="1">{#N/A,#N/A,TRUE,"Y생산";#N/A,#N/A,TRUE,"Y판매";#N/A,#N/A,TRUE,"Y총물량";#N/A,#N/A,TRUE,"Y능력";#N/A,#N/A,TRUE,"YKD"}</definedName>
    <definedName name="송창기" localSheetId="8" hidden="1">{#N/A,#N/A,TRUE,"Y생산";#N/A,#N/A,TRUE,"Y판매";#N/A,#N/A,TRUE,"Y총물량";#N/A,#N/A,TRUE,"Y능력";#N/A,#N/A,TRUE,"YKD"}</definedName>
    <definedName name="송창기" localSheetId="14" hidden="1">{#N/A,#N/A,TRUE,"Y생산";#N/A,#N/A,TRUE,"Y판매";#N/A,#N/A,TRUE,"Y총물량";#N/A,#N/A,TRUE,"Y능력";#N/A,#N/A,TRUE,"YKD"}</definedName>
    <definedName name="송창기" localSheetId="18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localSheetId="5" hidden="1">{#N/A,#N/A,TRUE,"Y생산";#N/A,#N/A,TRUE,"Y판매";#N/A,#N/A,TRUE,"Y총물량";#N/A,#N/A,TRUE,"Y능력";#N/A,#N/A,TRUE,"YKD"}</definedName>
    <definedName name="송창기" localSheetId="12" hidden="1">{#N/A,#N/A,TRUE,"Y생산";#N/A,#N/A,TRUE,"Y판매";#N/A,#N/A,TRUE,"Y총물량";#N/A,#N/A,TRUE,"Y능력";#N/A,#N/A,TRUE,"YKD"}</definedName>
    <definedName name="송창기" localSheetId="13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15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익4속" localSheetId="16" hidden="1">{#N/A,#N/A,FALSE,"단축1";#N/A,#N/A,FALSE,"단축2";#N/A,#N/A,FALSE,"단축3";#N/A,#N/A,FALSE,"장축";#N/A,#N/A,FALSE,"4WD"}</definedName>
    <definedName name="수익4속" localSheetId="0" hidden="1">{#N/A,#N/A,FALSE,"단축1";#N/A,#N/A,FALSE,"단축2";#N/A,#N/A,FALSE,"단축3";#N/A,#N/A,FALSE,"장축";#N/A,#N/A,FALSE,"4WD"}</definedName>
    <definedName name="수익4속" localSheetId="6" hidden="1">{#N/A,#N/A,FALSE,"단축1";#N/A,#N/A,FALSE,"단축2";#N/A,#N/A,FALSE,"단축3";#N/A,#N/A,FALSE,"장축";#N/A,#N/A,FALSE,"4WD"}</definedName>
    <definedName name="수익4속" localSheetId="8" hidden="1">{#N/A,#N/A,FALSE,"단축1";#N/A,#N/A,FALSE,"단축2";#N/A,#N/A,FALSE,"단축3";#N/A,#N/A,FALSE,"장축";#N/A,#N/A,FALSE,"4WD"}</definedName>
    <definedName name="수익4속" localSheetId="14" hidden="1">{#N/A,#N/A,FALSE,"단축1";#N/A,#N/A,FALSE,"단축2";#N/A,#N/A,FALSE,"단축3";#N/A,#N/A,FALSE,"장축";#N/A,#N/A,FALSE,"4WD"}</definedName>
    <definedName name="수익4속" localSheetId="18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localSheetId="5" hidden="1">{#N/A,#N/A,FALSE,"단축1";#N/A,#N/A,FALSE,"단축2";#N/A,#N/A,FALSE,"단축3";#N/A,#N/A,FALSE,"장축";#N/A,#N/A,FALSE,"4WD"}</definedName>
    <definedName name="수익4속" localSheetId="12" hidden="1">{#N/A,#N/A,FALSE,"단축1";#N/A,#N/A,FALSE,"단축2";#N/A,#N/A,FALSE,"단축3";#N/A,#N/A,FALSE,"장축";#N/A,#N/A,FALSE,"4WD"}</definedName>
    <definedName name="수익4속" localSheetId="13" hidden="1">{#N/A,#N/A,FALSE,"단축1";#N/A,#N/A,FALSE,"단축2";#N/A,#N/A,FALSE,"단축3";#N/A,#N/A,FALSE,"장축";#N/A,#N/A,FALSE,"4WD"}</definedName>
    <definedName name="수익4속" localSheetId="2" hidden="1">{#N/A,#N/A,FALSE,"단축1";#N/A,#N/A,FALSE,"단축2";#N/A,#N/A,FALSE,"단축3";#N/A,#N/A,FALSE,"장축";#N/A,#N/A,FALSE,"4WD"}</definedName>
    <definedName name="수익4속" localSheetId="15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localSheetId="16" hidden="1">{#N/A,#N/A,TRUE,"Y생산";#N/A,#N/A,TRUE,"Y판매";#N/A,#N/A,TRUE,"Y총물량";#N/A,#N/A,TRUE,"Y능력";#N/A,#N/A,TRUE,"YKD"}</definedName>
    <definedName name="수정물량" localSheetId="0" hidden="1">{#N/A,#N/A,TRUE,"Y생산";#N/A,#N/A,TRUE,"Y판매";#N/A,#N/A,TRUE,"Y총물량";#N/A,#N/A,TRUE,"Y능력";#N/A,#N/A,TRUE,"YKD"}</definedName>
    <definedName name="수정물량" localSheetId="6" hidden="1">{#N/A,#N/A,TRUE,"Y생산";#N/A,#N/A,TRUE,"Y판매";#N/A,#N/A,TRUE,"Y총물량";#N/A,#N/A,TRUE,"Y능력";#N/A,#N/A,TRUE,"YKD"}</definedName>
    <definedName name="수정물량" localSheetId="8" hidden="1">{#N/A,#N/A,TRUE,"Y생산";#N/A,#N/A,TRUE,"Y판매";#N/A,#N/A,TRUE,"Y총물량";#N/A,#N/A,TRUE,"Y능력";#N/A,#N/A,TRUE,"YKD"}</definedName>
    <definedName name="수정물량" localSheetId="14" hidden="1">{#N/A,#N/A,TRUE,"Y생산";#N/A,#N/A,TRUE,"Y판매";#N/A,#N/A,TRUE,"Y총물량";#N/A,#N/A,TRUE,"Y능력";#N/A,#N/A,TRUE,"YKD"}</definedName>
    <definedName name="수정물량" localSheetId="18" hidden="1">{#N/A,#N/A,TRUE,"Y생산";#N/A,#N/A,TRUE,"Y판매";#N/A,#N/A,TRUE,"Y총물량";#N/A,#N/A,TRUE,"Y능력";#N/A,#N/A,TRUE,"YKD"}</definedName>
    <definedName name="수정물량" localSheetId="1" hidden="1">{#N/A,#N/A,TRUE,"Y생산";#N/A,#N/A,TRUE,"Y판매";#N/A,#N/A,TRUE,"Y총물량";#N/A,#N/A,TRUE,"Y능력";#N/A,#N/A,TRUE,"YKD"}</definedName>
    <definedName name="수정물량" localSheetId="5" hidden="1">{#N/A,#N/A,TRUE,"Y생산";#N/A,#N/A,TRUE,"Y판매";#N/A,#N/A,TRUE,"Y총물량";#N/A,#N/A,TRUE,"Y능력";#N/A,#N/A,TRUE,"YKD"}</definedName>
    <definedName name="수정물량" localSheetId="12" hidden="1">{#N/A,#N/A,TRUE,"Y생산";#N/A,#N/A,TRUE,"Y판매";#N/A,#N/A,TRUE,"Y총물량";#N/A,#N/A,TRUE,"Y능력";#N/A,#N/A,TRUE,"YKD"}</definedName>
    <definedName name="수정물량" localSheetId="13" hidden="1">{#N/A,#N/A,TRUE,"Y생산";#N/A,#N/A,TRUE,"Y판매";#N/A,#N/A,TRUE,"Y총물량";#N/A,#N/A,TRUE,"Y능력";#N/A,#N/A,TRUE,"YKD"}</definedName>
    <definedName name="수정물량" localSheetId="2" hidden="1">{#N/A,#N/A,TRUE,"Y생산";#N/A,#N/A,TRUE,"Y판매";#N/A,#N/A,TRUE,"Y총물량";#N/A,#N/A,TRUE,"Y능력";#N/A,#N/A,TRUE,"YKD"}</definedName>
    <definedName name="수정물량" localSheetId="15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출" localSheetId="1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1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장동향" localSheetId="16" hidden="1">{#N/A,#N/A,TRUE,"Y생산";#N/A,#N/A,TRUE,"Y판매";#N/A,#N/A,TRUE,"Y총물량";#N/A,#N/A,TRUE,"Y능력";#N/A,#N/A,TRUE,"YKD"}</definedName>
    <definedName name="시장동향" localSheetId="0" hidden="1">{#N/A,#N/A,TRUE,"Y생산";#N/A,#N/A,TRUE,"Y판매";#N/A,#N/A,TRUE,"Y총물량";#N/A,#N/A,TRUE,"Y능력";#N/A,#N/A,TRUE,"YKD"}</definedName>
    <definedName name="시장동향" localSheetId="6" hidden="1">{#N/A,#N/A,TRUE,"Y생산";#N/A,#N/A,TRUE,"Y판매";#N/A,#N/A,TRUE,"Y총물량";#N/A,#N/A,TRUE,"Y능력";#N/A,#N/A,TRUE,"YKD"}</definedName>
    <definedName name="시장동향" localSheetId="8" hidden="1">{#N/A,#N/A,TRUE,"Y생산";#N/A,#N/A,TRUE,"Y판매";#N/A,#N/A,TRUE,"Y총물량";#N/A,#N/A,TRUE,"Y능력";#N/A,#N/A,TRUE,"YKD"}</definedName>
    <definedName name="시장동향" localSheetId="14" hidden="1">{#N/A,#N/A,TRUE,"Y생산";#N/A,#N/A,TRUE,"Y판매";#N/A,#N/A,TRUE,"Y총물량";#N/A,#N/A,TRUE,"Y능력";#N/A,#N/A,TRUE,"YKD"}</definedName>
    <definedName name="시장동향" localSheetId="18" hidden="1">{#N/A,#N/A,TRUE,"Y생산";#N/A,#N/A,TRUE,"Y판매";#N/A,#N/A,TRUE,"Y총물량";#N/A,#N/A,TRUE,"Y능력";#N/A,#N/A,TRUE,"YKD"}</definedName>
    <definedName name="시장동향" localSheetId="1" hidden="1">{#N/A,#N/A,TRUE,"Y생산";#N/A,#N/A,TRUE,"Y판매";#N/A,#N/A,TRUE,"Y총물량";#N/A,#N/A,TRUE,"Y능력";#N/A,#N/A,TRUE,"YKD"}</definedName>
    <definedName name="시장동향" localSheetId="5" hidden="1">{#N/A,#N/A,TRUE,"Y생산";#N/A,#N/A,TRUE,"Y판매";#N/A,#N/A,TRUE,"Y총물량";#N/A,#N/A,TRUE,"Y능력";#N/A,#N/A,TRUE,"YKD"}</definedName>
    <definedName name="시장동향" localSheetId="12" hidden="1">{#N/A,#N/A,TRUE,"Y생산";#N/A,#N/A,TRUE,"Y판매";#N/A,#N/A,TRUE,"Y총물량";#N/A,#N/A,TRUE,"Y능력";#N/A,#N/A,TRUE,"YKD"}</definedName>
    <definedName name="시장동향" localSheetId="13" hidden="1">{#N/A,#N/A,TRUE,"Y생산";#N/A,#N/A,TRUE,"Y판매";#N/A,#N/A,TRUE,"Y총물량";#N/A,#N/A,TRUE,"Y능력";#N/A,#N/A,TRUE,"YKD"}</definedName>
    <definedName name="시장동향" localSheetId="2" hidden="1">{#N/A,#N/A,TRUE,"Y생산";#N/A,#N/A,TRUE,"Y판매";#N/A,#N/A,TRUE,"Y총물량";#N/A,#N/A,TRUE,"Y능력";#N/A,#N/A,TRUE,"YKD"}</definedName>
    <definedName name="시장동향" localSheetId="15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신AT종합" localSheetId="16" hidden="1">{#N/A,#N/A,FALSE,"단축1";#N/A,#N/A,FALSE,"단축2";#N/A,#N/A,FALSE,"단축3";#N/A,#N/A,FALSE,"장축";#N/A,#N/A,FALSE,"4WD"}</definedName>
    <definedName name="신AT종합" localSheetId="0" hidden="1">{#N/A,#N/A,FALSE,"단축1";#N/A,#N/A,FALSE,"단축2";#N/A,#N/A,FALSE,"단축3";#N/A,#N/A,FALSE,"장축";#N/A,#N/A,FALSE,"4WD"}</definedName>
    <definedName name="신AT종합" localSheetId="6" hidden="1">{#N/A,#N/A,FALSE,"단축1";#N/A,#N/A,FALSE,"단축2";#N/A,#N/A,FALSE,"단축3";#N/A,#N/A,FALSE,"장축";#N/A,#N/A,FALSE,"4WD"}</definedName>
    <definedName name="신AT종합" localSheetId="8" hidden="1">{#N/A,#N/A,FALSE,"단축1";#N/A,#N/A,FALSE,"단축2";#N/A,#N/A,FALSE,"단축3";#N/A,#N/A,FALSE,"장축";#N/A,#N/A,FALSE,"4WD"}</definedName>
    <definedName name="신AT종합" localSheetId="14" hidden="1">{#N/A,#N/A,FALSE,"단축1";#N/A,#N/A,FALSE,"단축2";#N/A,#N/A,FALSE,"단축3";#N/A,#N/A,FALSE,"장축";#N/A,#N/A,FALSE,"4WD"}</definedName>
    <definedName name="신AT종합" localSheetId="18" hidden="1">{#N/A,#N/A,FALSE,"단축1";#N/A,#N/A,FALSE,"단축2";#N/A,#N/A,FALSE,"단축3";#N/A,#N/A,FALSE,"장축";#N/A,#N/A,FALSE,"4WD"}</definedName>
    <definedName name="신AT종합" localSheetId="1" hidden="1">{#N/A,#N/A,FALSE,"단축1";#N/A,#N/A,FALSE,"단축2";#N/A,#N/A,FALSE,"단축3";#N/A,#N/A,FALSE,"장축";#N/A,#N/A,FALSE,"4WD"}</definedName>
    <definedName name="신AT종합" localSheetId="5" hidden="1">{#N/A,#N/A,FALSE,"단축1";#N/A,#N/A,FALSE,"단축2";#N/A,#N/A,FALSE,"단축3";#N/A,#N/A,FALSE,"장축";#N/A,#N/A,FALSE,"4WD"}</definedName>
    <definedName name="신AT종합" localSheetId="12" hidden="1">{#N/A,#N/A,FALSE,"단축1";#N/A,#N/A,FALSE,"단축2";#N/A,#N/A,FALSE,"단축3";#N/A,#N/A,FALSE,"장축";#N/A,#N/A,FALSE,"4WD"}</definedName>
    <definedName name="신AT종합" localSheetId="13" hidden="1">{#N/A,#N/A,FALSE,"단축1";#N/A,#N/A,FALSE,"단축2";#N/A,#N/A,FALSE,"단축3";#N/A,#N/A,FALSE,"장축";#N/A,#N/A,FALSE,"4WD"}</definedName>
    <definedName name="신AT종합" localSheetId="2" hidden="1">{#N/A,#N/A,FALSE,"단축1";#N/A,#N/A,FALSE,"단축2";#N/A,#N/A,FALSE,"단축3";#N/A,#N/A,FALSE,"장축";#N/A,#N/A,FALSE,"4WD"}</definedName>
    <definedName name="신AT종합" localSheetId="15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16" hidden="1">{#N/A,#N/A,FALSE,"단축1";#N/A,#N/A,FALSE,"단축2";#N/A,#N/A,FALSE,"단축3";#N/A,#N/A,FALSE,"장축";#N/A,#N/A,FALSE,"4WD"}</definedName>
    <definedName name="신세대종합" localSheetId="0" hidden="1">{#N/A,#N/A,FALSE,"단축1";#N/A,#N/A,FALSE,"단축2";#N/A,#N/A,FALSE,"단축3";#N/A,#N/A,FALSE,"장축";#N/A,#N/A,FALSE,"4WD"}</definedName>
    <definedName name="신세대종합" localSheetId="6" hidden="1">{#N/A,#N/A,FALSE,"단축1";#N/A,#N/A,FALSE,"단축2";#N/A,#N/A,FALSE,"단축3";#N/A,#N/A,FALSE,"장축";#N/A,#N/A,FALSE,"4WD"}</definedName>
    <definedName name="신세대종합" localSheetId="8" hidden="1">{#N/A,#N/A,FALSE,"단축1";#N/A,#N/A,FALSE,"단축2";#N/A,#N/A,FALSE,"단축3";#N/A,#N/A,FALSE,"장축";#N/A,#N/A,FALSE,"4WD"}</definedName>
    <definedName name="신세대종합" localSheetId="14" hidden="1">{#N/A,#N/A,FALSE,"단축1";#N/A,#N/A,FALSE,"단축2";#N/A,#N/A,FALSE,"단축3";#N/A,#N/A,FALSE,"장축";#N/A,#N/A,FALSE,"4WD"}</definedName>
    <definedName name="신세대종합" localSheetId="18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localSheetId="5" hidden="1">{#N/A,#N/A,FALSE,"단축1";#N/A,#N/A,FALSE,"단축2";#N/A,#N/A,FALSE,"단축3";#N/A,#N/A,FALSE,"장축";#N/A,#N/A,FALSE,"4WD"}</definedName>
    <definedName name="신세대종합" localSheetId="12" hidden="1">{#N/A,#N/A,FALSE,"단축1";#N/A,#N/A,FALSE,"단축2";#N/A,#N/A,FALSE,"단축3";#N/A,#N/A,FALSE,"장축";#N/A,#N/A,FALSE,"4WD"}</definedName>
    <definedName name="신세대종합" localSheetId="13" hidden="1">{#N/A,#N/A,FALSE,"단축1";#N/A,#N/A,FALSE,"단축2";#N/A,#N/A,FALSE,"단축3";#N/A,#N/A,FALSE,"장축";#N/A,#N/A,FALSE,"4WD"}</definedName>
    <definedName name="신세대종합" localSheetId="2" hidden="1">{#N/A,#N/A,FALSE,"단축1";#N/A,#N/A,FALSE,"단축2";#N/A,#N/A,FALSE,"단축3";#N/A,#N/A,FALSE,"장축";#N/A,#N/A,FALSE,"4WD"}</definedName>
    <definedName name="신세대종합" localSheetId="15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실시" localSheetId="16" hidden="1">{#N/A,#N/A,FALSE,"단축1";#N/A,#N/A,FALSE,"단축2";#N/A,#N/A,FALSE,"단축3";#N/A,#N/A,FALSE,"장축";#N/A,#N/A,FALSE,"4WD"}</definedName>
    <definedName name="실시" localSheetId="0" hidden="1">{#N/A,#N/A,FALSE,"단축1";#N/A,#N/A,FALSE,"단축2";#N/A,#N/A,FALSE,"단축3";#N/A,#N/A,FALSE,"장축";#N/A,#N/A,FALSE,"4WD"}</definedName>
    <definedName name="실시" localSheetId="6" hidden="1">{#N/A,#N/A,FALSE,"단축1";#N/A,#N/A,FALSE,"단축2";#N/A,#N/A,FALSE,"단축3";#N/A,#N/A,FALSE,"장축";#N/A,#N/A,FALSE,"4WD"}</definedName>
    <definedName name="실시" localSheetId="8" hidden="1">{#N/A,#N/A,FALSE,"단축1";#N/A,#N/A,FALSE,"단축2";#N/A,#N/A,FALSE,"단축3";#N/A,#N/A,FALSE,"장축";#N/A,#N/A,FALSE,"4WD"}</definedName>
    <definedName name="실시" localSheetId="14" hidden="1">{#N/A,#N/A,FALSE,"단축1";#N/A,#N/A,FALSE,"단축2";#N/A,#N/A,FALSE,"단축3";#N/A,#N/A,FALSE,"장축";#N/A,#N/A,FALSE,"4WD"}</definedName>
    <definedName name="실시" localSheetId="18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localSheetId="5" hidden="1">{#N/A,#N/A,FALSE,"단축1";#N/A,#N/A,FALSE,"단축2";#N/A,#N/A,FALSE,"단축3";#N/A,#N/A,FALSE,"장축";#N/A,#N/A,FALSE,"4WD"}</definedName>
    <definedName name="실시" localSheetId="12" hidden="1">{#N/A,#N/A,FALSE,"단축1";#N/A,#N/A,FALSE,"단축2";#N/A,#N/A,FALSE,"단축3";#N/A,#N/A,FALSE,"장축";#N/A,#N/A,FALSE,"4WD"}</definedName>
    <definedName name="실시" localSheetId="13" hidden="1">{#N/A,#N/A,FALSE,"단축1";#N/A,#N/A,FALSE,"단축2";#N/A,#N/A,FALSE,"단축3";#N/A,#N/A,FALSE,"장축";#N/A,#N/A,FALSE,"4WD"}</definedName>
    <definedName name="실시" localSheetId="2" hidden="1">{#N/A,#N/A,FALSE,"단축1";#N/A,#N/A,FALSE,"단축2";#N/A,#N/A,FALSE,"단축3";#N/A,#N/A,FALSE,"장축";#N/A,#N/A,FALSE,"4WD"}</definedName>
    <definedName name="실시" localSheetId="15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ㅇ" localSheetId="16" hidden="1">{#N/A,#N/A,FALSE,"품의서";#N/A,#N/A,FALSE,"전제";#N/A,#N/A,FALSE,"총손";#N/A,#N/A,FALSE,"손익"}</definedName>
    <definedName name="ㅇ" localSheetId="0" hidden="1">{#N/A,#N/A,FALSE,"품의서";#N/A,#N/A,FALSE,"전제";#N/A,#N/A,FALSE,"총손";#N/A,#N/A,FALSE,"손익"}</definedName>
    <definedName name="ㅇ" localSheetId="6" hidden="1">{#N/A,#N/A,FALSE,"품의서";#N/A,#N/A,FALSE,"전제";#N/A,#N/A,FALSE,"총손";#N/A,#N/A,FALSE,"손익"}</definedName>
    <definedName name="ㅇ" localSheetId="8" hidden="1">{#N/A,#N/A,FALSE,"품의서";#N/A,#N/A,FALSE,"전제";#N/A,#N/A,FALSE,"총손";#N/A,#N/A,FALSE,"손익"}</definedName>
    <definedName name="ㅇ" localSheetId="14" hidden="1">{#N/A,#N/A,FALSE,"품의서";#N/A,#N/A,FALSE,"전제";#N/A,#N/A,FALSE,"총손";#N/A,#N/A,FALSE,"손익"}</definedName>
    <definedName name="ㅇ" localSheetId="18" hidden="1">{#N/A,#N/A,FALSE,"품의서";#N/A,#N/A,FALSE,"전제";#N/A,#N/A,FALSE,"총손";#N/A,#N/A,FALSE,"손익"}</definedName>
    <definedName name="ㅇ" localSheetId="1" hidden="1">{#N/A,#N/A,FALSE,"품의서";#N/A,#N/A,FALSE,"전제";#N/A,#N/A,FALSE,"총손";#N/A,#N/A,FALSE,"손익"}</definedName>
    <definedName name="ㅇ" localSheetId="5" hidden="1">{#N/A,#N/A,FALSE,"품의서";#N/A,#N/A,FALSE,"전제";#N/A,#N/A,FALSE,"총손";#N/A,#N/A,FALSE,"손익"}</definedName>
    <definedName name="ㅇ" localSheetId="12" hidden="1">{#N/A,#N/A,FALSE,"품의서";#N/A,#N/A,FALSE,"전제";#N/A,#N/A,FALSE,"총손";#N/A,#N/A,FALSE,"손익"}</definedName>
    <definedName name="ㅇ" localSheetId="13" hidden="1">{#N/A,#N/A,FALSE,"품의서";#N/A,#N/A,FALSE,"전제";#N/A,#N/A,FALSE,"총손";#N/A,#N/A,FALSE,"손익"}</definedName>
    <definedName name="ㅇ" localSheetId="2" hidden="1">{#N/A,#N/A,FALSE,"품의서";#N/A,#N/A,FALSE,"전제";#N/A,#N/A,FALSE,"총손";#N/A,#N/A,FALSE,"손익"}</definedName>
    <definedName name="ㅇ" localSheetId="15" hidden="1">{#N/A,#N/A,FALSE,"품의서";#N/A,#N/A,FALSE,"전제";#N/A,#N/A,FALSE,"총손";#N/A,#N/A,FALSE,"손익"}</definedName>
    <definedName name="ㅇ" hidden="1">{#N/A,#N/A,FALSE,"품의서";#N/A,#N/A,FALSE,"전제";#N/A,#N/A,FALSE,"총손";#N/A,#N/A,FALSE,"손익"}</definedName>
    <definedName name="ㅇㅇㄹㄹ" localSheetId="16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6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8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4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8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5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2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3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2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5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localSheetId="16" hidden="1">{#N/A,#N/A,TRUE,"Y생산";#N/A,#N/A,TRUE,"Y판매";#N/A,#N/A,TRUE,"Y총물량";#N/A,#N/A,TRUE,"Y능력";#N/A,#N/A,TRUE,"YKD"}</definedName>
    <definedName name="ㅇㅇㅇ" localSheetId="0" hidden="1">{#N/A,#N/A,TRUE,"Y생산";#N/A,#N/A,TRUE,"Y판매";#N/A,#N/A,TRUE,"Y총물량";#N/A,#N/A,TRUE,"Y능력";#N/A,#N/A,TRUE,"YKD"}</definedName>
    <definedName name="ㅇㅇㅇ" localSheetId="6" hidden="1">{#N/A,#N/A,TRUE,"Y생산";#N/A,#N/A,TRUE,"Y판매";#N/A,#N/A,TRUE,"Y총물량";#N/A,#N/A,TRUE,"Y능력";#N/A,#N/A,TRUE,"YKD"}</definedName>
    <definedName name="ㅇㅇㅇ" localSheetId="8" hidden="1">{#N/A,#N/A,TRUE,"Y생산";#N/A,#N/A,TRUE,"Y판매";#N/A,#N/A,TRUE,"Y총물량";#N/A,#N/A,TRUE,"Y능력";#N/A,#N/A,TRUE,"YKD"}</definedName>
    <definedName name="ㅇㅇㅇ" localSheetId="14" hidden="1">{#N/A,#N/A,TRUE,"Y생산";#N/A,#N/A,TRUE,"Y판매";#N/A,#N/A,TRUE,"Y총물량";#N/A,#N/A,TRUE,"Y능력";#N/A,#N/A,TRUE,"YKD"}</definedName>
    <definedName name="ㅇㅇㅇ" localSheetId="18" hidden="1">{#N/A,#N/A,TRUE,"Y생산";#N/A,#N/A,TRUE,"Y판매";#N/A,#N/A,TRUE,"Y총물량";#N/A,#N/A,TRUE,"Y능력";#N/A,#N/A,TRUE,"YKD"}</definedName>
    <definedName name="ㅇㅇㅇ" localSheetId="1" hidden="1">{#N/A,#N/A,TRUE,"Y생산";#N/A,#N/A,TRUE,"Y판매";#N/A,#N/A,TRUE,"Y총물량";#N/A,#N/A,TRUE,"Y능력";#N/A,#N/A,TRUE,"YKD"}</definedName>
    <definedName name="ㅇㅇㅇ" localSheetId="5" hidden="1">{#N/A,#N/A,TRUE,"Y생산";#N/A,#N/A,TRUE,"Y판매";#N/A,#N/A,TRUE,"Y총물량";#N/A,#N/A,TRUE,"Y능력";#N/A,#N/A,TRUE,"YKD"}</definedName>
    <definedName name="ㅇㅇㅇ" localSheetId="12" hidden="1">{#N/A,#N/A,TRUE,"Y생산";#N/A,#N/A,TRUE,"Y판매";#N/A,#N/A,TRUE,"Y총물량";#N/A,#N/A,TRUE,"Y능력";#N/A,#N/A,TRUE,"YKD"}</definedName>
    <definedName name="ㅇㅇㅇ" localSheetId="13" hidden="1">{#N/A,#N/A,TRUE,"Y생산";#N/A,#N/A,TRUE,"Y판매";#N/A,#N/A,TRUE,"Y총물량";#N/A,#N/A,TRUE,"Y능력";#N/A,#N/A,TRUE,"YKD"}</definedName>
    <definedName name="ㅇㅇㅇ" localSheetId="2" hidden="1">{#N/A,#N/A,TRUE,"Y생산";#N/A,#N/A,TRUE,"Y판매";#N/A,#N/A,TRUE,"Y총물량";#N/A,#N/A,TRUE,"Y능력";#N/A,#N/A,TRUE,"YKD"}</definedName>
    <definedName name="ㅇㅇㅇ" localSheetId="15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ㅇㅎ" localSheetId="16" hidden="1">{#N/A,#N/A,FALSE,"단축1";#N/A,#N/A,FALSE,"단축2";#N/A,#N/A,FALSE,"단축3";#N/A,#N/A,FALSE,"장축";#N/A,#N/A,FALSE,"4WD"}</definedName>
    <definedName name="ㅇㅎ" localSheetId="0" hidden="1">{#N/A,#N/A,FALSE,"단축1";#N/A,#N/A,FALSE,"단축2";#N/A,#N/A,FALSE,"단축3";#N/A,#N/A,FALSE,"장축";#N/A,#N/A,FALSE,"4WD"}</definedName>
    <definedName name="ㅇㅎ" localSheetId="6" hidden="1">{#N/A,#N/A,FALSE,"단축1";#N/A,#N/A,FALSE,"단축2";#N/A,#N/A,FALSE,"단축3";#N/A,#N/A,FALSE,"장축";#N/A,#N/A,FALSE,"4WD"}</definedName>
    <definedName name="ㅇㅎ" localSheetId="8" hidden="1">{#N/A,#N/A,FALSE,"단축1";#N/A,#N/A,FALSE,"단축2";#N/A,#N/A,FALSE,"단축3";#N/A,#N/A,FALSE,"장축";#N/A,#N/A,FALSE,"4WD"}</definedName>
    <definedName name="ㅇㅎ" localSheetId="14" hidden="1">{#N/A,#N/A,FALSE,"단축1";#N/A,#N/A,FALSE,"단축2";#N/A,#N/A,FALSE,"단축3";#N/A,#N/A,FALSE,"장축";#N/A,#N/A,FALSE,"4WD"}</definedName>
    <definedName name="ㅇㅎ" localSheetId="18" hidden="1">{#N/A,#N/A,FALSE,"단축1";#N/A,#N/A,FALSE,"단축2";#N/A,#N/A,FALSE,"단축3";#N/A,#N/A,FALSE,"장축";#N/A,#N/A,FALSE,"4WD"}</definedName>
    <definedName name="ㅇㅎ" localSheetId="1" hidden="1">{#N/A,#N/A,FALSE,"단축1";#N/A,#N/A,FALSE,"단축2";#N/A,#N/A,FALSE,"단축3";#N/A,#N/A,FALSE,"장축";#N/A,#N/A,FALSE,"4WD"}</definedName>
    <definedName name="ㅇㅎ" localSheetId="5" hidden="1">{#N/A,#N/A,FALSE,"단축1";#N/A,#N/A,FALSE,"단축2";#N/A,#N/A,FALSE,"단축3";#N/A,#N/A,FALSE,"장축";#N/A,#N/A,FALSE,"4WD"}</definedName>
    <definedName name="ㅇㅎ" localSheetId="12" hidden="1">{#N/A,#N/A,FALSE,"단축1";#N/A,#N/A,FALSE,"단축2";#N/A,#N/A,FALSE,"단축3";#N/A,#N/A,FALSE,"장축";#N/A,#N/A,FALSE,"4WD"}</definedName>
    <definedName name="ㅇㅎ" localSheetId="13" hidden="1">{#N/A,#N/A,FALSE,"단축1";#N/A,#N/A,FALSE,"단축2";#N/A,#N/A,FALSE,"단축3";#N/A,#N/A,FALSE,"장축";#N/A,#N/A,FALSE,"4WD"}</definedName>
    <definedName name="ㅇㅎ" localSheetId="2" hidden="1">{#N/A,#N/A,FALSE,"단축1";#N/A,#N/A,FALSE,"단축2";#N/A,#N/A,FALSE,"단축3";#N/A,#N/A,FALSE,"장축";#N/A,#N/A,FALSE,"4WD"}</definedName>
    <definedName name="ㅇㅎ" localSheetId="15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열처리" localSheetId="16" hidden="1">{#N/A,#N/A,FALSE,"단축1";#N/A,#N/A,FALSE,"단축2";#N/A,#N/A,FALSE,"단축3";#N/A,#N/A,FALSE,"장축";#N/A,#N/A,FALSE,"4WD"}</definedName>
    <definedName name="열처리" localSheetId="0" hidden="1">{#N/A,#N/A,FALSE,"단축1";#N/A,#N/A,FALSE,"단축2";#N/A,#N/A,FALSE,"단축3";#N/A,#N/A,FALSE,"장축";#N/A,#N/A,FALSE,"4WD"}</definedName>
    <definedName name="열처리" localSheetId="6" hidden="1">{#N/A,#N/A,FALSE,"단축1";#N/A,#N/A,FALSE,"단축2";#N/A,#N/A,FALSE,"단축3";#N/A,#N/A,FALSE,"장축";#N/A,#N/A,FALSE,"4WD"}</definedName>
    <definedName name="열처리" localSheetId="8" hidden="1">{#N/A,#N/A,FALSE,"단축1";#N/A,#N/A,FALSE,"단축2";#N/A,#N/A,FALSE,"단축3";#N/A,#N/A,FALSE,"장축";#N/A,#N/A,FALSE,"4WD"}</definedName>
    <definedName name="열처리" localSheetId="14" hidden="1">{#N/A,#N/A,FALSE,"단축1";#N/A,#N/A,FALSE,"단축2";#N/A,#N/A,FALSE,"단축3";#N/A,#N/A,FALSE,"장축";#N/A,#N/A,FALSE,"4WD"}</definedName>
    <definedName name="열처리" localSheetId="18" hidden="1">{#N/A,#N/A,FALSE,"단축1";#N/A,#N/A,FALSE,"단축2";#N/A,#N/A,FALSE,"단축3";#N/A,#N/A,FALSE,"장축";#N/A,#N/A,FALSE,"4WD"}</definedName>
    <definedName name="열처리" localSheetId="1" hidden="1">{#N/A,#N/A,FALSE,"단축1";#N/A,#N/A,FALSE,"단축2";#N/A,#N/A,FALSE,"단축3";#N/A,#N/A,FALSE,"장축";#N/A,#N/A,FALSE,"4WD"}</definedName>
    <definedName name="열처리" localSheetId="5" hidden="1">{#N/A,#N/A,FALSE,"단축1";#N/A,#N/A,FALSE,"단축2";#N/A,#N/A,FALSE,"단축3";#N/A,#N/A,FALSE,"장축";#N/A,#N/A,FALSE,"4WD"}</definedName>
    <definedName name="열처리" localSheetId="12" hidden="1">{#N/A,#N/A,FALSE,"단축1";#N/A,#N/A,FALSE,"단축2";#N/A,#N/A,FALSE,"단축3";#N/A,#N/A,FALSE,"장축";#N/A,#N/A,FALSE,"4WD"}</definedName>
    <definedName name="열처리" localSheetId="13" hidden="1">{#N/A,#N/A,FALSE,"단축1";#N/A,#N/A,FALSE,"단축2";#N/A,#N/A,FALSE,"단축3";#N/A,#N/A,FALSE,"장축";#N/A,#N/A,FALSE,"4WD"}</definedName>
    <definedName name="열처리" localSheetId="2" hidden="1">{#N/A,#N/A,FALSE,"단축1";#N/A,#N/A,FALSE,"단축2";#N/A,#N/A,FALSE,"단축3";#N/A,#N/A,FALSE,"장축";#N/A,#N/A,FALSE,"4WD"}</definedName>
    <definedName name="열처리" localSheetId="15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일자별" localSheetId="16" hidden="1">{#N/A,#N/A,TRUE,"Y생산";#N/A,#N/A,TRUE,"Y판매";#N/A,#N/A,TRUE,"Y총물량";#N/A,#N/A,TRUE,"Y능력";#N/A,#N/A,TRUE,"YKD"}</definedName>
    <definedName name="일자별" localSheetId="0" hidden="1">{#N/A,#N/A,TRUE,"Y생산";#N/A,#N/A,TRUE,"Y판매";#N/A,#N/A,TRUE,"Y총물량";#N/A,#N/A,TRUE,"Y능력";#N/A,#N/A,TRUE,"YKD"}</definedName>
    <definedName name="일자별" localSheetId="6" hidden="1">{#N/A,#N/A,TRUE,"Y생산";#N/A,#N/A,TRUE,"Y판매";#N/A,#N/A,TRUE,"Y총물량";#N/A,#N/A,TRUE,"Y능력";#N/A,#N/A,TRUE,"YKD"}</definedName>
    <definedName name="일자별" localSheetId="8" hidden="1">{#N/A,#N/A,TRUE,"Y생산";#N/A,#N/A,TRUE,"Y판매";#N/A,#N/A,TRUE,"Y총물량";#N/A,#N/A,TRUE,"Y능력";#N/A,#N/A,TRUE,"YKD"}</definedName>
    <definedName name="일자별" localSheetId="14" hidden="1">{#N/A,#N/A,TRUE,"Y생산";#N/A,#N/A,TRUE,"Y판매";#N/A,#N/A,TRUE,"Y총물량";#N/A,#N/A,TRUE,"Y능력";#N/A,#N/A,TRUE,"YKD"}</definedName>
    <definedName name="일자별" localSheetId="18" hidden="1">{#N/A,#N/A,TRUE,"Y생산";#N/A,#N/A,TRUE,"Y판매";#N/A,#N/A,TRUE,"Y총물량";#N/A,#N/A,TRUE,"Y능력";#N/A,#N/A,TRUE,"YKD"}</definedName>
    <definedName name="일자별" localSheetId="1" hidden="1">{#N/A,#N/A,TRUE,"Y생산";#N/A,#N/A,TRUE,"Y판매";#N/A,#N/A,TRUE,"Y총물량";#N/A,#N/A,TRUE,"Y능력";#N/A,#N/A,TRUE,"YKD"}</definedName>
    <definedName name="일자별" localSheetId="5" hidden="1">{#N/A,#N/A,TRUE,"Y생산";#N/A,#N/A,TRUE,"Y판매";#N/A,#N/A,TRUE,"Y총물량";#N/A,#N/A,TRUE,"Y능력";#N/A,#N/A,TRUE,"YKD"}</definedName>
    <definedName name="일자별" localSheetId="12" hidden="1">{#N/A,#N/A,TRUE,"Y생산";#N/A,#N/A,TRUE,"Y판매";#N/A,#N/A,TRUE,"Y총물량";#N/A,#N/A,TRUE,"Y능력";#N/A,#N/A,TRUE,"YKD"}</definedName>
    <definedName name="일자별" localSheetId="13" hidden="1">{#N/A,#N/A,TRUE,"Y생산";#N/A,#N/A,TRUE,"Y판매";#N/A,#N/A,TRUE,"Y총물량";#N/A,#N/A,TRUE,"Y능력";#N/A,#N/A,TRUE,"YKD"}</definedName>
    <definedName name="일자별" localSheetId="2" hidden="1">{#N/A,#N/A,TRUE,"Y생산";#N/A,#N/A,TRUE,"Y판매";#N/A,#N/A,TRUE,"Y총물량";#N/A,#N/A,TRUE,"Y능력";#N/A,#N/A,TRUE,"YKD"}</definedName>
    <definedName name="일자별" localSheetId="15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정" localSheetId="16" hidden="1">{#N/A,#N/A,FALSE,"단축1";#N/A,#N/A,FALSE,"단축2";#N/A,#N/A,FALSE,"단축3";#N/A,#N/A,FALSE,"장축";#N/A,#N/A,FALSE,"4WD"}</definedName>
    <definedName name="일정" localSheetId="0" hidden="1">{#N/A,#N/A,FALSE,"단축1";#N/A,#N/A,FALSE,"단축2";#N/A,#N/A,FALSE,"단축3";#N/A,#N/A,FALSE,"장축";#N/A,#N/A,FALSE,"4WD"}</definedName>
    <definedName name="일정" localSheetId="6" hidden="1">{#N/A,#N/A,FALSE,"단축1";#N/A,#N/A,FALSE,"단축2";#N/A,#N/A,FALSE,"단축3";#N/A,#N/A,FALSE,"장축";#N/A,#N/A,FALSE,"4WD"}</definedName>
    <definedName name="일정" localSheetId="8" hidden="1">{#N/A,#N/A,FALSE,"단축1";#N/A,#N/A,FALSE,"단축2";#N/A,#N/A,FALSE,"단축3";#N/A,#N/A,FALSE,"장축";#N/A,#N/A,FALSE,"4WD"}</definedName>
    <definedName name="일정" localSheetId="14" hidden="1">{#N/A,#N/A,FALSE,"단축1";#N/A,#N/A,FALSE,"단축2";#N/A,#N/A,FALSE,"단축3";#N/A,#N/A,FALSE,"장축";#N/A,#N/A,FALSE,"4WD"}</definedName>
    <definedName name="일정" localSheetId="18" hidden="1">{#N/A,#N/A,FALSE,"단축1";#N/A,#N/A,FALSE,"단축2";#N/A,#N/A,FALSE,"단축3";#N/A,#N/A,FALSE,"장축";#N/A,#N/A,FALSE,"4WD"}</definedName>
    <definedName name="일정" localSheetId="1" hidden="1">{#N/A,#N/A,FALSE,"단축1";#N/A,#N/A,FALSE,"단축2";#N/A,#N/A,FALSE,"단축3";#N/A,#N/A,FALSE,"장축";#N/A,#N/A,FALSE,"4WD"}</definedName>
    <definedName name="일정" localSheetId="5" hidden="1">{#N/A,#N/A,FALSE,"단축1";#N/A,#N/A,FALSE,"단축2";#N/A,#N/A,FALSE,"단축3";#N/A,#N/A,FALSE,"장축";#N/A,#N/A,FALSE,"4WD"}</definedName>
    <definedName name="일정" localSheetId="12" hidden="1">{#N/A,#N/A,FALSE,"단축1";#N/A,#N/A,FALSE,"단축2";#N/A,#N/A,FALSE,"단축3";#N/A,#N/A,FALSE,"장축";#N/A,#N/A,FALSE,"4WD"}</definedName>
    <definedName name="일정" localSheetId="13" hidden="1">{#N/A,#N/A,FALSE,"단축1";#N/A,#N/A,FALSE,"단축2";#N/A,#N/A,FALSE,"단축3";#N/A,#N/A,FALSE,"장축";#N/A,#N/A,FALSE,"4WD"}</definedName>
    <definedName name="일정" localSheetId="2" hidden="1">{#N/A,#N/A,FALSE,"단축1";#N/A,#N/A,FALSE,"단축2";#N/A,#N/A,FALSE,"단축3";#N/A,#N/A,FALSE,"장축";#N/A,#N/A,FALSE,"4WD"}</definedName>
    <definedName name="일정" localSheetId="15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ㅈㄷ" localSheetId="16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8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4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8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2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3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localSheetId="1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ㄷ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6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6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8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4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8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2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3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5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전차종" localSheetId="16" hidden="1">{#N/A,#N/A,FALSE,"표지";#N/A,#N/A,FALSE,"전제";#N/A,#N/A,FALSE,"대당";#N/A,#N/A,FALSE,"가공비";#N/A,#N/A,FALSE,"재료비";#N/A,#N/A,FALSE,"손익"}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localSheetId="6" hidden="1">{#N/A,#N/A,FALSE,"표지";#N/A,#N/A,FALSE,"전제";#N/A,#N/A,FALSE,"대당";#N/A,#N/A,FALSE,"가공비";#N/A,#N/A,FALSE,"재료비";#N/A,#N/A,FALSE,"손익"}</definedName>
    <definedName name="전차종" localSheetId="8" hidden="1">{#N/A,#N/A,FALSE,"표지";#N/A,#N/A,FALSE,"전제";#N/A,#N/A,FALSE,"대당";#N/A,#N/A,FALSE,"가공비";#N/A,#N/A,FALSE,"재료비";#N/A,#N/A,FALSE,"손익"}</definedName>
    <definedName name="전차종" localSheetId="14" hidden="1">{#N/A,#N/A,FALSE,"표지";#N/A,#N/A,FALSE,"전제";#N/A,#N/A,FALSE,"대당";#N/A,#N/A,FALSE,"가공비";#N/A,#N/A,FALSE,"재료비";#N/A,#N/A,FALSE,"손익"}</definedName>
    <definedName name="전차종" localSheetId="18" hidden="1">{#N/A,#N/A,FALSE,"표지";#N/A,#N/A,FALSE,"전제";#N/A,#N/A,FALSE,"대당";#N/A,#N/A,FALSE,"가공비";#N/A,#N/A,FALSE,"재료비";#N/A,#N/A,FALSE,"손익"}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localSheetId="5" hidden="1">{#N/A,#N/A,FALSE,"표지";#N/A,#N/A,FALSE,"전제";#N/A,#N/A,FALSE,"대당";#N/A,#N/A,FALSE,"가공비";#N/A,#N/A,FALSE,"재료비";#N/A,#N/A,FALSE,"손익"}</definedName>
    <definedName name="전차종" localSheetId="12" hidden="1">{#N/A,#N/A,FALSE,"표지";#N/A,#N/A,FALSE,"전제";#N/A,#N/A,FALSE,"대당";#N/A,#N/A,FALSE,"가공비";#N/A,#N/A,FALSE,"재료비";#N/A,#N/A,FALSE,"손익"}</definedName>
    <definedName name="전차종" localSheetId="13" hidden="1">{#N/A,#N/A,FALSE,"표지";#N/A,#N/A,FALSE,"전제";#N/A,#N/A,FALSE,"대당";#N/A,#N/A,FALSE,"가공비";#N/A,#N/A,FALSE,"재료비";#N/A,#N/A,FALSE,"손익"}</definedName>
    <definedName name="전차종" localSheetId="2" hidden="1">{#N/A,#N/A,FALSE,"표지";#N/A,#N/A,FALSE,"전제";#N/A,#N/A,FALSE,"대당";#N/A,#N/A,FALSE,"가공비";#N/A,#N/A,FALSE,"재료비";#N/A,#N/A,FALSE,"손익"}</definedName>
    <definedName name="전차종" localSheetId="15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정수용" localSheetId="16" hidden="1">{#N/A,#N/A,TRUE,"Y생산";#N/A,#N/A,TRUE,"Y판매";#N/A,#N/A,TRUE,"Y총물량";#N/A,#N/A,TRUE,"Y능력";#N/A,#N/A,TRUE,"YKD"}</definedName>
    <definedName name="정수용" localSheetId="0" hidden="1">{#N/A,#N/A,TRUE,"Y생산";#N/A,#N/A,TRUE,"Y판매";#N/A,#N/A,TRUE,"Y총물량";#N/A,#N/A,TRUE,"Y능력";#N/A,#N/A,TRUE,"YKD"}</definedName>
    <definedName name="정수용" localSheetId="6" hidden="1">{#N/A,#N/A,TRUE,"Y생산";#N/A,#N/A,TRUE,"Y판매";#N/A,#N/A,TRUE,"Y총물량";#N/A,#N/A,TRUE,"Y능력";#N/A,#N/A,TRUE,"YKD"}</definedName>
    <definedName name="정수용" localSheetId="8" hidden="1">{#N/A,#N/A,TRUE,"Y생산";#N/A,#N/A,TRUE,"Y판매";#N/A,#N/A,TRUE,"Y총물량";#N/A,#N/A,TRUE,"Y능력";#N/A,#N/A,TRUE,"YKD"}</definedName>
    <definedName name="정수용" localSheetId="14" hidden="1">{#N/A,#N/A,TRUE,"Y생산";#N/A,#N/A,TRUE,"Y판매";#N/A,#N/A,TRUE,"Y총물량";#N/A,#N/A,TRUE,"Y능력";#N/A,#N/A,TRUE,"YKD"}</definedName>
    <definedName name="정수용" localSheetId="18" hidden="1">{#N/A,#N/A,TRUE,"Y생산";#N/A,#N/A,TRUE,"Y판매";#N/A,#N/A,TRUE,"Y총물량";#N/A,#N/A,TRUE,"Y능력";#N/A,#N/A,TRUE,"YKD"}</definedName>
    <definedName name="정수용" localSheetId="1" hidden="1">{#N/A,#N/A,TRUE,"Y생산";#N/A,#N/A,TRUE,"Y판매";#N/A,#N/A,TRUE,"Y총물량";#N/A,#N/A,TRUE,"Y능력";#N/A,#N/A,TRUE,"YKD"}</definedName>
    <definedName name="정수용" localSheetId="5" hidden="1">{#N/A,#N/A,TRUE,"Y생산";#N/A,#N/A,TRUE,"Y판매";#N/A,#N/A,TRUE,"Y총물량";#N/A,#N/A,TRUE,"Y능력";#N/A,#N/A,TRUE,"YKD"}</definedName>
    <definedName name="정수용" localSheetId="12" hidden="1">{#N/A,#N/A,TRUE,"Y생산";#N/A,#N/A,TRUE,"Y판매";#N/A,#N/A,TRUE,"Y총물량";#N/A,#N/A,TRUE,"Y능력";#N/A,#N/A,TRUE,"YKD"}</definedName>
    <definedName name="정수용" localSheetId="13" hidden="1">{#N/A,#N/A,TRUE,"Y생산";#N/A,#N/A,TRUE,"Y판매";#N/A,#N/A,TRUE,"Y총물량";#N/A,#N/A,TRUE,"Y능력";#N/A,#N/A,TRUE,"YKD"}</definedName>
    <definedName name="정수용" localSheetId="2" hidden="1">{#N/A,#N/A,TRUE,"Y생산";#N/A,#N/A,TRUE,"Y판매";#N/A,#N/A,TRUE,"Y총물량";#N/A,#N/A,TRUE,"Y능력";#N/A,#N/A,TRUE,"YKD"}</definedName>
    <definedName name="정수용" localSheetId="15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조립" localSheetId="16" hidden="1">{#N/A,#N/A,FALSE,"단축1";#N/A,#N/A,FALSE,"단축2";#N/A,#N/A,FALSE,"단축3";#N/A,#N/A,FALSE,"장축";#N/A,#N/A,FALSE,"4WD"}</definedName>
    <definedName name="조립" localSheetId="0" hidden="1">{#N/A,#N/A,FALSE,"단축1";#N/A,#N/A,FALSE,"단축2";#N/A,#N/A,FALSE,"단축3";#N/A,#N/A,FALSE,"장축";#N/A,#N/A,FALSE,"4WD"}</definedName>
    <definedName name="조립" localSheetId="6" hidden="1">{#N/A,#N/A,FALSE,"단축1";#N/A,#N/A,FALSE,"단축2";#N/A,#N/A,FALSE,"단축3";#N/A,#N/A,FALSE,"장축";#N/A,#N/A,FALSE,"4WD"}</definedName>
    <definedName name="조립" localSheetId="8" hidden="1">{#N/A,#N/A,FALSE,"단축1";#N/A,#N/A,FALSE,"단축2";#N/A,#N/A,FALSE,"단축3";#N/A,#N/A,FALSE,"장축";#N/A,#N/A,FALSE,"4WD"}</definedName>
    <definedName name="조립" localSheetId="14" hidden="1">{#N/A,#N/A,FALSE,"단축1";#N/A,#N/A,FALSE,"단축2";#N/A,#N/A,FALSE,"단축3";#N/A,#N/A,FALSE,"장축";#N/A,#N/A,FALSE,"4WD"}</definedName>
    <definedName name="조립" localSheetId="18" hidden="1">{#N/A,#N/A,FALSE,"단축1";#N/A,#N/A,FALSE,"단축2";#N/A,#N/A,FALSE,"단축3";#N/A,#N/A,FALSE,"장축";#N/A,#N/A,FALSE,"4WD"}</definedName>
    <definedName name="조립" localSheetId="1" hidden="1">{#N/A,#N/A,FALSE,"단축1";#N/A,#N/A,FALSE,"단축2";#N/A,#N/A,FALSE,"단축3";#N/A,#N/A,FALSE,"장축";#N/A,#N/A,FALSE,"4WD"}</definedName>
    <definedName name="조립" localSheetId="5" hidden="1">{#N/A,#N/A,FALSE,"단축1";#N/A,#N/A,FALSE,"단축2";#N/A,#N/A,FALSE,"단축3";#N/A,#N/A,FALSE,"장축";#N/A,#N/A,FALSE,"4WD"}</definedName>
    <definedName name="조립" localSheetId="12" hidden="1">{#N/A,#N/A,FALSE,"단축1";#N/A,#N/A,FALSE,"단축2";#N/A,#N/A,FALSE,"단축3";#N/A,#N/A,FALSE,"장축";#N/A,#N/A,FALSE,"4WD"}</definedName>
    <definedName name="조립" localSheetId="13" hidden="1">{#N/A,#N/A,FALSE,"단축1";#N/A,#N/A,FALSE,"단축2";#N/A,#N/A,FALSE,"단축3";#N/A,#N/A,FALSE,"장축";#N/A,#N/A,FALSE,"4WD"}</definedName>
    <definedName name="조립" localSheetId="2" hidden="1">{#N/A,#N/A,FALSE,"단축1";#N/A,#N/A,FALSE,"단축2";#N/A,#N/A,FALSE,"단축3";#N/A,#N/A,FALSE,"장축";#N/A,#N/A,FALSE,"4WD"}</definedName>
    <definedName name="조립" localSheetId="15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치" localSheetId="16" hidden="1">{#N/A,#N/A,FALSE,"단축1";#N/A,#N/A,FALSE,"단축2";#N/A,#N/A,FALSE,"단축3";#N/A,#N/A,FALSE,"장축";#N/A,#N/A,FALSE,"4WD"}</definedName>
    <definedName name="조치" localSheetId="0" hidden="1">{#N/A,#N/A,FALSE,"단축1";#N/A,#N/A,FALSE,"단축2";#N/A,#N/A,FALSE,"단축3";#N/A,#N/A,FALSE,"장축";#N/A,#N/A,FALSE,"4WD"}</definedName>
    <definedName name="조치" localSheetId="6" hidden="1">{#N/A,#N/A,FALSE,"단축1";#N/A,#N/A,FALSE,"단축2";#N/A,#N/A,FALSE,"단축3";#N/A,#N/A,FALSE,"장축";#N/A,#N/A,FALSE,"4WD"}</definedName>
    <definedName name="조치" localSheetId="8" hidden="1">{#N/A,#N/A,FALSE,"단축1";#N/A,#N/A,FALSE,"단축2";#N/A,#N/A,FALSE,"단축3";#N/A,#N/A,FALSE,"장축";#N/A,#N/A,FALSE,"4WD"}</definedName>
    <definedName name="조치" localSheetId="14" hidden="1">{#N/A,#N/A,FALSE,"단축1";#N/A,#N/A,FALSE,"단축2";#N/A,#N/A,FALSE,"단축3";#N/A,#N/A,FALSE,"장축";#N/A,#N/A,FALSE,"4WD"}</definedName>
    <definedName name="조치" localSheetId="18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localSheetId="5" hidden="1">{#N/A,#N/A,FALSE,"단축1";#N/A,#N/A,FALSE,"단축2";#N/A,#N/A,FALSE,"단축3";#N/A,#N/A,FALSE,"장축";#N/A,#N/A,FALSE,"4WD"}</definedName>
    <definedName name="조치" localSheetId="12" hidden="1">{#N/A,#N/A,FALSE,"단축1";#N/A,#N/A,FALSE,"단축2";#N/A,#N/A,FALSE,"단축3";#N/A,#N/A,FALSE,"장축";#N/A,#N/A,FALSE,"4WD"}</definedName>
    <definedName name="조치" localSheetId="13" hidden="1">{#N/A,#N/A,FALSE,"단축1";#N/A,#N/A,FALSE,"단축2";#N/A,#N/A,FALSE,"단축3";#N/A,#N/A,FALSE,"장축";#N/A,#N/A,FALSE,"4WD"}</definedName>
    <definedName name="조치" localSheetId="2" hidden="1">{#N/A,#N/A,FALSE,"단축1";#N/A,#N/A,FALSE,"단축2";#N/A,#N/A,FALSE,"단축3";#N/A,#N/A,FALSE,"장축";#N/A,#N/A,FALSE,"4WD"}</definedName>
    <definedName name="조치" localSheetId="15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중앙" localSheetId="16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localSheetId="6" hidden="1">{#N/A,#N/A,FALSE,"단축1";#N/A,#N/A,FALSE,"단축2";#N/A,#N/A,FALSE,"단축3";#N/A,#N/A,FALSE,"장축";#N/A,#N/A,FALSE,"4WD"}</definedName>
    <definedName name="중앙" localSheetId="8" hidden="1">{#N/A,#N/A,FALSE,"단축1";#N/A,#N/A,FALSE,"단축2";#N/A,#N/A,FALSE,"단축3";#N/A,#N/A,FALSE,"장축";#N/A,#N/A,FALSE,"4WD"}</definedName>
    <definedName name="중앙" localSheetId="14" hidden="1">{#N/A,#N/A,FALSE,"단축1";#N/A,#N/A,FALSE,"단축2";#N/A,#N/A,FALSE,"단축3";#N/A,#N/A,FALSE,"장축";#N/A,#N/A,FALSE,"4WD"}</definedName>
    <definedName name="중앙" localSheetId="18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localSheetId="5" hidden="1">{#N/A,#N/A,FALSE,"단축1";#N/A,#N/A,FALSE,"단축2";#N/A,#N/A,FALSE,"단축3";#N/A,#N/A,FALSE,"장축";#N/A,#N/A,FALSE,"4WD"}</definedName>
    <definedName name="중앙" localSheetId="12" hidden="1">{#N/A,#N/A,FALSE,"단축1";#N/A,#N/A,FALSE,"단축2";#N/A,#N/A,FALSE,"단축3";#N/A,#N/A,FALSE,"장축";#N/A,#N/A,FALSE,"4WD"}</definedName>
    <definedName name="중앙" localSheetId="13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15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ㅊ" localSheetId="1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6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8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8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3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localSheetId="16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localSheetId="6" hidden="1">{#N/A,#N/A,FALSE,"단축1";#N/A,#N/A,FALSE,"단축2";#N/A,#N/A,FALSE,"단축3";#N/A,#N/A,FALSE,"장축";#N/A,#N/A,FALSE,"4WD"}</definedName>
    <definedName name="카메라" localSheetId="8" hidden="1">{#N/A,#N/A,FALSE,"단축1";#N/A,#N/A,FALSE,"단축2";#N/A,#N/A,FALSE,"단축3";#N/A,#N/A,FALSE,"장축";#N/A,#N/A,FALSE,"4WD"}</definedName>
    <definedName name="카메라" localSheetId="14" hidden="1">{#N/A,#N/A,FALSE,"단축1";#N/A,#N/A,FALSE,"단축2";#N/A,#N/A,FALSE,"단축3";#N/A,#N/A,FALSE,"장축";#N/A,#N/A,FALSE,"4WD"}</definedName>
    <definedName name="카메라" localSheetId="18" hidden="1">{#N/A,#N/A,FALSE,"단축1";#N/A,#N/A,FALSE,"단축2";#N/A,#N/A,FALSE,"단축3";#N/A,#N/A,FALSE,"장축";#N/A,#N/A,FALSE,"4WD"}</definedName>
    <definedName name="카메라" localSheetId="1" hidden="1">{#N/A,#N/A,FALSE,"단축1";#N/A,#N/A,FALSE,"단축2";#N/A,#N/A,FALSE,"단축3";#N/A,#N/A,FALSE,"장축";#N/A,#N/A,FALSE,"4WD"}</definedName>
    <definedName name="카메라" localSheetId="5" hidden="1">{#N/A,#N/A,FALSE,"단축1";#N/A,#N/A,FALSE,"단축2";#N/A,#N/A,FALSE,"단축3";#N/A,#N/A,FALSE,"장축";#N/A,#N/A,FALSE,"4WD"}</definedName>
    <definedName name="카메라" localSheetId="12" hidden="1">{#N/A,#N/A,FALSE,"단축1";#N/A,#N/A,FALSE,"단축2";#N/A,#N/A,FALSE,"단축3";#N/A,#N/A,FALSE,"장축";#N/A,#N/A,FALSE,"4WD"}</definedName>
    <definedName name="카메라" localSheetId="13" hidden="1">{#N/A,#N/A,FALSE,"단축1";#N/A,#N/A,FALSE,"단축2";#N/A,#N/A,FALSE,"단축3";#N/A,#N/A,FALSE,"장축";#N/A,#N/A,FALSE,"4WD"}</definedName>
    <definedName name="카메라" localSheetId="2" hidden="1">{#N/A,#N/A,FALSE,"단축1";#N/A,#N/A,FALSE,"단축2";#N/A,#N/A,FALSE,"단축3";#N/A,#N/A,FALSE,"장축";#N/A,#N/A,FALSE,"4WD"}</definedName>
    <definedName name="카메라" localSheetId="15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ㅌ" localSheetId="16" hidden="1">{#N/A,#N/A,FALSE,"단축1";#N/A,#N/A,FALSE,"단축2";#N/A,#N/A,FALSE,"단축3";#N/A,#N/A,FALSE,"장축";#N/A,#N/A,FALSE,"4WD"}</definedName>
    <definedName name="ㅌ" localSheetId="0" hidden="1">{#N/A,#N/A,FALSE,"단축1";#N/A,#N/A,FALSE,"단축2";#N/A,#N/A,FALSE,"단축3";#N/A,#N/A,FALSE,"장축";#N/A,#N/A,FALSE,"4WD"}</definedName>
    <definedName name="ㅌ" localSheetId="6" hidden="1">{#N/A,#N/A,FALSE,"단축1";#N/A,#N/A,FALSE,"단축2";#N/A,#N/A,FALSE,"단축3";#N/A,#N/A,FALSE,"장축";#N/A,#N/A,FALSE,"4WD"}</definedName>
    <definedName name="ㅌ" localSheetId="8" hidden="1">{#N/A,#N/A,FALSE,"단축1";#N/A,#N/A,FALSE,"단축2";#N/A,#N/A,FALSE,"단축3";#N/A,#N/A,FALSE,"장축";#N/A,#N/A,FALSE,"4WD"}</definedName>
    <definedName name="ㅌ" localSheetId="14" hidden="1">{#N/A,#N/A,FALSE,"단축1";#N/A,#N/A,FALSE,"단축2";#N/A,#N/A,FALSE,"단축3";#N/A,#N/A,FALSE,"장축";#N/A,#N/A,FALSE,"4WD"}</definedName>
    <definedName name="ㅌ" localSheetId="18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localSheetId="5" hidden="1">{#N/A,#N/A,FALSE,"단축1";#N/A,#N/A,FALSE,"단축2";#N/A,#N/A,FALSE,"단축3";#N/A,#N/A,FALSE,"장축";#N/A,#N/A,FALSE,"4WD"}</definedName>
    <definedName name="ㅌ" localSheetId="12" hidden="1">{#N/A,#N/A,FALSE,"단축1";#N/A,#N/A,FALSE,"단축2";#N/A,#N/A,FALSE,"단축3";#N/A,#N/A,FALSE,"장축";#N/A,#N/A,FALSE,"4WD"}</definedName>
    <definedName name="ㅌ" localSheetId="13" hidden="1">{#N/A,#N/A,FALSE,"단축1";#N/A,#N/A,FALSE,"단축2";#N/A,#N/A,FALSE,"단축3";#N/A,#N/A,FALSE,"장축";#N/A,#N/A,FALSE,"4WD"}</definedName>
    <definedName name="ㅌ" localSheetId="2" hidden="1">{#N/A,#N/A,FALSE,"단축1";#N/A,#N/A,FALSE,"단축2";#N/A,#N/A,FALSE,"단축3";#N/A,#N/A,FALSE,"장축";#N/A,#N/A,FALSE,"4WD"}</definedName>
    <definedName name="ㅌ" localSheetId="15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16" hidden="1">{#N/A,#N/A,FALSE,"단축1";#N/A,#N/A,FALSE,"단축2";#N/A,#N/A,FALSE,"단축3";#N/A,#N/A,FALSE,"장축";#N/A,#N/A,FALSE,"4WD"}</definedName>
    <definedName name="ㅌㄴㅇ" localSheetId="0" hidden="1">{#N/A,#N/A,FALSE,"단축1";#N/A,#N/A,FALSE,"단축2";#N/A,#N/A,FALSE,"단축3";#N/A,#N/A,FALSE,"장축";#N/A,#N/A,FALSE,"4WD"}</definedName>
    <definedName name="ㅌㄴㅇ" localSheetId="6" hidden="1">{#N/A,#N/A,FALSE,"단축1";#N/A,#N/A,FALSE,"단축2";#N/A,#N/A,FALSE,"단축3";#N/A,#N/A,FALSE,"장축";#N/A,#N/A,FALSE,"4WD"}</definedName>
    <definedName name="ㅌㄴㅇ" localSheetId="8" hidden="1">{#N/A,#N/A,FALSE,"단축1";#N/A,#N/A,FALSE,"단축2";#N/A,#N/A,FALSE,"단축3";#N/A,#N/A,FALSE,"장축";#N/A,#N/A,FALSE,"4WD"}</definedName>
    <definedName name="ㅌㄴㅇ" localSheetId="14" hidden="1">{#N/A,#N/A,FALSE,"단축1";#N/A,#N/A,FALSE,"단축2";#N/A,#N/A,FALSE,"단축3";#N/A,#N/A,FALSE,"장축";#N/A,#N/A,FALSE,"4WD"}</definedName>
    <definedName name="ㅌㄴㅇ" localSheetId="18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localSheetId="5" hidden="1">{#N/A,#N/A,FALSE,"단축1";#N/A,#N/A,FALSE,"단축2";#N/A,#N/A,FALSE,"단축3";#N/A,#N/A,FALSE,"장축";#N/A,#N/A,FALSE,"4WD"}</definedName>
    <definedName name="ㅌㄴㅇ" localSheetId="12" hidden="1">{#N/A,#N/A,FALSE,"단축1";#N/A,#N/A,FALSE,"단축2";#N/A,#N/A,FALSE,"단축3";#N/A,#N/A,FALSE,"장축";#N/A,#N/A,FALSE,"4WD"}</definedName>
    <definedName name="ㅌㄴㅇ" localSheetId="13" hidden="1">{#N/A,#N/A,FALSE,"단축1";#N/A,#N/A,FALSE,"단축2";#N/A,#N/A,FALSE,"단축3";#N/A,#N/A,FALSE,"장축";#N/A,#N/A,FALSE,"4WD"}</definedName>
    <definedName name="ㅌㄴㅇ" localSheetId="2" hidden="1">{#N/A,#N/A,FALSE,"단축1";#N/A,#N/A,FALSE,"단축2";#N/A,#N/A,FALSE,"단축3";#N/A,#N/A,FALSE,"장축";#N/A,#N/A,FALSE,"4WD"}</definedName>
    <definedName name="ㅌㄴㅇ" localSheetId="15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투자CONC.182억" localSheetId="16" hidden="1">{#N/A,#N/A,FALSE,"단축1";#N/A,#N/A,FALSE,"단축2";#N/A,#N/A,FALSE,"단축3";#N/A,#N/A,FALSE,"장축";#N/A,#N/A,FALSE,"4WD"}</definedName>
    <definedName name="투자CONC.182억" localSheetId="0" hidden="1">{#N/A,#N/A,FALSE,"단축1";#N/A,#N/A,FALSE,"단축2";#N/A,#N/A,FALSE,"단축3";#N/A,#N/A,FALSE,"장축";#N/A,#N/A,FALSE,"4WD"}</definedName>
    <definedName name="투자CONC.182억" localSheetId="6" hidden="1">{#N/A,#N/A,FALSE,"단축1";#N/A,#N/A,FALSE,"단축2";#N/A,#N/A,FALSE,"단축3";#N/A,#N/A,FALSE,"장축";#N/A,#N/A,FALSE,"4WD"}</definedName>
    <definedName name="투자CONC.182억" localSheetId="8" hidden="1">{#N/A,#N/A,FALSE,"단축1";#N/A,#N/A,FALSE,"단축2";#N/A,#N/A,FALSE,"단축3";#N/A,#N/A,FALSE,"장축";#N/A,#N/A,FALSE,"4WD"}</definedName>
    <definedName name="투자CONC.182억" localSheetId="14" hidden="1">{#N/A,#N/A,FALSE,"단축1";#N/A,#N/A,FALSE,"단축2";#N/A,#N/A,FALSE,"단축3";#N/A,#N/A,FALSE,"장축";#N/A,#N/A,FALSE,"4WD"}</definedName>
    <definedName name="투자CONC.182억" localSheetId="18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localSheetId="5" hidden="1">{#N/A,#N/A,FALSE,"단축1";#N/A,#N/A,FALSE,"단축2";#N/A,#N/A,FALSE,"단축3";#N/A,#N/A,FALSE,"장축";#N/A,#N/A,FALSE,"4WD"}</definedName>
    <definedName name="투자CONC.182억" localSheetId="12" hidden="1">{#N/A,#N/A,FALSE,"단축1";#N/A,#N/A,FALSE,"단축2";#N/A,#N/A,FALSE,"단축3";#N/A,#N/A,FALSE,"장축";#N/A,#N/A,FALSE,"4WD"}</definedName>
    <definedName name="투자CONC.182억" localSheetId="13" hidden="1">{#N/A,#N/A,FALSE,"단축1";#N/A,#N/A,FALSE,"단축2";#N/A,#N/A,FALSE,"단축3";#N/A,#N/A,FALSE,"장축";#N/A,#N/A,FALSE,"4WD"}</definedName>
    <definedName name="투자CONC.182억" localSheetId="2" hidden="1">{#N/A,#N/A,FALSE,"단축1";#N/A,#N/A,FALSE,"단축2";#N/A,#N/A,FALSE,"단축3";#N/A,#N/A,FALSE,"장축";#N/A,#N/A,FALSE,"4WD"}</definedName>
    <definedName name="투자CONC.182억" localSheetId="15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16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localSheetId="6" hidden="1">{#N/A,#N/A,FALSE,"단축1";#N/A,#N/A,FALSE,"단축2";#N/A,#N/A,FALSE,"단축3";#N/A,#N/A,FALSE,"장축";#N/A,#N/A,FALSE,"4WD"}</definedName>
    <definedName name="투자비비교" localSheetId="8" hidden="1">{#N/A,#N/A,FALSE,"단축1";#N/A,#N/A,FALSE,"단축2";#N/A,#N/A,FALSE,"단축3";#N/A,#N/A,FALSE,"장축";#N/A,#N/A,FALSE,"4WD"}</definedName>
    <definedName name="투자비비교" localSheetId="14" hidden="1">{#N/A,#N/A,FALSE,"단축1";#N/A,#N/A,FALSE,"단축2";#N/A,#N/A,FALSE,"단축3";#N/A,#N/A,FALSE,"장축";#N/A,#N/A,FALSE,"4WD"}</definedName>
    <definedName name="투자비비교" localSheetId="18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localSheetId="5" hidden="1">{#N/A,#N/A,FALSE,"단축1";#N/A,#N/A,FALSE,"단축2";#N/A,#N/A,FALSE,"단축3";#N/A,#N/A,FALSE,"장축";#N/A,#N/A,FALSE,"4WD"}</definedName>
    <definedName name="투자비비교" localSheetId="12" hidden="1">{#N/A,#N/A,FALSE,"단축1";#N/A,#N/A,FALSE,"단축2";#N/A,#N/A,FALSE,"단축3";#N/A,#N/A,FALSE,"장축";#N/A,#N/A,FALSE,"4WD"}</definedName>
    <definedName name="투자비비교" localSheetId="13" hidden="1">{#N/A,#N/A,FALSE,"단축1";#N/A,#N/A,FALSE,"단축2";#N/A,#N/A,FALSE,"단축3";#N/A,#N/A,FALSE,"장축";#N/A,#N/A,FALSE,"4WD"}</definedName>
    <definedName name="투자비비교" localSheetId="2" hidden="1">{#N/A,#N/A,FALSE,"단축1";#N/A,#N/A,FALSE,"단축2";#N/A,#N/A,FALSE,"단축3";#N/A,#N/A,FALSE,"장축";#N/A,#N/A,FALSE,"4WD"}</definedName>
    <definedName name="투자비비교" localSheetId="15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ㅍ" localSheetId="16" hidden="1">{#N/A,#N/A,FALSE,"표지";#N/A,#N/A,FALSE,"전제";#N/A,#N/A,FALSE,"대당";#N/A,#N/A,FALSE,"가공비";#N/A,#N/A,FALSE,"재료비";#N/A,#N/A,FALSE,"손익"}</definedName>
    <definedName name="ㅍ" localSheetId="0" hidden="1">{#N/A,#N/A,FALSE,"표지";#N/A,#N/A,FALSE,"전제";#N/A,#N/A,FALSE,"대당";#N/A,#N/A,FALSE,"가공비";#N/A,#N/A,FALSE,"재료비";#N/A,#N/A,FALSE,"손익"}</definedName>
    <definedName name="ㅍ" localSheetId="6" hidden="1">{#N/A,#N/A,FALSE,"표지";#N/A,#N/A,FALSE,"전제";#N/A,#N/A,FALSE,"대당";#N/A,#N/A,FALSE,"가공비";#N/A,#N/A,FALSE,"재료비";#N/A,#N/A,FALSE,"손익"}</definedName>
    <definedName name="ㅍ" localSheetId="8" hidden="1">{#N/A,#N/A,FALSE,"표지";#N/A,#N/A,FALSE,"전제";#N/A,#N/A,FALSE,"대당";#N/A,#N/A,FALSE,"가공비";#N/A,#N/A,FALSE,"재료비";#N/A,#N/A,FALSE,"손익"}</definedName>
    <definedName name="ㅍ" localSheetId="14" hidden="1">{#N/A,#N/A,FALSE,"표지";#N/A,#N/A,FALSE,"전제";#N/A,#N/A,FALSE,"대당";#N/A,#N/A,FALSE,"가공비";#N/A,#N/A,FALSE,"재료비";#N/A,#N/A,FALSE,"손익"}</definedName>
    <definedName name="ㅍ" localSheetId="18" hidden="1">{#N/A,#N/A,FALSE,"표지";#N/A,#N/A,FALSE,"전제";#N/A,#N/A,FALSE,"대당";#N/A,#N/A,FALSE,"가공비";#N/A,#N/A,FALSE,"재료비";#N/A,#N/A,FALSE,"손익"}</definedName>
    <definedName name="ㅍ" localSheetId="1" hidden="1">{#N/A,#N/A,FALSE,"표지";#N/A,#N/A,FALSE,"전제";#N/A,#N/A,FALSE,"대당";#N/A,#N/A,FALSE,"가공비";#N/A,#N/A,FALSE,"재료비";#N/A,#N/A,FALSE,"손익"}</definedName>
    <definedName name="ㅍ" localSheetId="5" hidden="1">{#N/A,#N/A,FALSE,"표지";#N/A,#N/A,FALSE,"전제";#N/A,#N/A,FALSE,"대당";#N/A,#N/A,FALSE,"가공비";#N/A,#N/A,FALSE,"재료비";#N/A,#N/A,FALSE,"손익"}</definedName>
    <definedName name="ㅍ" localSheetId="12" hidden="1">{#N/A,#N/A,FALSE,"표지";#N/A,#N/A,FALSE,"전제";#N/A,#N/A,FALSE,"대당";#N/A,#N/A,FALSE,"가공비";#N/A,#N/A,FALSE,"재료비";#N/A,#N/A,FALSE,"손익"}</definedName>
    <definedName name="ㅍ" localSheetId="13" hidden="1">{#N/A,#N/A,FALSE,"표지";#N/A,#N/A,FALSE,"전제";#N/A,#N/A,FALSE,"대당";#N/A,#N/A,FALSE,"가공비";#N/A,#N/A,FALSE,"재료비";#N/A,#N/A,FALSE,"손익"}</definedName>
    <definedName name="ㅍ" localSheetId="2" hidden="1">{#N/A,#N/A,FALSE,"표지";#N/A,#N/A,FALSE,"전제";#N/A,#N/A,FALSE,"대당";#N/A,#N/A,FALSE,"가공비";#N/A,#N/A,FALSE,"재료비";#N/A,#N/A,FALSE,"손익"}</definedName>
    <definedName name="ㅍ" localSheetId="15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ㅎ" localSheetId="16" hidden="1">{#N/A,#N/A,FALSE,"단축1";#N/A,#N/A,FALSE,"단축2";#N/A,#N/A,FALSE,"단축3";#N/A,#N/A,FALSE,"장축";#N/A,#N/A,FALSE,"4WD"}</definedName>
    <definedName name="ㅎ" localSheetId="0" hidden="1">{#N/A,#N/A,FALSE,"단축1";#N/A,#N/A,FALSE,"단축2";#N/A,#N/A,FALSE,"단축3";#N/A,#N/A,FALSE,"장축";#N/A,#N/A,FALSE,"4WD"}</definedName>
    <definedName name="ㅎ" localSheetId="6" hidden="1">{#N/A,#N/A,FALSE,"단축1";#N/A,#N/A,FALSE,"단축2";#N/A,#N/A,FALSE,"단축3";#N/A,#N/A,FALSE,"장축";#N/A,#N/A,FALSE,"4WD"}</definedName>
    <definedName name="ㅎ" localSheetId="8" hidden="1">{#N/A,#N/A,FALSE,"단축1";#N/A,#N/A,FALSE,"단축2";#N/A,#N/A,FALSE,"단축3";#N/A,#N/A,FALSE,"장축";#N/A,#N/A,FALSE,"4WD"}</definedName>
    <definedName name="ㅎ" localSheetId="14" hidden="1">{#N/A,#N/A,FALSE,"단축1";#N/A,#N/A,FALSE,"단축2";#N/A,#N/A,FALSE,"단축3";#N/A,#N/A,FALSE,"장축";#N/A,#N/A,FALSE,"4WD"}</definedName>
    <definedName name="ㅎ" localSheetId="18" hidden="1">{#N/A,#N/A,FALSE,"단축1";#N/A,#N/A,FALSE,"단축2";#N/A,#N/A,FALSE,"단축3";#N/A,#N/A,FALSE,"장축";#N/A,#N/A,FALSE,"4WD"}</definedName>
    <definedName name="ㅎ" localSheetId="1" hidden="1">{#N/A,#N/A,FALSE,"단축1";#N/A,#N/A,FALSE,"단축2";#N/A,#N/A,FALSE,"단축3";#N/A,#N/A,FALSE,"장축";#N/A,#N/A,FALSE,"4WD"}</definedName>
    <definedName name="ㅎ" localSheetId="5" hidden="1">{#N/A,#N/A,FALSE,"단축1";#N/A,#N/A,FALSE,"단축2";#N/A,#N/A,FALSE,"단축3";#N/A,#N/A,FALSE,"장축";#N/A,#N/A,FALSE,"4WD"}</definedName>
    <definedName name="ㅎ" localSheetId="12" hidden="1">{#N/A,#N/A,FALSE,"단축1";#N/A,#N/A,FALSE,"단축2";#N/A,#N/A,FALSE,"단축3";#N/A,#N/A,FALSE,"장축";#N/A,#N/A,FALSE,"4WD"}</definedName>
    <definedName name="ㅎ" localSheetId="13" hidden="1">{#N/A,#N/A,FALSE,"단축1";#N/A,#N/A,FALSE,"단축2";#N/A,#N/A,FALSE,"단축3";#N/A,#N/A,FALSE,"장축";#N/A,#N/A,FALSE,"4WD"}</definedName>
    <definedName name="ㅎ" localSheetId="2" hidden="1">{#N/A,#N/A,FALSE,"단축1";#N/A,#N/A,FALSE,"단축2";#N/A,#N/A,FALSE,"단축3";#N/A,#N/A,FALSE,"장축";#N/A,#N/A,FALSE,"4WD"}</definedName>
    <definedName name="ㅎ" localSheetId="15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하핳" localSheetId="16" hidden="1">{#N/A,#N/A,TRUE,"Y생산";#N/A,#N/A,TRUE,"Y판매";#N/A,#N/A,TRUE,"Y총물량";#N/A,#N/A,TRUE,"Y능력";#N/A,#N/A,TRUE,"YKD"}</definedName>
    <definedName name="하핳" localSheetId="0" hidden="1">{#N/A,#N/A,TRUE,"Y생산";#N/A,#N/A,TRUE,"Y판매";#N/A,#N/A,TRUE,"Y총물량";#N/A,#N/A,TRUE,"Y능력";#N/A,#N/A,TRUE,"YKD"}</definedName>
    <definedName name="하핳" localSheetId="6" hidden="1">{#N/A,#N/A,TRUE,"Y생산";#N/A,#N/A,TRUE,"Y판매";#N/A,#N/A,TRUE,"Y총물량";#N/A,#N/A,TRUE,"Y능력";#N/A,#N/A,TRUE,"YKD"}</definedName>
    <definedName name="하핳" localSheetId="8" hidden="1">{#N/A,#N/A,TRUE,"Y생산";#N/A,#N/A,TRUE,"Y판매";#N/A,#N/A,TRUE,"Y총물량";#N/A,#N/A,TRUE,"Y능력";#N/A,#N/A,TRUE,"YKD"}</definedName>
    <definedName name="하핳" localSheetId="14" hidden="1">{#N/A,#N/A,TRUE,"Y생산";#N/A,#N/A,TRUE,"Y판매";#N/A,#N/A,TRUE,"Y총물량";#N/A,#N/A,TRUE,"Y능력";#N/A,#N/A,TRUE,"YKD"}</definedName>
    <definedName name="하핳" localSheetId="18" hidden="1">{#N/A,#N/A,TRUE,"Y생산";#N/A,#N/A,TRUE,"Y판매";#N/A,#N/A,TRUE,"Y총물량";#N/A,#N/A,TRUE,"Y능력";#N/A,#N/A,TRUE,"YKD"}</definedName>
    <definedName name="하핳" localSheetId="1" hidden="1">{#N/A,#N/A,TRUE,"Y생산";#N/A,#N/A,TRUE,"Y판매";#N/A,#N/A,TRUE,"Y총물량";#N/A,#N/A,TRUE,"Y능력";#N/A,#N/A,TRUE,"YKD"}</definedName>
    <definedName name="하핳" localSheetId="5" hidden="1">{#N/A,#N/A,TRUE,"Y생산";#N/A,#N/A,TRUE,"Y판매";#N/A,#N/A,TRUE,"Y총물량";#N/A,#N/A,TRUE,"Y능력";#N/A,#N/A,TRUE,"YKD"}</definedName>
    <definedName name="하핳" localSheetId="12" hidden="1">{#N/A,#N/A,TRUE,"Y생산";#N/A,#N/A,TRUE,"Y판매";#N/A,#N/A,TRUE,"Y총물량";#N/A,#N/A,TRUE,"Y능력";#N/A,#N/A,TRUE,"YKD"}</definedName>
    <definedName name="하핳" localSheetId="13" hidden="1">{#N/A,#N/A,TRUE,"Y생산";#N/A,#N/A,TRUE,"Y판매";#N/A,#N/A,TRUE,"Y총물량";#N/A,#N/A,TRUE,"Y능력";#N/A,#N/A,TRUE,"YKD"}</definedName>
    <definedName name="하핳" localSheetId="2" hidden="1">{#N/A,#N/A,TRUE,"Y생산";#N/A,#N/A,TRUE,"Y판매";#N/A,#N/A,TRUE,"Y총물량";#N/A,#N/A,TRUE,"Y능력";#N/A,#N/A,TRUE,"YKD"}</definedName>
    <definedName name="하핳" localSheetId="15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사전" localSheetId="16" hidden="1">{#N/A,#N/A,TRUE,"Y생산";#N/A,#N/A,TRUE,"Y판매";#N/A,#N/A,TRUE,"Y총물량";#N/A,#N/A,TRUE,"Y능력";#N/A,#N/A,TRUE,"YKD"}</definedName>
    <definedName name="한영사전" localSheetId="0" hidden="1">{#N/A,#N/A,TRUE,"Y생산";#N/A,#N/A,TRUE,"Y판매";#N/A,#N/A,TRUE,"Y총물량";#N/A,#N/A,TRUE,"Y능력";#N/A,#N/A,TRUE,"YKD"}</definedName>
    <definedName name="한영사전" localSheetId="6" hidden="1">{#N/A,#N/A,TRUE,"Y생산";#N/A,#N/A,TRUE,"Y판매";#N/A,#N/A,TRUE,"Y총물량";#N/A,#N/A,TRUE,"Y능력";#N/A,#N/A,TRUE,"YKD"}</definedName>
    <definedName name="한영사전" localSheetId="8" hidden="1">{#N/A,#N/A,TRUE,"Y생산";#N/A,#N/A,TRUE,"Y판매";#N/A,#N/A,TRUE,"Y총물량";#N/A,#N/A,TRUE,"Y능력";#N/A,#N/A,TRUE,"YKD"}</definedName>
    <definedName name="한영사전" localSheetId="14" hidden="1">{#N/A,#N/A,TRUE,"Y생산";#N/A,#N/A,TRUE,"Y판매";#N/A,#N/A,TRUE,"Y총물량";#N/A,#N/A,TRUE,"Y능력";#N/A,#N/A,TRUE,"YKD"}</definedName>
    <definedName name="한영사전" localSheetId="18" hidden="1">{#N/A,#N/A,TRUE,"Y생산";#N/A,#N/A,TRUE,"Y판매";#N/A,#N/A,TRUE,"Y총물량";#N/A,#N/A,TRUE,"Y능력";#N/A,#N/A,TRUE,"YKD"}</definedName>
    <definedName name="한영사전" localSheetId="1" hidden="1">{#N/A,#N/A,TRUE,"Y생산";#N/A,#N/A,TRUE,"Y판매";#N/A,#N/A,TRUE,"Y총물량";#N/A,#N/A,TRUE,"Y능력";#N/A,#N/A,TRUE,"YKD"}</definedName>
    <definedName name="한영사전" localSheetId="5" hidden="1">{#N/A,#N/A,TRUE,"Y생산";#N/A,#N/A,TRUE,"Y판매";#N/A,#N/A,TRUE,"Y총물량";#N/A,#N/A,TRUE,"Y능력";#N/A,#N/A,TRUE,"YKD"}</definedName>
    <definedName name="한영사전" localSheetId="12" hidden="1">{#N/A,#N/A,TRUE,"Y생산";#N/A,#N/A,TRUE,"Y판매";#N/A,#N/A,TRUE,"Y총물량";#N/A,#N/A,TRUE,"Y능력";#N/A,#N/A,TRUE,"YKD"}</definedName>
    <definedName name="한영사전" localSheetId="13" hidden="1">{#N/A,#N/A,TRUE,"Y생산";#N/A,#N/A,TRUE,"Y판매";#N/A,#N/A,TRUE,"Y총물량";#N/A,#N/A,TRUE,"Y능력";#N/A,#N/A,TRUE,"YKD"}</definedName>
    <definedName name="한영사전" localSheetId="2" hidden="1">{#N/A,#N/A,TRUE,"Y생산";#N/A,#N/A,TRUE,"Y판매";#N/A,#N/A,TRUE,"Y총물량";#N/A,#N/A,TRUE,"Y능력";#N/A,#N/A,TRUE,"YKD"}</definedName>
    <definedName name="한영사전" localSheetId="15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허ㅓ" localSheetId="16" hidden="1">{#N/A,#N/A,FALSE,"단축1";#N/A,#N/A,FALSE,"단축2";#N/A,#N/A,FALSE,"단축3";#N/A,#N/A,FALSE,"장축";#N/A,#N/A,FALSE,"4WD"}</definedName>
    <definedName name="허ㅓ" localSheetId="0" hidden="1">{#N/A,#N/A,FALSE,"단축1";#N/A,#N/A,FALSE,"단축2";#N/A,#N/A,FALSE,"단축3";#N/A,#N/A,FALSE,"장축";#N/A,#N/A,FALSE,"4WD"}</definedName>
    <definedName name="허ㅓ" localSheetId="6" hidden="1">{#N/A,#N/A,FALSE,"단축1";#N/A,#N/A,FALSE,"단축2";#N/A,#N/A,FALSE,"단축3";#N/A,#N/A,FALSE,"장축";#N/A,#N/A,FALSE,"4WD"}</definedName>
    <definedName name="허ㅓ" localSheetId="8" hidden="1">{#N/A,#N/A,FALSE,"단축1";#N/A,#N/A,FALSE,"단축2";#N/A,#N/A,FALSE,"단축3";#N/A,#N/A,FALSE,"장축";#N/A,#N/A,FALSE,"4WD"}</definedName>
    <definedName name="허ㅓ" localSheetId="14" hidden="1">{#N/A,#N/A,FALSE,"단축1";#N/A,#N/A,FALSE,"단축2";#N/A,#N/A,FALSE,"단축3";#N/A,#N/A,FALSE,"장축";#N/A,#N/A,FALSE,"4WD"}</definedName>
    <definedName name="허ㅓ" localSheetId="18" hidden="1">{#N/A,#N/A,FALSE,"단축1";#N/A,#N/A,FALSE,"단축2";#N/A,#N/A,FALSE,"단축3";#N/A,#N/A,FALSE,"장축";#N/A,#N/A,FALSE,"4WD"}</definedName>
    <definedName name="허ㅓ" localSheetId="1" hidden="1">{#N/A,#N/A,FALSE,"단축1";#N/A,#N/A,FALSE,"단축2";#N/A,#N/A,FALSE,"단축3";#N/A,#N/A,FALSE,"장축";#N/A,#N/A,FALSE,"4WD"}</definedName>
    <definedName name="허ㅓ" localSheetId="5" hidden="1">{#N/A,#N/A,FALSE,"단축1";#N/A,#N/A,FALSE,"단축2";#N/A,#N/A,FALSE,"단축3";#N/A,#N/A,FALSE,"장축";#N/A,#N/A,FALSE,"4WD"}</definedName>
    <definedName name="허ㅓ" localSheetId="12" hidden="1">{#N/A,#N/A,FALSE,"단축1";#N/A,#N/A,FALSE,"단축2";#N/A,#N/A,FALSE,"단축3";#N/A,#N/A,FALSE,"장축";#N/A,#N/A,FALSE,"4WD"}</definedName>
    <definedName name="허ㅓ" localSheetId="13" hidden="1">{#N/A,#N/A,FALSE,"단축1";#N/A,#N/A,FALSE,"단축2";#N/A,#N/A,FALSE,"단축3";#N/A,#N/A,FALSE,"장축";#N/A,#N/A,FALSE,"4WD"}</definedName>
    <definedName name="허ㅓ" localSheetId="2" hidden="1">{#N/A,#N/A,FALSE,"단축1";#N/A,#N/A,FALSE,"단축2";#N/A,#N/A,FALSE,"단축3";#N/A,#N/A,FALSE,"장축";#N/A,#N/A,FALSE,"4WD"}</definedName>
    <definedName name="허ㅓ" localSheetId="15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홍" localSheetId="16" hidden="1">{#N/A,#N/A,FALSE,"96 3월물량표";#N/A,#N/A,FALSE,"96 4월물량표";#N/A,#N/A,FALSE,"96 5월물량표"}</definedName>
    <definedName name="홍" localSheetId="0" hidden="1">{#N/A,#N/A,FALSE,"96 3월물량표";#N/A,#N/A,FALSE,"96 4월물량표";#N/A,#N/A,FALSE,"96 5월물량표"}</definedName>
    <definedName name="홍" localSheetId="6" hidden="1">{#N/A,#N/A,FALSE,"96 3월물량표";#N/A,#N/A,FALSE,"96 4월물량표";#N/A,#N/A,FALSE,"96 5월물량표"}</definedName>
    <definedName name="홍" localSheetId="8" hidden="1">{#N/A,#N/A,FALSE,"96 3월물량표";#N/A,#N/A,FALSE,"96 4월물량표";#N/A,#N/A,FALSE,"96 5월물량표"}</definedName>
    <definedName name="홍" localSheetId="14" hidden="1">{#N/A,#N/A,FALSE,"96 3월물량표";#N/A,#N/A,FALSE,"96 4월물량표";#N/A,#N/A,FALSE,"96 5월물량표"}</definedName>
    <definedName name="홍" localSheetId="18" hidden="1">{#N/A,#N/A,FALSE,"96 3월물량표";#N/A,#N/A,FALSE,"96 4월물량표";#N/A,#N/A,FALSE,"96 5월물량표"}</definedName>
    <definedName name="홍" localSheetId="1" hidden="1">{#N/A,#N/A,FALSE,"96 3월물량표";#N/A,#N/A,FALSE,"96 4월물량표";#N/A,#N/A,FALSE,"96 5월물량표"}</definedName>
    <definedName name="홍" localSheetId="5" hidden="1">{#N/A,#N/A,FALSE,"96 3월물량표";#N/A,#N/A,FALSE,"96 4월물량표";#N/A,#N/A,FALSE,"96 5월물량표"}</definedName>
    <definedName name="홍" localSheetId="12" hidden="1">{#N/A,#N/A,FALSE,"96 3월물량표";#N/A,#N/A,FALSE,"96 4월물량표";#N/A,#N/A,FALSE,"96 5월물량표"}</definedName>
    <definedName name="홍" localSheetId="13" hidden="1">{#N/A,#N/A,FALSE,"96 3월물량표";#N/A,#N/A,FALSE,"96 4월물량표";#N/A,#N/A,FALSE,"96 5월물량표"}</definedName>
    <definedName name="홍" localSheetId="2" hidden="1">{#N/A,#N/A,FALSE,"96 3월물량표";#N/A,#N/A,FALSE,"96 4월물량표";#N/A,#N/A,FALSE,"96 5월물량표"}</definedName>
    <definedName name="홍" localSheetId="15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회계잔액" localSheetId="6" hidden="1">#REF!</definedName>
    <definedName name="회계잔액" localSheetId="8" hidden="1">#REF!</definedName>
    <definedName name="회계잔액" localSheetId="18" hidden="1">#REF!</definedName>
    <definedName name="회계잔액" localSheetId="1" hidden="1">'PAUTA DIGITAL'!#REF!</definedName>
    <definedName name="회계잔액" localSheetId="5" hidden="1">#REF!</definedName>
    <definedName name="회계잔액" localSheetId="13" hidden="1">#REF!</definedName>
    <definedName name="회계잔액" hidden="1">#REF!</definedName>
    <definedName name="ㅏㅏㅏ" localSheetId="16" hidden="1">{#N/A,#N/A,TRUE,"Y생산";#N/A,#N/A,TRUE,"Y판매";#N/A,#N/A,TRUE,"Y총물량";#N/A,#N/A,TRUE,"Y능력";#N/A,#N/A,TRUE,"YKD"}</definedName>
    <definedName name="ㅏㅏㅏ" localSheetId="0" hidden="1">{#N/A,#N/A,TRUE,"Y생산";#N/A,#N/A,TRUE,"Y판매";#N/A,#N/A,TRUE,"Y총물량";#N/A,#N/A,TRUE,"Y능력";#N/A,#N/A,TRUE,"YKD"}</definedName>
    <definedName name="ㅏㅏㅏ" localSheetId="6" hidden="1">{#N/A,#N/A,TRUE,"Y생산";#N/A,#N/A,TRUE,"Y판매";#N/A,#N/A,TRUE,"Y총물량";#N/A,#N/A,TRUE,"Y능력";#N/A,#N/A,TRUE,"YKD"}</definedName>
    <definedName name="ㅏㅏㅏ" localSheetId="8" hidden="1">{#N/A,#N/A,TRUE,"Y생산";#N/A,#N/A,TRUE,"Y판매";#N/A,#N/A,TRUE,"Y총물량";#N/A,#N/A,TRUE,"Y능력";#N/A,#N/A,TRUE,"YKD"}</definedName>
    <definedName name="ㅏㅏㅏ" localSheetId="14" hidden="1">{#N/A,#N/A,TRUE,"Y생산";#N/A,#N/A,TRUE,"Y판매";#N/A,#N/A,TRUE,"Y총물량";#N/A,#N/A,TRUE,"Y능력";#N/A,#N/A,TRUE,"YKD"}</definedName>
    <definedName name="ㅏㅏㅏ" localSheetId="18" hidden="1">{#N/A,#N/A,TRUE,"Y생산";#N/A,#N/A,TRUE,"Y판매";#N/A,#N/A,TRUE,"Y총물량";#N/A,#N/A,TRUE,"Y능력";#N/A,#N/A,TRUE,"YKD"}</definedName>
    <definedName name="ㅏㅏㅏ" localSheetId="1" hidden="1">{#N/A,#N/A,TRUE,"Y생산";#N/A,#N/A,TRUE,"Y판매";#N/A,#N/A,TRUE,"Y총물량";#N/A,#N/A,TRUE,"Y능력";#N/A,#N/A,TRUE,"YKD"}</definedName>
    <definedName name="ㅏㅏㅏ" localSheetId="5" hidden="1">{#N/A,#N/A,TRUE,"Y생산";#N/A,#N/A,TRUE,"Y판매";#N/A,#N/A,TRUE,"Y총물량";#N/A,#N/A,TRUE,"Y능력";#N/A,#N/A,TRUE,"YKD"}</definedName>
    <definedName name="ㅏㅏㅏ" localSheetId="12" hidden="1">{#N/A,#N/A,TRUE,"Y생산";#N/A,#N/A,TRUE,"Y판매";#N/A,#N/A,TRUE,"Y총물량";#N/A,#N/A,TRUE,"Y능력";#N/A,#N/A,TRUE,"YKD"}</definedName>
    <definedName name="ㅏㅏㅏ" localSheetId="13" hidden="1">{#N/A,#N/A,TRUE,"Y생산";#N/A,#N/A,TRUE,"Y판매";#N/A,#N/A,TRUE,"Y총물량";#N/A,#N/A,TRUE,"Y능력";#N/A,#N/A,TRUE,"YKD"}</definedName>
    <definedName name="ㅏㅏㅏ" localSheetId="2" hidden="1">{#N/A,#N/A,TRUE,"Y생산";#N/A,#N/A,TRUE,"Y판매";#N/A,#N/A,TRUE,"Y총물량";#N/A,#N/A,TRUE,"Y능력";#N/A,#N/A,TRUE,"YKD"}</definedName>
    <definedName name="ㅏㅏㅏ" localSheetId="15" hidden="1">{#N/A,#N/A,TRUE,"Y생산";#N/A,#N/A,TRUE,"Y판매";#N/A,#N/A,TRUE,"Y총물량";#N/A,#N/A,TRUE,"Y능력";#N/A,#N/A,TRUE,"YKD"}</definedName>
    <definedName name="ㅏㅏㅏ" hidden="1">{#N/A,#N/A,TRUE,"Y생산";#N/A,#N/A,TRUE,"Y판매";#N/A,#N/A,TRUE,"Y총물량";#N/A,#N/A,TRUE,"Y능력";#N/A,#N/A,TRUE,"YKD"}</definedName>
    <definedName name="ㅏㅓ" localSheetId="16" hidden="1">{#N/A,#N/A,FALSE,"단축1";#N/A,#N/A,FALSE,"단축2";#N/A,#N/A,FALSE,"단축3";#N/A,#N/A,FALSE,"장축";#N/A,#N/A,FALSE,"4WD"}</definedName>
    <definedName name="ㅏㅓ" localSheetId="0" hidden="1">{#N/A,#N/A,FALSE,"단축1";#N/A,#N/A,FALSE,"단축2";#N/A,#N/A,FALSE,"단축3";#N/A,#N/A,FALSE,"장축";#N/A,#N/A,FALSE,"4WD"}</definedName>
    <definedName name="ㅏㅓ" localSheetId="6" hidden="1">{#N/A,#N/A,FALSE,"단축1";#N/A,#N/A,FALSE,"단축2";#N/A,#N/A,FALSE,"단축3";#N/A,#N/A,FALSE,"장축";#N/A,#N/A,FALSE,"4WD"}</definedName>
    <definedName name="ㅏㅓ" localSheetId="8" hidden="1">{#N/A,#N/A,FALSE,"단축1";#N/A,#N/A,FALSE,"단축2";#N/A,#N/A,FALSE,"단축3";#N/A,#N/A,FALSE,"장축";#N/A,#N/A,FALSE,"4WD"}</definedName>
    <definedName name="ㅏㅓ" localSheetId="14" hidden="1">{#N/A,#N/A,FALSE,"단축1";#N/A,#N/A,FALSE,"단축2";#N/A,#N/A,FALSE,"단축3";#N/A,#N/A,FALSE,"장축";#N/A,#N/A,FALSE,"4WD"}</definedName>
    <definedName name="ㅏㅓ" localSheetId="18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localSheetId="5" hidden="1">{#N/A,#N/A,FALSE,"단축1";#N/A,#N/A,FALSE,"단축2";#N/A,#N/A,FALSE,"단축3";#N/A,#N/A,FALSE,"장축";#N/A,#N/A,FALSE,"4WD"}</definedName>
    <definedName name="ㅏㅓ" localSheetId="12" hidden="1">{#N/A,#N/A,FALSE,"단축1";#N/A,#N/A,FALSE,"단축2";#N/A,#N/A,FALSE,"단축3";#N/A,#N/A,FALSE,"장축";#N/A,#N/A,FALSE,"4WD"}</definedName>
    <definedName name="ㅏㅓ" localSheetId="13" hidden="1">{#N/A,#N/A,FALSE,"단축1";#N/A,#N/A,FALSE,"단축2";#N/A,#N/A,FALSE,"단축3";#N/A,#N/A,FALSE,"장축";#N/A,#N/A,FALSE,"4WD"}</definedName>
    <definedName name="ㅏㅓ" localSheetId="2" hidden="1">{#N/A,#N/A,FALSE,"단축1";#N/A,#N/A,FALSE,"단축2";#N/A,#N/A,FALSE,"단축3";#N/A,#N/A,FALSE,"장축";#N/A,#N/A,FALSE,"4WD"}</definedName>
    <definedName name="ㅏㅓ" localSheetId="15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ㅔ" localSheetId="16" hidden="1">{#N/A,#N/A,FALSE,"단축1";#N/A,#N/A,FALSE,"단축2";#N/A,#N/A,FALSE,"단축3";#N/A,#N/A,FALSE,"장축";#N/A,#N/A,FALSE,"4WD"}</definedName>
    <definedName name="ㅔ" localSheetId="0" hidden="1">{#N/A,#N/A,FALSE,"단축1";#N/A,#N/A,FALSE,"단축2";#N/A,#N/A,FALSE,"단축3";#N/A,#N/A,FALSE,"장축";#N/A,#N/A,FALSE,"4WD"}</definedName>
    <definedName name="ㅔ" localSheetId="6" hidden="1">{#N/A,#N/A,FALSE,"단축1";#N/A,#N/A,FALSE,"단축2";#N/A,#N/A,FALSE,"단축3";#N/A,#N/A,FALSE,"장축";#N/A,#N/A,FALSE,"4WD"}</definedName>
    <definedName name="ㅔ" localSheetId="8" hidden="1">{#N/A,#N/A,FALSE,"단축1";#N/A,#N/A,FALSE,"단축2";#N/A,#N/A,FALSE,"단축3";#N/A,#N/A,FALSE,"장축";#N/A,#N/A,FALSE,"4WD"}</definedName>
    <definedName name="ㅔ" localSheetId="14" hidden="1">{#N/A,#N/A,FALSE,"단축1";#N/A,#N/A,FALSE,"단축2";#N/A,#N/A,FALSE,"단축3";#N/A,#N/A,FALSE,"장축";#N/A,#N/A,FALSE,"4WD"}</definedName>
    <definedName name="ㅔ" localSheetId="18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localSheetId="5" hidden="1">{#N/A,#N/A,FALSE,"단축1";#N/A,#N/A,FALSE,"단축2";#N/A,#N/A,FALSE,"단축3";#N/A,#N/A,FALSE,"장축";#N/A,#N/A,FALSE,"4WD"}</definedName>
    <definedName name="ㅔ" localSheetId="12" hidden="1">{#N/A,#N/A,FALSE,"단축1";#N/A,#N/A,FALSE,"단축2";#N/A,#N/A,FALSE,"단축3";#N/A,#N/A,FALSE,"장축";#N/A,#N/A,FALSE,"4WD"}</definedName>
    <definedName name="ㅔ" localSheetId="13" hidden="1">{#N/A,#N/A,FALSE,"단축1";#N/A,#N/A,FALSE,"단축2";#N/A,#N/A,FALSE,"단축3";#N/A,#N/A,FALSE,"장축";#N/A,#N/A,FALSE,"4WD"}</definedName>
    <definedName name="ㅔ" localSheetId="2" hidden="1">{#N/A,#N/A,FALSE,"단축1";#N/A,#N/A,FALSE,"단축2";#N/A,#N/A,FALSE,"단축3";#N/A,#N/A,FALSE,"장축";#N/A,#N/A,FALSE,"4WD"}</definedName>
    <definedName name="ㅔ" localSheetId="15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ㅗ" localSheetId="16" hidden="1">{#N/A,#N/A,FALSE,"단축1";#N/A,#N/A,FALSE,"단축2";#N/A,#N/A,FALSE,"단축3";#N/A,#N/A,FALSE,"장축";#N/A,#N/A,FALSE,"4WD"}</definedName>
    <definedName name="ㅗ" localSheetId="0" hidden="1">{#N/A,#N/A,FALSE,"단축1";#N/A,#N/A,FALSE,"단축2";#N/A,#N/A,FALSE,"단축3";#N/A,#N/A,FALSE,"장축";#N/A,#N/A,FALSE,"4WD"}</definedName>
    <definedName name="ㅗ" localSheetId="6" hidden="1">{#N/A,#N/A,FALSE,"단축1";#N/A,#N/A,FALSE,"단축2";#N/A,#N/A,FALSE,"단축3";#N/A,#N/A,FALSE,"장축";#N/A,#N/A,FALSE,"4WD"}</definedName>
    <definedName name="ㅗ" localSheetId="8" hidden="1">{#N/A,#N/A,FALSE,"단축1";#N/A,#N/A,FALSE,"단축2";#N/A,#N/A,FALSE,"단축3";#N/A,#N/A,FALSE,"장축";#N/A,#N/A,FALSE,"4WD"}</definedName>
    <definedName name="ㅗ" localSheetId="14" hidden="1">{#N/A,#N/A,FALSE,"단축1";#N/A,#N/A,FALSE,"단축2";#N/A,#N/A,FALSE,"단축3";#N/A,#N/A,FALSE,"장축";#N/A,#N/A,FALSE,"4WD"}</definedName>
    <definedName name="ㅗ" localSheetId="18" hidden="1">{#N/A,#N/A,FALSE,"단축1";#N/A,#N/A,FALSE,"단축2";#N/A,#N/A,FALSE,"단축3";#N/A,#N/A,FALSE,"장축";#N/A,#N/A,FALSE,"4WD"}</definedName>
    <definedName name="ㅗ" localSheetId="1" hidden="1">{#N/A,#N/A,FALSE,"단축1";#N/A,#N/A,FALSE,"단축2";#N/A,#N/A,FALSE,"단축3";#N/A,#N/A,FALSE,"장축";#N/A,#N/A,FALSE,"4WD"}</definedName>
    <definedName name="ㅗ" localSheetId="5" hidden="1">{#N/A,#N/A,FALSE,"단축1";#N/A,#N/A,FALSE,"단축2";#N/A,#N/A,FALSE,"단축3";#N/A,#N/A,FALSE,"장축";#N/A,#N/A,FALSE,"4WD"}</definedName>
    <definedName name="ㅗ" localSheetId="12" hidden="1">{#N/A,#N/A,FALSE,"단축1";#N/A,#N/A,FALSE,"단축2";#N/A,#N/A,FALSE,"단축3";#N/A,#N/A,FALSE,"장축";#N/A,#N/A,FALSE,"4WD"}</definedName>
    <definedName name="ㅗ" localSheetId="13" hidden="1">{#N/A,#N/A,FALSE,"단축1";#N/A,#N/A,FALSE,"단축2";#N/A,#N/A,FALSE,"단축3";#N/A,#N/A,FALSE,"장축";#N/A,#N/A,FALSE,"4WD"}</definedName>
    <definedName name="ㅗ" localSheetId="2" hidden="1">{#N/A,#N/A,FALSE,"단축1";#N/A,#N/A,FALSE,"단축2";#N/A,#N/A,FALSE,"단축3";#N/A,#N/A,FALSE,"장축";#N/A,#N/A,FALSE,"4WD"}</definedName>
    <definedName name="ㅗ" localSheetId="15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ㅛ" localSheetId="16" hidden="1">{#N/A,#N/A,FALSE,"단축1";#N/A,#N/A,FALSE,"단축2";#N/A,#N/A,FALSE,"단축3";#N/A,#N/A,FALSE,"장축";#N/A,#N/A,FALSE,"4WD"}</definedName>
    <definedName name="ㅛ" localSheetId="0" hidden="1">{#N/A,#N/A,FALSE,"단축1";#N/A,#N/A,FALSE,"단축2";#N/A,#N/A,FALSE,"단축3";#N/A,#N/A,FALSE,"장축";#N/A,#N/A,FALSE,"4WD"}</definedName>
    <definedName name="ㅛ" localSheetId="6" hidden="1">{#N/A,#N/A,FALSE,"단축1";#N/A,#N/A,FALSE,"단축2";#N/A,#N/A,FALSE,"단축3";#N/A,#N/A,FALSE,"장축";#N/A,#N/A,FALSE,"4WD"}</definedName>
    <definedName name="ㅛ" localSheetId="8" hidden="1">{#N/A,#N/A,FALSE,"단축1";#N/A,#N/A,FALSE,"단축2";#N/A,#N/A,FALSE,"단축3";#N/A,#N/A,FALSE,"장축";#N/A,#N/A,FALSE,"4WD"}</definedName>
    <definedName name="ㅛ" localSheetId="14" hidden="1">{#N/A,#N/A,FALSE,"단축1";#N/A,#N/A,FALSE,"단축2";#N/A,#N/A,FALSE,"단축3";#N/A,#N/A,FALSE,"장축";#N/A,#N/A,FALSE,"4WD"}</definedName>
    <definedName name="ㅛ" localSheetId="18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localSheetId="5" hidden="1">{#N/A,#N/A,FALSE,"단축1";#N/A,#N/A,FALSE,"단축2";#N/A,#N/A,FALSE,"단축3";#N/A,#N/A,FALSE,"장축";#N/A,#N/A,FALSE,"4WD"}</definedName>
    <definedName name="ㅛ" localSheetId="12" hidden="1">{#N/A,#N/A,FALSE,"단축1";#N/A,#N/A,FALSE,"단축2";#N/A,#N/A,FALSE,"단축3";#N/A,#N/A,FALSE,"장축";#N/A,#N/A,FALSE,"4WD"}</definedName>
    <definedName name="ㅛ" localSheetId="13" hidden="1">{#N/A,#N/A,FALSE,"단축1";#N/A,#N/A,FALSE,"단축2";#N/A,#N/A,FALSE,"단축3";#N/A,#N/A,FALSE,"장축";#N/A,#N/A,FALSE,"4WD"}</definedName>
    <definedName name="ㅛ" localSheetId="2" hidden="1">{#N/A,#N/A,FALSE,"단축1";#N/A,#N/A,FALSE,"단축2";#N/A,#N/A,FALSE,"단축3";#N/A,#N/A,FALSE,"장축";#N/A,#N/A,FALSE,"4WD"}</definedName>
    <definedName name="ㅛ" localSheetId="15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16" hidden="1">{#N/A,#N/A,FALSE,"단축1";#N/A,#N/A,FALSE,"단축2";#N/A,#N/A,FALSE,"단축3";#N/A,#N/A,FALSE,"장축";#N/A,#N/A,FALSE,"4WD"}</definedName>
    <definedName name="ㅜ" localSheetId="0" hidden="1">{#N/A,#N/A,FALSE,"단축1";#N/A,#N/A,FALSE,"단축2";#N/A,#N/A,FALSE,"단축3";#N/A,#N/A,FALSE,"장축";#N/A,#N/A,FALSE,"4WD"}</definedName>
    <definedName name="ㅜ" localSheetId="6" hidden="1">{#N/A,#N/A,FALSE,"단축1";#N/A,#N/A,FALSE,"단축2";#N/A,#N/A,FALSE,"단축3";#N/A,#N/A,FALSE,"장축";#N/A,#N/A,FALSE,"4WD"}</definedName>
    <definedName name="ㅜ" localSheetId="8" hidden="1">{#N/A,#N/A,FALSE,"단축1";#N/A,#N/A,FALSE,"단축2";#N/A,#N/A,FALSE,"단축3";#N/A,#N/A,FALSE,"장축";#N/A,#N/A,FALSE,"4WD"}</definedName>
    <definedName name="ㅜ" localSheetId="14" hidden="1">{#N/A,#N/A,FALSE,"단축1";#N/A,#N/A,FALSE,"단축2";#N/A,#N/A,FALSE,"단축3";#N/A,#N/A,FALSE,"장축";#N/A,#N/A,FALSE,"4WD"}</definedName>
    <definedName name="ㅜ" localSheetId="18" hidden="1">{#N/A,#N/A,FALSE,"단축1";#N/A,#N/A,FALSE,"단축2";#N/A,#N/A,FALSE,"단축3";#N/A,#N/A,FALSE,"장축";#N/A,#N/A,FALSE,"4WD"}</definedName>
    <definedName name="ㅜ" localSheetId="1" hidden="1">{#N/A,#N/A,FALSE,"단축1";#N/A,#N/A,FALSE,"단축2";#N/A,#N/A,FALSE,"단축3";#N/A,#N/A,FALSE,"장축";#N/A,#N/A,FALSE,"4WD"}</definedName>
    <definedName name="ㅜ" localSheetId="5" hidden="1">{#N/A,#N/A,FALSE,"단축1";#N/A,#N/A,FALSE,"단축2";#N/A,#N/A,FALSE,"단축3";#N/A,#N/A,FALSE,"장축";#N/A,#N/A,FALSE,"4WD"}</definedName>
    <definedName name="ㅜ" localSheetId="12" hidden="1">{#N/A,#N/A,FALSE,"단축1";#N/A,#N/A,FALSE,"단축2";#N/A,#N/A,FALSE,"단축3";#N/A,#N/A,FALSE,"장축";#N/A,#N/A,FALSE,"4WD"}</definedName>
    <definedName name="ㅜ" localSheetId="13" hidden="1">{#N/A,#N/A,FALSE,"단축1";#N/A,#N/A,FALSE,"단축2";#N/A,#N/A,FALSE,"단축3";#N/A,#N/A,FALSE,"장축";#N/A,#N/A,FALSE,"4WD"}</definedName>
    <definedName name="ㅜ" localSheetId="2" hidden="1">{#N/A,#N/A,FALSE,"단축1";#N/A,#N/A,FALSE,"단축2";#N/A,#N/A,FALSE,"단축3";#N/A,#N/A,FALSE,"장축";#N/A,#N/A,FALSE,"4WD"}</definedName>
    <definedName name="ㅜ" localSheetId="15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localSheetId="16" hidden="1">{#N/A,#N/A,FALSE,"단축1";#N/A,#N/A,FALSE,"단축2";#N/A,#N/A,FALSE,"단축3";#N/A,#N/A,FALSE,"장축";#N/A,#N/A,FALSE,"4WD"}</definedName>
    <definedName name="ㅠ" localSheetId="0" hidden="1">{#N/A,#N/A,FALSE,"단축1";#N/A,#N/A,FALSE,"단축2";#N/A,#N/A,FALSE,"단축3";#N/A,#N/A,FALSE,"장축";#N/A,#N/A,FALSE,"4WD"}</definedName>
    <definedName name="ㅠ" localSheetId="6" hidden="1">{#N/A,#N/A,FALSE,"단축1";#N/A,#N/A,FALSE,"단축2";#N/A,#N/A,FALSE,"단축3";#N/A,#N/A,FALSE,"장축";#N/A,#N/A,FALSE,"4WD"}</definedName>
    <definedName name="ㅠ" localSheetId="8" hidden="1">{#N/A,#N/A,FALSE,"단축1";#N/A,#N/A,FALSE,"단축2";#N/A,#N/A,FALSE,"단축3";#N/A,#N/A,FALSE,"장축";#N/A,#N/A,FALSE,"4WD"}</definedName>
    <definedName name="ㅠ" localSheetId="14" hidden="1">{#N/A,#N/A,FALSE,"단축1";#N/A,#N/A,FALSE,"단축2";#N/A,#N/A,FALSE,"단축3";#N/A,#N/A,FALSE,"장축";#N/A,#N/A,FALSE,"4WD"}</definedName>
    <definedName name="ㅠ" localSheetId="18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localSheetId="5" hidden="1">{#N/A,#N/A,FALSE,"단축1";#N/A,#N/A,FALSE,"단축2";#N/A,#N/A,FALSE,"단축3";#N/A,#N/A,FALSE,"장축";#N/A,#N/A,FALSE,"4WD"}</definedName>
    <definedName name="ㅠ" localSheetId="12" hidden="1">{#N/A,#N/A,FALSE,"단축1";#N/A,#N/A,FALSE,"단축2";#N/A,#N/A,FALSE,"단축3";#N/A,#N/A,FALSE,"장축";#N/A,#N/A,FALSE,"4WD"}</definedName>
    <definedName name="ㅠ" localSheetId="13" hidden="1">{#N/A,#N/A,FALSE,"단축1";#N/A,#N/A,FALSE,"단축2";#N/A,#N/A,FALSE,"단축3";#N/A,#N/A,FALSE,"장축";#N/A,#N/A,FALSE,"4WD"}</definedName>
    <definedName name="ㅠ" localSheetId="2" hidden="1">{#N/A,#N/A,FALSE,"단축1";#N/A,#N/A,FALSE,"단축2";#N/A,#N/A,FALSE,"단축3";#N/A,#N/A,FALSE,"장축";#N/A,#N/A,FALSE,"4WD"}</definedName>
    <definedName name="ㅠ" localSheetId="15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ㅡ" localSheetId="1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6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8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3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localSheetId="15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localSheetId="16" hidden="1">{#N/A,#N/A,FALSE,"단축1";#N/A,#N/A,FALSE,"단축2";#N/A,#N/A,FALSE,"단축3";#N/A,#N/A,FALSE,"장축";#N/A,#N/A,FALSE,"4WD"}</definedName>
    <definedName name="ㅣㅏ" localSheetId="0" hidden="1">{#N/A,#N/A,FALSE,"단축1";#N/A,#N/A,FALSE,"단축2";#N/A,#N/A,FALSE,"단축3";#N/A,#N/A,FALSE,"장축";#N/A,#N/A,FALSE,"4WD"}</definedName>
    <definedName name="ㅣㅏ" localSheetId="6" hidden="1">{#N/A,#N/A,FALSE,"단축1";#N/A,#N/A,FALSE,"단축2";#N/A,#N/A,FALSE,"단축3";#N/A,#N/A,FALSE,"장축";#N/A,#N/A,FALSE,"4WD"}</definedName>
    <definedName name="ㅣㅏ" localSheetId="8" hidden="1">{#N/A,#N/A,FALSE,"단축1";#N/A,#N/A,FALSE,"단축2";#N/A,#N/A,FALSE,"단축3";#N/A,#N/A,FALSE,"장축";#N/A,#N/A,FALSE,"4WD"}</definedName>
    <definedName name="ㅣㅏ" localSheetId="14" hidden="1">{#N/A,#N/A,FALSE,"단축1";#N/A,#N/A,FALSE,"단축2";#N/A,#N/A,FALSE,"단축3";#N/A,#N/A,FALSE,"장축";#N/A,#N/A,FALSE,"4WD"}</definedName>
    <definedName name="ㅣㅏ" localSheetId="18" hidden="1">{#N/A,#N/A,FALSE,"단축1";#N/A,#N/A,FALSE,"단축2";#N/A,#N/A,FALSE,"단축3";#N/A,#N/A,FALSE,"장축";#N/A,#N/A,FALSE,"4WD"}</definedName>
    <definedName name="ㅣㅏ" localSheetId="1" hidden="1">{#N/A,#N/A,FALSE,"단축1";#N/A,#N/A,FALSE,"단축2";#N/A,#N/A,FALSE,"단축3";#N/A,#N/A,FALSE,"장축";#N/A,#N/A,FALSE,"4WD"}</definedName>
    <definedName name="ㅣㅏ" localSheetId="5" hidden="1">{#N/A,#N/A,FALSE,"단축1";#N/A,#N/A,FALSE,"단축2";#N/A,#N/A,FALSE,"단축3";#N/A,#N/A,FALSE,"장축";#N/A,#N/A,FALSE,"4WD"}</definedName>
    <definedName name="ㅣㅏ" localSheetId="12" hidden="1">{#N/A,#N/A,FALSE,"단축1";#N/A,#N/A,FALSE,"단축2";#N/A,#N/A,FALSE,"단축3";#N/A,#N/A,FALSE,"장축";#N/A,#N/A,FALSE,"4WD"}</definedName>
    <definedName name="ㅣㅏ" localSheetId="13" hidden="1">{#N/A,#N/A,FALSE,"단축1";#N/A,#N/A,FALSE,"단축2";#N/A,#N/A,FALSE,"단축3";#N/A,#N/A,FALSE,"장축";#N/A,#N/A,FALSE,"4WD"}</definedName>
    <definedName name="ㅣㅏ" localSheetId="2" hidden="1">{#N/A,#N/A,FALSE,"단축1";#N/A,#N/A,FALSE,"단축2";#N/A,#N/A,FALSE,"단축3";#N/A,#N/A,FALSE,"장축";#N/A,#N/A,FALSE,"4WD"}</definedName>
    <definedName name="ㅣㅏ" localSheetId="15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45" i="259" l="1"/>
  <c r="EX44" i="259"/>
  <c r="EX37" i="259"/>
  <c r="EX36" i="259"/>
  <c r="EX28" i="259"/>
  <c r="S47" i="259"/>
  <c r="S46" i="259"/>
  <c r="S45" i="259"/>
  <c r="S44" i="259"/>
  <c r="S39" i="259"/>
  <c r="S38" i="259"/>
  <c r="S37" i="259"/>
  <c r="S36" i="259"/>
  <c r="S31" i="259"/>
  <c r="S30" i="259"/>
  <c r="S29" i="259"/>
  <c r="S28" i="259"/>
  <c r="S43" i="259"/>
  <c r="S42" i="259"/>
  <c r="S41" i="259"/>
  <c r="S40" i="259"/>
  <c r="S35" i="259"/>
  <c r="S34" i="259"/>
  <c r="S33" i="259"/>
  <c r="S32" i="259"/>
  <c r="S27" i="259"/>
  <c r="S26" i="259"/>
  <c r="S25" i="259"/>
  <c r="S24" i="259"/>
  <c r="E30" i="145"/>
  <c r="M32" i="145"/>
  <c r="I32" i="145"/>
  <c r="E32" i="145"/>
  <c r="M31" i="145"/>
  <c r="I31" i="145"/>
  <c r="E31" i="145"/>
  <c r="M30" i="145"/>
  <c r="I30" i="145"/>
  <c r="AI93" i="259"/>
  <c r="BK92" i="259"/>
  <c r="O94" i="259" l="1"/>
  <c r="N94" i="259"/>
  <c r="N46" i="259"/>
  <c r="N31" i="259"/>
  <c r="N26" i="259"/>
  <c r="N86" i="259"/>
  <c r="N30" i="259"/>
  <c r="R8" i="259"/>
  <c r="N29" i="259"/>
  <c r="N28" i="259"/>
  <c r="N37" i="259"/>
  <c r="N36" i="259"/>
  <c r="N45" i="259"/>
  <c r="O45" i="259" s="1"/>
  <c r="N44" i="259"/>
  <c r="N27" i="259"/>
  <c r="N25" i="259"/>
  <c r="N24" i="259"/>
  <c r="L24" i="259" s="1"/>
  <c r="N33" i="259"/>
  <c r="N32" i="259"/>
  <c r="N35" i="259"/>
  <c r="N34" i="259"/>
  <c r="M34" i="259" s="1"/>
  <c r="N41" i="259"/>
  <c r="N40" i="259"/>
  <c r="N43" i="259"/>
  <c r="N42" i="259"/>
  <c r="N47" i="259"/>
  <c r="N39" i="259"/>
  <c r="N38" i="259"/>
  <c r="O16" i="259"/>
  <c r="EX16" i="259" s="1"/>
  <c r="O14" i="259"/>
  <c r="R23" i="259"/>
  <c r="O76" i="259"/>
  <c r="O82" i="259"/>
  <c r="O81" i="259"/>
  <c r="O83" i="259" s="1"/>
  <c r="R82" i="259"/>
  <c r="R81" i="259"/>
  <c r="N83" i="259"/>
  <c r="EN87" i="259"/>
  <c r="BK45" i="259" l="1"/>
  <c r="AI45" i="259"/>
  <c r="AD45" i="259"/>
  <c r="R83" i="259"/>
  <c r="N48" i="259"/>
  <c r="EA16" i="259"/>
  <c r="EG49" i="259"/>
  <c r="EG76" i="259"/>
  <c r="EG50" i="259"/>
  <c r="EG51" i="259"/>
  <c r="EG52" i="259"/>
  <c r="EG53" i="259"/>
  <c r="EG54" i="259"/>
  <c r="EG55" i="259"/>
  <c r="EG56" i="259"/>
  <c r="EG57" i="259"/>
  <c r="EG58" i="259"/>
  <c r="EG59" i="259"/>
  <c r="EG60" i="259"/>
  <c r="EG61" i="259"/>
  <c r="EG62" i="259"/>
  <c r="EG63" i="259"/>
  <c r="EG64" i="259"/>
  <c r="EG65" i="259"/>
  <c r="EG66" i="259"/>
  <c r="EG67" i="259"/>
  <c r="EG68" i="259"/>
  <c r="EG69" i="259"/>
  <c r="EG70" i="259"/>
  <c r="EG71" i="259"/>
  <c r="EG72" i="259"/>
  <c r="EG73" i="259"/>
  <c r="EG74" i="259"/>
  <c r="EG82" i="259"/>
  <c r="EG77" i="259"/>
  <c r="EG78" i="259"/>
  <c r="EG79" i="259"/>
  <c r="O40" i="259"/>
  <c r="EG15" i="259"/>
  <c r="EG16" i="259"/>
  <c r="EG17" i="259"/>
  <c r="EG18" i="259"/>
  <c r="EG19" i="259"/>
  <c r="EG20" i="259"/>
  <c r="EG21" i="259"/>
  <c r="EG14" i="259"/>
  <c r="EG39" i="259"/>
  <c r="EG38" i="259"/>
  <c r="EG37" i="259"/>
  <c r="EG36" i="259"/>
  <c r="EG33" i="259"/>
  <c r="EG32" i="259"/>
  <c r="EG29" i="259"/>
  <c r="EG28" i="259"/>
  <c r="EG27" i="259"/>
  <c r="EG26" i="259"/>
  <c r="EG25" i="259"/>
  <c r="EG24" i="259"/>
  <c r="EG35" i="259"/>
  <c r="EG34" i="259"/>
  <c r="BK40" i="259" l="1"/>
  <c r="AD40" i="259"/>
  <c r="AI40" i="259"/>
  <c r="I39" i="145"/>
  <c r="I38" i="145"/>
  <c r="EE82" i="259"/>
  <c r="EE81" i="259"/>
  <c r="EG81" i="259"/>
  <c r="EH81" i="259" s="1"/>
  <c r="ED82" i="259"/>
  <c r="ED81" i="259"/>
  <c r="EB40" i="259"/>
  <c r="CP49" i="259"/>
  <c r="BK49" i="259"/>
  <c r="AZ49" i="259"/>
  <c r="AU74" i="259"/>
  <c r="AZ73" i="259"/>
  <c r="AU72" i="259"/>
  <c r="AZ71" i="259"/>
  <c r="AU70" i="259"/>
  <c r="AZ69" i="259"/>
  <c r="AU68" i="259"/>
  <c r="AZ67" i="259"/>
  <c r="AU66" i="259"/>
  <c r="AZ65" i="259"/>
  <c r="AU64" i="259"/>
  <c r="AZ63" i="259"/>
  <c r="AU62" i="259"/>
  <c r="AZ61" i="259"/>
  <c r="AU60" i="259"/>
  <c r="AZ59" i="259"/>
  <c r="AU58" i="259"/>
  <c r="AZ57" i="259"/>
  <c r="AU56" i="259"/>
  <c r="AZ55" i="259"/>
  <c r="AU54" i="259"/>
  <c r="AZ53" i="259"/>
  <c r="AU52" i="259"/>
  <c r="AZ51" i="259"/>
  <c r="C83" i="259"/>
  <c r="C12" i="259"/>
  <c r="N75" i="259"/>
  <c r="ER72" i="259"/>
  <c r="EQ72" i="259"/>
  <c r="EK72" i="259"/>
  <c r="EJ72" i="259"/>
  <c r="EI72" i="259"/>
  <c r="EH72" i="259"/>
  <c r="ED72" i="259"/>
  <c r="CP72" i="259"/>
  <c r="BK72" i="259"/>
  <c r="O72" i="259"/>
  <c r="M72" i="259"/>
  <c r="ER71" i="259"/>
  <c r="EQ71" i="259"/>
  <c r="EK71" i="259"/>
  <c r="EJ71" i="259"/>
  <c r="EI71" i="259"/>
  <c r="EH71" i="259"/>
  <c r="ED71" i="259"/>
  <c r="CP71" i="259"/>
  <c r="BK71" i="259"/>
  <c r="O71" i="259"/>
  <c r="EB71" i="259" s="1"/>
  <c r="M71" i="259"/>
  <c r="ER70" i="259"/>
  <c r="EQ70" i="259"/>
  <c r="EK70" i="259"/>
  <c r="EJ70" i="259"/>
  <c r="EI70" i="259"/>
  <c r="EH70" i="259"/>
  <c r="ED70" i="259"/>
  <c r="CP70" i="259"/>
  <c r="BK70" i="259"/>
  <c r="O70" i="259"/>
  <c r="EB70" i="259" s="1"/>
  <c r="M70" i="259"/>
  <c r="ER69" i="259"/>
  <c r="EQ69" i="259"/>
  <c r="EK69" i="259"/>
  <c r="EJ69" i="259"/>
  <c r="EI69" i="259"/>
  <c r="EH69" i="259"/>
  <c r="ED69" i="259"/>
  <c r="CP69" i="259"/>
  <c r="BK69" i="259"/>
  <c r="O69" i="259"/>
  <c r="DX69" i="259" s="1"/>
  <c r="M69" i="259"/>
  <c r="ER68" i="259"/>
  <c r="EQ68" i="259"/>
  <c r="EK68" i="259"/>
  <c r="EJ68" i="259"/>
  <c r="EI68" i="259"/>
  <c r="EH68" i="259"/>
  <c r="ED68" i="259"/>
  <c r="CP68" i="259"/>
  <c r="BK68" i="259"/>
  <c r="O68" i="259"/>
  <c r="M68" i="259"/>
  <c r="ER67" i="259"/>
  <c r="EQ67" i="259"/>
  <c r="EK67" i="259"/>
  <c r="EJ67" i="259"/>
  <c r="EI67" i="259"/>
  <c r="EH67" i="259"/>
  <c r="ED67" i="259"/>
  <c r="CP67" i="259"/>
  <c r="BK67" i="259"/>
  <c r="O67" i="259"/>
  <c r="M67" i="259"/>
  <c r="ER66" i="259"/>
  <c r="EQ66" i="259"/>
  <c r="EK66" i="259"/>
  <c r="EJ66" i="259"/>
  <c r="EI66" i="259"/>
  <c r="EH66" i="259"/>
  <c r="ED66" i="259"/>
  <c r="CP66" i="259"/>
  <c r="BK66" i="259"/>
  <c r="O66" i="259"/>
  <c r="DX66" i="259" s="1"/>
  <c r="EF66" i="259" s="1"/>
  <c r="M66" i="259"/>
  <c r="ER65" i="259"/>
  <c r="EQ65" i="259"/>
  <c r="EK65" i="259"/>
  <c r="EJ65" i="259"/>
  <c r="EI65" i="259"/>
  <c r="EH65" i="259"/>
  <c r="ED65" i="259"/>
  <c r="CP65" i="259"/>
  <c r="BK65" i="259"/>
  <c r="O65" i="259"/>
  <c r="EB65" i="259" s="1"/>
  <c r="M65" i="259"/>
  <c r="ER64" i="259"/>
  <c r="EQ64" i="259"/>
  <c r="EK64" i="259"/>
  <c r="EJ64" i="259"/>
  <c r="EI64" i="259"/>
  <c r="EH64" i="259"/>
  <c r="ED64" i="259"/>
  <c r="CP64" i="259"/>
  <c r="BK64" i="259"/>
  <c r="O64" i="259"/>
  <c r="EB64" i="259" s="1"/>
  <c r="M64" i="259"/>
  <c r="ER63" i="259"/>
  <c r="EQ63" i="259"/>
  <c r="EK63" i="259"/>
  <c r="EJ63" i="259"/>
  <c r="EI63" i="259"/>
  <c r="EH63" i="259"/>
  <c r="ED63" i="259"/>
  <c r="CP63" i="259"/>
  <c r="BK63" i="259"/>
  <c r="O63" i="259"/>
  <c r="EB63" i="259" s="1"/>
  <c r="M63" i="259"/>
  <c r="ER62" i="259"/>
  <c r="EQ62" i="259"/>
  <c r="EK62" i="259"/>
  <c r="EJ62" i="259"/>
  <c r="EI62" i="259"/>
  <c r="EH62" i="259"/>
  <c r="ED62" i="259"/>
  <c r="CP62" i="259"/>
  <c r="BK62" i="259"/>
  <c r="O62" i="259"/>
  <c r="M62" i="259"/>
  <c r="ER61" i="259"/>
  <c r="EQ61" i="259"/>
  <c r="EK61" i="259"/>
  <c r="EJ61" i="259"/>
  <c r="EI61" i="259"/>
  <c r="EH61" i="259"/>
  <c r="ED61" i="259"/>
  <c r="CP61" i="259"/>
  <c r="BK61" i="259"/>
  <c r="O61" i="259"/>
  <c r="M61" i="259"/>
  <c r="ER60" i="259"/>
  <c r="EQ60" i="259"/>
  <c r="EK60" i="259"/>
  <c r="EJ60" i="259"/>
  <c r="EI60" i="259"/>
  <c r="EH60" i="259"/>
  <c r="ED60" i="259"/>
  <c r="CP60" i="259"/>
  <c r="BK60" i="259"/>
  <c r="O60" i="259"/>
  <c r="EB60" i="259" s="1"/>
  <c r="M60" i="259"/>
  <c r="ER59" i="259"/>
  <c r="EQ59" i="259"/>
  <c r="EK59" i="259"/>
  <c r="EJ59" i="259"/>
  <c r="EI59" i="259"/>
  <c r="EH59" i="259"/>
  <c r="ED59" i="259"/>
  <c r="CP59" i="259"/>
  <c r="BK59" i="259"/>
  <c r="O59" i="259"/>
  <c r="EB59" i="259" s="1"/>
  <c r="M59" i="259"/>
  <c r="ER58" i="259"/>
  <c r="EQ58" i="259"/>
  <c r="EK58" i="259"/>
  <c r="EJ58" i="259"/>
  <c r="EI58" i="259"/>
  <c r="EH58" i="259"/>
  <c r="ED58" i="259"/>
  <c r="CP58" i="259"/>
  <c r="BK58" i="259"/>
  <c r="O58" i="259"/>
  <c r="M58" i="259"/>
  <c r="ER57" i="259"/>
  <c r="EQ57" i="259"/>
  <c r="EK57" i="259"/>
  <c r="EJ57" i="259"/>
  <c r="EI57" i="259"/>
  <c r="EH57" i="259"/>
  <c r="ED57" i="259"/>
  <c r="CP57" i="259"/>
  <c r="BK57" i="259"/>
  <c r="O57" i="259"/>
  <c r="EB57" i="259" s="1"/>
  <c r="M57" i="259"/>
  <c r="M49" i="259"/>
  <c r="O49" i="259"/>
  <c r="ER56" i="259"/>
  <c r="EQ56" i="259"/>
  <c r="EK56" i="259"/>
  <c r="EJ56" i="259"/>
  <c r="EI56" i="259"/>
  <c r="EH56" i="259"/>
  <c r="ED56" i="259"/>
  <c r="CP56" i="259"/>
  <c r="BK56" i="259"/>
  <c r="O56" i="259"/>
  <c r="EB56" i="259" s="1"/>
  <c r="M56" i="259"/>
  <c r="ER55" i="259"/>
  <c r="EQ55" i="259"/>
  <c r="EK55" i="259"/>
  <c r="EJ55" i="259"/>
  <c r="EI55" i="259"/>
  <c r="EH55" i="259"/>
  <c r="ED55" i="259"/>
  <c r="CP55" i="259"/>
  <c r="BK55" i="259"/>
  <c r="O55" i="259"/>
  <c r="EB55" i="259" s="1"/>
  <c r="M55" i="259"/>
  <c r="ER54" i="259"/>
  <c r="EQ54" i="259"/>
  <c r="EK54" i="259"/>
  <c r="EJ54" i="259"/>
  <c r="EI54" i="259"/>
  <c r="EH54" i="259"/>
  <c r="ED54" i="259"/>
  <c r="CP54" i="259"/>
  <c r="BK54" i="259"/>
  <c r="O54" i="259"/>
  <c r="M54" i="259"/>
  <c r="ER53" i="259"/>
  <c r="EQ53" i="259"/>
  <c r="EK53" i="259"/>
  <c r="EJ53" i="259"/>
  <c r="EI53" i="259"/>
  <c r="EH53" i="259"/>
  <c r="ED53" i="259"/>
  <c r="CP53" i="259"/>
  <c r="BK53" i="259"/>
  <c r="O53" i="259"/>
  <c r="EB53" i="259" s="1"/>
  <c r="M53" i="259"/>
  <c r="ER52" i="259"/>
  <c r="EQ52" i="259"/>
  <c r="EK52" i="259"/>
  <c r="EJ52" i="259"/>
  <c r="EI52" i="259"/>
  <c r="EH52" i="259"/>
  <c r="ED52" i="259"/>
  <c r="CP52" i="259"/>
  <c r="BK52" i="259"/>
  <c r="O52" i="259"/>
  <c r="M52" i="259"/>
  <c r="ER51" i="259"/>
  <c r="EQ51" i="259"/>
  <c r="EK51" i="259"/>
  <c r="EJ51" i="259"/>
  <c r="EI51" i="259"/>
  <c r="EH51" i="259"/>
  <c r="ED51" i="259"/>
  <c r="CP51" i="259"/>
  <c r="BK51" i="259"/>
  <c r="O51" i="259"/>
  <c r="EB51" i="259" s="1"/>
  <c r="M51" i="259"/>
  <c r="M13" i="259"/>
  <c r="O74" i="259"/>
  <c r="DX74" i="259" s="1"/>
  <c r="M50" i="259"/>
  <c r="O50" i="259"/>
  <c r="O73" i="259"/>
  <c r="EB73" i="259" s="1"/>
  <c r="O79" i="259"/>
  <c r="EB79" i="259" s="1"/>
  <c r="O78" i="259"/>
  <c r="EB78" i="259" s="1"/>
  <c r="O77" i="259"/>
  <c r="EB77" i="259" s="1"/>
  <c r="EB76" i="259"/>
  <c r="EB82" i="259"/>
  <c r="EA81" i="259"/>
  <c r="Z50" i="145"/>
  <c r="I48" i="145"/>
  <c r="AA48" i="145" s="1"/>
  <c r="AC48" i="145" s="1"/>
  <c r="I47" i="145"/>
  <c r="AT82" i="259"/>
  <c r="AT81" i="259"/>
  <c r="ER81" i="259"/>
  <c r="EQ81" i="259"/>
  <c r="EK81" i="259"/>
  <c r="EJ81" i="259"/>
  <c r="EI81" i="259"/>
  <c r="M81" i="259"/>
  <c r="ER82" i="259"/>
  <c r="EQ82" i="259"/>
  <c r="EK82" i="259"/>
  <c r="EJ82" i="259"/>
  <c r="EI82" i="259"/>
  <c r="M82" i="259"/>
  <c r="CD67" i="279"/>
  <c r="CD68" i="279"/>
  <c r="CD69" i="279"/>
  <c r="CD70" i="279"/>
  <c r="CD71" i="279"/>
  <c r="CD72" i="279"/>
  <c r="CD73" i="279"/>
  <c r="CD74" i="279"/>
  <c r="CD66" i="279"/>
  <c r="CD39" i="279"/>
  <c r="CD38" i="279"/>
  <c r="CD37" i="279"/>
  <c r="CD36" i="279"/>
  <c r="CD35" i="279"/>
  <c r="CD34" i="279"/>
  <c r="CD33" i="279"/>
  <c r="CD32" i="279"/>
  <c r="CD31" i="279"/>
  <c r="CD16" i="279"/>
  <c r="CD17" i="279"/>
  <c r="CD18" i="279"/>
  <c r="CD15" i="279"/>
  <c r="CC101" i="279"/>
  <c r="CB101" i="279"/>
  <c r="CA101" i="279"/>
  <c r="BZ101" i="279"/>
  <c r="BY101" i="279"/>
  <c r="BX101" i="279"/>
  <c r="BW101" i="279"/>
  <c r="BV101" i="279"/>
  <c r="BU101" i="279"/>
  <c r="BT101" i="279"/>
  <c r="BS101" i="279"/>
  <c r="BR101" i="279"/>
  <c r="BQ101" i="279"/>
  <c r="BP101" i="279"/>
  <c r="BO101" i="279"/>
  <c r="BN101" i="279"/>
  <c r="BM101" i="279"/>
  <c r="BL101" i="279"/>
  <c r="BK101" i="279"/>
  <c r="BJ101" i="279"/>
  <c r="BI101" i="279"/>
  <c r="BH101" i="279"/>
  <c r="BG101" i="279"/>
  <c r="BF101" i="279"/>
  <c r="BE101" i="279"/>
  <c r="BD101" i="279"/>
  <c r="BC101" i="279"/>
  <c r="BB101" i="279"/>
  <c r="BA101" i="279"/>
  <c r="AZ101" i="279"/>
  <c r="AY101" i="279"/>
  <c r="AX101" i="279"/>
  <c r="AW101" i="279"/>
  <c r="AV101" i="279"/>
  <c r="AU101" i="279"/>
  <c r="AT101" i="279"/>
  <c r="AS101" i="279"/>
  <c r="AR101" i="279"/>
  <c r="AQ101" i="279"/>
  <c r="AP101" i="279"/>
  <c r="AO101" i="279"/>
  <c r="AN101" i="279"/>
  <c r="AM101" i="279"/>
  <c r="AL101" i="279"/>
  <c r="AK101" i="279"/>
  <c r="AJ101" i="279"/>
  <c r="AI101" i="279"/>
  <c r="AH101" i="279"/>
  <c r="AG101" i="279"/>
  <c r="AF101" i="279"/>
  <c r="AE101" i="279"/>
  <c r="AD101" i="279"/>
  <c r="AC101" i="279"/>
  <c r="AB101" i="279"/>
  <c r="AA101" i="279"/>
  <c r="Z101" i="279"/>
  <c r="Y101" i="279"/>
  <c r="X101" i="279"/>
  <c r="W101" i="279"/>
  <c r="V101" i="279"/>
  <c r="U101" i="279"/>
  <c r="T101" i="279"/>
  <c r="S101" i="279"/>
  <c r="R101" i="279"/>
  <c r="Q101" i="279"/>
  <c r="P101" i="279"/>
  <c r="O101" i="279"/>
  <c r="N101" i="279"/>
  <c r="M101" i="279"/>
  <c r="L101" i="279"/>
  <c r="K101" i="279"/>
  <c r="DQ100" i="279"/>
  <c r="DP100" i="279"/>
  <c r="DN100" i="279"/>
  <c r="DM100" i="279"/>
  <c r="DK100" i="279"/>
  <c r="DJ100" i="279"/>
  <c r="DH100" i="279"/>
  <c r="DG100" i="279"/>
  <c r="DE100" i="279"/>
  <c r="DD100" i="279"/>
  <c r="DB100" i="279"/>
  <c r="DA100" i="279"/>
  <c r="CY100" i="279"/>
  <c r="CX100" i="279"/>
  <c r="CV100" i="279"/>
  <c r="CN100" i="279"/>
  <c r="CM100" i="279"/>
  <c r="CP100" i="279" s="1"/>
  <c r="CD100" i="279"/>
  <c r="G100" i="279"/>
  <c r="DQ99" i="279"/>
  <c r="DP99" i="279"/>
  <c r="DN99" i="279"/>
  <c r="DM99" i="279"/>
  <c r="DK99" i="279"/>
  <c r="DJ99" i="279"/>
  <c r="DH99" i="279"/>
  <c r="DG99" i="279"/>
  <c r="DE99" i="279"/>
  <c r="DD99" i="279"/>
  <c r="DB99" i="279"/>
  <c r="DA99" i="279"/>
  <c r="CY99" i="279"/>
  <c r="CX99" i="279"/>
  <c r="CV99" i="279"/>
  <c r="CM99" i="279"/>
  <c r="CP99" i="279" s="1"/>
  <c r="CD99" i="279"/>
  <c r="G99" i="279"/>
  <c r="DQ98" i="279"/>
  <c r="DP98" i="279"/>
  <c r="DN98" i="279"/>
  <c r="DM98" i="279"/>
  <c r="DK98" i="279"/>
  <c r="DJ98" i="279"/>
  <c r="DH98" i="279"/>
  <c r="DG98" i="279"/>
  <c r="DE98" i="279"/>
  <c r="DD98" i="279"/>
  <c r="DB98" i="279"/>
  <c r="DA98" i="279"/>
  <c r="CY98" i="279"/>
  <c r="CX98" i="279"/>
  <c r="CV98" i="279"/>
  <c r="CD98" i="279"/>
  <c r="G98" i="279"/>
  <c r="DQ97" i="279"/>
  <c r="DP97" i="279"/>
  <c r="DN97" i="279"/>
  <c r="DM97" i="279"/>
  <c r="DK97" i="279"/>
  <c r="DJ97" i="279"/>
  <c r="DH97" i="279"/>
  <c r="DG97" i="279"/>
  <c r="DE97" i="279"/>
  <c r="DD97" i="279"/>
  <c r="DB97" i="279"/>
  <c r="DA97" i="279"/>
  <c r="CY97" i="279"/>
  <c r="CX97" i="279"/>
  <c r="CV97" i="279"/>
  <c r="CN97" i="279"/>
  <c r="CM97" i="279"/>
  <c r="CP97" i="279" s="1"/>
  <c r="CD97" i="279"/>
  <c r="G97" i="279"/>
  <c r="DQ96" i="279"/>
  <c r="DP96" i="279"/>
  <c r="DN96" i="279"/>
  <c r="DM96" i="279"/>
  <c r="DK96" i="279"/>
  <c r="DJ96" i="279"/>
  <c r="DH96" i="279"/>
  <c r="DG96" i="279"/>
  <c r="DE96" i="279"/>
  <c r="DD96" i="279"/>
  <c r="DB96" i="279"/>
  <c r="DA96" i="279"/>
  <c r="CY96" i="279"/>
  <c r="CX96" i="279"/>
  <c r="CV96" i="279"/>
  <c r="CM96" i="279"/>
  <c r="CP96" i="279" s="1"/>
  <c r="CD96" i="279"/>
  <c r="G96" i="279"/>
  <c r="DQ95" i="279"/>
  <c r="DP95" i="279"/>
  <c r="DN95" i="279"/>
  <c r="DM95" i="279"/>
  <c r="DK95" i="279"/>
  <c r="DJ95" i="279"/>
  <c r="DH95" i="279"/>
  <c r="DG95" i="279"/>
  <c r="DE95" i="279"/>
  <c r="DD95" i="279"/>
  <c r="DB95" i="279"/>
  <c r="DA95" i="279"/>
  <c r="CY95" i="279"/>
  <c r="CX95" i="279"/>
  <c r="CV95" i="279"/>
  <c r="CM95" i="279"/>
  <c r="CP95" i="279" s="1"/>
  <c r="CD95" i="279"/>
  <c r="DQ94" i="279"/>
  <c r="DP94" i="279"/>
  <c r="DN94" i="279"/>
  <c r="DM94" i="279"/>
  <c r="DK94" i="279"/>
  <c r="DJ94" i="279"/>
  <c r="DH94" i="279"/>
  <c r="DG94" i="279"/>
  <c r="DE94" i="279"/>
  <c r="DD94" i="279"/>
  <c r="DB94" i="279"/>
  <c r="DA94" i="279"/>
  <c r="CY94" i="279"/>
  <c r="CX94" i="279"/>
  <c r="CV94" i="279"/>
  <c r="CM94" i="279"/>
  <c r="CP94" i="279" s="1"/>
  <c r="CD94" i="279"/>
  <c r="DQ93" i="279"/>
  <c r="DP93" i="279"/>
  <c r="DN93" i="279"/>
  <c r="DM93" i="279"/>
  <c r="DK93" i="279"/>
  <c r="DJ93" i="279"/>
  <c r="DH93" i="279"/>
  <c r="DG93" i="279"/>
  <c r="DE93" i="279"/>
  <c r="DD93" i="279"/>
  <c r="DB93" i="279"/>
  <c r="DA93" i="279"/>
  <c r="CY93" i="279"/>
  <c r="CX93" i="279"/>
  <c r="CV93" i="279"/>
  <c r="CM93" i="279"/>
  <c r="CP93" i="279" s="1"/>
  <c r="CD93" i="279"/>
  <c r="G93" i="279"/>
  <c r="DQ92" i="279"/>
  <c r="DP92" i="279"/>
  <c r="DN92" i="279"/>
  <c r="DM92" i="279"/>
  <c r="DK92" i="279"/>
  <c r="DJ92" i="279"/>
  <c r="DH92" i="279"/>
  <c r="DG92" i="279"/>
  <c r="DE92" i="279"/>
  <c r="DD92" i="279"/>
  <c r="DB92" i="279"/>
  <c r="DA92" i="279"/>
  <c r="CY92" i="279"/>
  <c r="CX92" i="279"/>
  <c r="CV92" i="279"/>
  <c r="CD92" i="279"/>
  <c r="G92" i="279"/>
  <c r="DQ91" i="279"/>
  <c r="DP91" i="279"/>
  <c r="DN91" i="279"/>
  <c r="DM91" i="279"/>
  <c r="DK91" i="279"/>
  <c r="DJ91" i="279"/>
  <c r="DH91" i="279"/>
  <c r="DG91" i="279"/>
  <c r="DE91" i="279"/>
  <c r="DD91" i="279"/>
  <c r="DB91" i="279"/>
  <c r="DA91" i="279"/>
  <c r="CY91" i="279"/>
  <c r="CX91" i="279"/>
  <c r="CV91" i="279"/>
  <c r="CQ91" i="279"/>
  <c r="CM91" i="279"/>
  <c r="CP91" i="279" s="1"/>
  <c r="CG91" i="279"/>
  <c r="CD91" i="279"/>
  <c r="G91" i="279"/>
  <c r="DQ90" i="279"/>
  <c r="DP90" i="279"/>
  <c r="DN90" i="279"/>
  <c r="DM90" i="279"/>
  <c r="DK90" i="279"/>
  <c r="DJ90" i="279"/>
  <c r="DH90" i="279"/>
  <c r="DG90" i="279"/>
  <c r="DE90" i="279"/>
  <c r="DD90" i="279"/>
  <c r="DB90" i="279"/>
  <c r="DA90" i="279"/>
  <c r="CY90" i="279"/>
  <c r="CX90" i="279"/>
  <c r="CV90" i="279"/>
  <c r="CM90" i="279"/>
  <c r="CP90" i="279" s="1"/>
  <c r="CG90" i="279"/>
  <c r="CD90" i="279"/>
  <c r="G90" i="279"/>
  <c r="DQ89" i="279"/>
  <c r="DP89" i="279"/>
  <c r="DN89" i="279"/>
  <c r="DM89" i="279"/>
  <c r="DK89" i="279"/>
  <c r="DJ89" i="279"/>
  <c r="DH89" i="279"/>
  <c r="DG89" i="279"/>
  <c r="DE89" i="279"/>
  <c r="DD89" i="279"/>
  <c r="DB89" i="279"/>
  <c r="DA89" i="279"/>
  <c r="CY89" i="279"/>
  <c r="CX89" i="279"/>
  <c r="CV89" i="279"/>
  <c r="CM89" i="279"/>
  <c r="CP89" i="279" s="1"/>
  <c r="CG89" i="279"/>
  <c r="CD89" i="279"/>
  <c r="G89" i="279"/>
  <c r="DQ88" i="279"/>
  <c r="DP88" i="279"/>
  <c r="DN88" i="279"/>
  <c r="DM88" i="279"/>
  <c r="DK88" i="279"/>
  <c r="DJ88" i="279"/>
  <c r="DH88" i="279"/>
  <c r="DG88" i="279"/>
  <c r="DE88" i="279"/>
  <c r="DD88" i="279"/>
  <c r="DB88" i="279"/>
  <c r="DA88" i="279"/>
  <c r="CY88" i="279"/>
  <c r="CX88" i="279"/>
  <c r="CV88" i="279"/>
  <c r="CV101" i="279" s="1"/>
  <c r="CM88" i="279"/>
  <c r="CP88" i="279" s="1"/>
  <c r="CG88" i="279"/>
  <c r="CD88" i="279"/>
  <c r="G88" i="279"/>
  <c r="DQ87" i="279"/>
  <c r="DP87" i="279"/>
  <c r="DN87" i="279"/>
  <c r="DM87" i="279"/>
  <c r="DK87" i="279"/>
  <c r="DJ87" i="279"/>
  <c r="DH87" i="279"/>
  <c r="DG87" i="279"/>
  <c r="DE87" i="279"/>
  <c r="DD87" i="279"/>
  <c r="DB87" i="279"/>
  <c r="DA87" i="279"/>
  <c r="CY87" i="279"/>
  <c r="CX87" i="279"/>
  <c r="CU87" i="279"/>
  <c r="CT87" i="279"/>
  <c r="CQ87" i="279"/>
  <c r="CM87" i="279"/>
  <c r="CP87" i="279" s="1"/>
  <c r="CI87" i="279"/>
  <c r="CD87" i="279"/>
  <c r="CH87" i="279" s="1"/>
  <c r="G87" i="279"/>
  <c r="DQ86" i="279"/>
  <c r="DP86" i="279"/>
  <c r="DN86" i="279"/>
  <c r="DM86" i="279"/>
  <c r="DK86" i="279"/>
  <c r="DJ86" i="279"/>
  <c r="DH86" i="279"/>
  <c r="DG86" i="279"/>
  <c r="DE86" i="279"/>
  <c r="DD86" i="279"/>
  <c r="DB86" i="279"/>
  <c r="DA86" i="279"/>
  <c r="CY86" i="279"/>
  <c r="CX86" i="279"/>
  <c r="CU86" i="279"/>
  <c r="CT86" i="279"/>
  <c r="CM86" i="279"/>
  <c r="CP86" i="279" s="1"/>
  <c r="CD86" i="279"/>
  <c r="G86" i="279"/>
  <c r="DQ85" i="279"/>
  <c r="DP85" i="279"/>
  <c r="DN85" i="279"/>
  <c r="DM85" i="279"/>
  <c r="DK85" i="279"/>
  <c r="DJ85" i="279"/>
  <c r="DH85" i="279"/>
  <c r="DG85" i="279"/>
  <c r="DE85" i="279"/>
  <c r="DD85" i="279"/>
  <c r="DB85" i="279"/>
  <c r="DA85" i="279"/>
  <c r="CY85" i="279"/>
  <c r="CX85" i="279"/>
  <c r="CU85" i="279"/>
  <c r="CT85" i="279"/>
  <c r="CM85" i="279"/>
  <c r="CP85" i="279" s="1"/>
  <c r="CD85" i="279"/>
  <c r="G85" i="279"/>
  <c r="DQ84" i="279"/>
  <c r="DP84" i="279"/>
  <c r="DN84" i="279"/>
  <c r="DM84" i="279"/>
  <c r="DK84" i="279"/>
  <c r="DJ84" i="279"/>
  <c r="DH84" i="279"/>
  <c r="DG84" i="279"/>
  <c r="DE84" i="279"/>
  <c r="DD84" i="279"/>
  <c r="DB84" i="279"/>
  <c r="DA84" i="279"/>
  <c r="CY84" i="279"/>
  <c r="CX84" i="279"/>
  <c r="CU84" i="279"/>
  <c r="CT84" i="279"/>
  <c r="CM84" i="279"/>
  <c r="CP84" i="279" s="1"/>
  <c r="CD84" i="279"/>
  <c r="G84" i="279"/>
  <c r="DQ83" i="279"/>
  <c r="DP83" i="279"/>
  <c r="DN83" i="279"/>
  <c r="DM83" i="279"/>
  <c r="DK83" i="279"/>
  <c r="DJ83" i="279"/>
  <c r="DH83" i="279"/>
  <c r="DG83" i="279"/>
  <c r="DE83" i="279"/>
  <c r="DD83" i="279"/>
  <c r="DB83" i="279"/>
  <c r="DA83" i="279"/>
  <c r="CY83" i="279"/>
  <c r="CX83" i="279"/>
  <c r="CU83" i="279"/>
  <c r="CT83" i="279"/>
  <c r="CM83" i="279"/>
  <c r="CP83" i="279" s="1"/>
  <c r="CD83" i="279"/>
  <c r="DQ82" i="279"/>
  <c r="DP82" i="279"/>
  <c r="DN82" i="279"/>
  <c r="DM82" i="279"/>
  <c r="DK82" i="279"/>
  <c r="DJ82" i="279"/>
  <c r="DH82" i="279"/>
  <c r="DG82" i="279"/>
  <c r="DE82" i="279"/>
  <c r="DD82" i="279"/>
  <c r="DB82" i="279"/>
  <c r="DA82" i="279"/>
  <c r="CY82" i="279"/>
  <c r="CX82" i="279"/>
  <c r="CU82" i="279"/>
  <c r="CT82" i="279"/>
  <c r="CM82" i="279"/>
  <c r="CP82" i="279" s="1"/>
  <c r="CD82" i="279"/>
  <c r="DQ81" i="279"/>
  <c r="DP81" i="279"/>
  <c r="DN81" i="279"/>
  <c r="DM81" i="279"/>
  <c r="DK81" i="279"/>
  <c r="DJ81" i="279"/>
  <c r="DH81" i="279"/>
  <c r="DG81" i="279"/>
  <c r="DE81" i="279"/>
  <c r="DD81" i="279"/>
  <c r="DB81" i="279"/>
  <c r="DA81" i="279"/>
  <c r="CY81" i="279"/>
  <c r="CX81" i="279"/>
  <c r="CU81" i="279"/>
  <c r="CT81" i="279"/>
  <c r="CM81" i="279"/>
  <c r="CP81" i="279" s="1"/>
  <c r="CD81" i="279"/>
  <c r="G81" i="279"/>
  <c r="DQ80" i="279"/>
  <c r="DP80" i="279"/>
  <c r="DN80" i="279"/>
  <c r="DM80" i="279"/>
  <c r="DK80" i="279"/>
  <c r="DJ80" i="279"/>
  <c r="DH80" i="279"/>
  <c r="DG80" i="279"/>
  <c r="DE80" i="279"/>
  <c r="DD80" i="279"/>
  <c r="DB80" i="279"/>
  <c r="DA80" i="279"/>
  <c r="CY80" i="279"/>
  <c r="CX80" i="279"/>
  <c r="CU80" i="279"/>
  <c r="CT80" i="279"/>
  <c r="CM80" i="279"/>
  <c r="CP80" i="279" s="1"/>
  <c r="CD80" i="279"/>
  <c r="G80" i="279"/>
  <c r="DQ79" i="279"/>
  <c r="DP79" i="279"/>
  <c r="DN79" i="279"/>
  <c r="DM79" i="279"/>
  <c r="DK79" i="279"/>
  <c r="DJ79" i="279"/>
  <c r="DH79" i="279"/>
  <c r="DG79" i="279"/>
  <c r="DE79" i="279"/>
  <c r="DD79" i="279"/>
  <c r="DB79" i="279"/>
  <c r="DA79" i="279"/>
  <c r="CY79" i="279"/>
  <c r="CX79" i="279"/>
  <c r="CU79" i="279"/>
  <c r="CT79" i="279"/>
  <c r="CM79" i="279"/>
  <c r="CP79" i="279" s="1"/>
  <c r="CD79" i="279"/>
  <c r="G79" i="279"/>
  <c r="DQ78" i="279"/>
  <c r="DQ101" i="279" s="1"/>
  <c r="DP78" i="279"/>
  <c r="DP101" i="279" s="1"/>
  <c r="DN78" i="279"/>
  <c r="DN101" i="279" s="1"/>
  <c r="DM78" i="279"/>
  <c r="DM101" i="279" s="1"/>
  <c r="DK78" i="279"/>
  <c r="DK101" i="279" s="1"/>
  <c r="DJ78" i="279"/>
  <c r="DJ101" i="279" s="1"/>
  <c r="DH78" i="279"/>
  <c r="DH101" i="279" s="1"/>
  <c r="DG78" i="279"/>
  <c r="DG101" i="279" s="1"/>
  <c r="DE78" i="279"/>
  <c r="DE101" i="279" s="1"/>
  <c r="DD78" i="279"/>
  <c r="DD101" i="279" s="1"/>
  <c r="DB78" i="279"/>
  <c r="DB101" i="279" s="1"/>
  <c r="DA78" i="279"/>
  <c r="DA101" i="279" s="1"/>
  <c r="CY78" i="279"/>
  <c r="CY101" i="279" s="1"/>
  <c r="CX78" i="279"/>
  <c r="CX101" i="279" s="1"/>
  <c r="CU78" i="279"/>
  <c r="CU101" i="279" s="1"/>
  <c r="CT78" i="279"/>
  <c r="CT101" i="279" s="1"/>
  <c r="CM78" i="279"/>
  <c r="CP78" i="279" s="1"/>
  <c r="CD78" i="279"/>
  <c r="G78" i="279"/>
  <c r="CV75" i="279"/>
  <c r="CC75" i="279"/>
  <c r="CC103" i="279" s="1"/>
  <c r="CB75" i="279"/>
  <c r="CB103" i="279" s="1"/>
  <c r="CA75" i="279"/>
  <c r="CA103" i="279" s="1"/>
  <c r="BZ75" i="279"/>
  <c r="BZ103" i="279" s="1"/>
  <c r="BY75" i="279"/>
  <c r="BY103" i="279" s="1"/>
  <c r="BX75" i="279"/>
  <c r="BX103" i="279" s="1"/>
  <c r="BW75" i="279"/>
  <c r="BW103" i="279" s="1"/>
  <c r="BV75" i="279"/>
  <c r="BV103" i="279" s="1"/>
  <c r="BU75" i="279"/>
  <c r="BU103" i="279" s="1"/>
  <c r="BT75" i="279"/>
  <c r="BT103" i="279" s="1"/>
  <c r="BS75" i="279"/>
  <c r="BS103" i="279" s="1"/>
  <c r="BR75" i="279"/>
  <c r="BR103" i="279" s="1"/>
  <c r="BQ75" i="279"/>
  <c r="BQ103" i="279" s="1"/>
  <c r="BP75" i="279"/>
  <c r="BP103" i="279" s="1"/>
  <c r="BO75" i="279"/>
  <c r="BO103" i="279" s="1"/>
  <c r="BN75" i="279"/>
  <c r="BN103" i="279" s="1"/>
  <c r="BM75" i="279"/>
  <c r="BM103" i="279" s="1"/>
  <c r="BL75" i="279"/>
  <c r="BL103" i="279" s="1"/>
  <c r="BK75" i="279"/>
  <c r="BK103" i="279" s="1"/>
  <c r="BJ75" i="279"/>
  <c r="BJ103" i="279" s="1"/>
  <c r="BI75" i="279"/>
  <c r="BI103" i="279" s="1"/>
  <c r="BH75" i="279"/>
  <c r="BH103" i="279" s="1"/>
  <c r="BG75" i="279"/>
  <c r="BG103" i="279" s="1"/>
  <c r="BF75" i="279"/>
  <c r="BF103" i="279" s="1"/>
  <c r="BE75" i="279"/>
  <c r="BE103" i="279" s="1"/>
  <c r="BD75" i="279"/>
  <c r="BD103" i="279" s="1"/>
  <c r="BC75" i="279"/>
  <c r="BC103" i="279" s="1"/>
  <c r="BB75" i="279"/>
  <c r="BB103" i="279" s="1"/>
  <c r="BA75" i="279"/>
  <c r="BA103" i="279" s="1"/>
  <c r="AZ75" i="279"/>
  <c r="AZ103" i="279" s="1"/>
  <c r="AY75" i="279"/>
  <c r="AY103" i="279" s="1"/>
  <c r="AX75" i="279"/>
  <c r="AW75" i="279"/>
  <c r="AV75" i="279"/>
  <c r="AU75" i="279"/>
  <c r="AT75" i="279"/>
  <c r="AS75" i="279"/>
  <c r="AR75" i="279"/>
  <c r="AQ75" i="279"/>
  <c r="AP75" i="279"/>
  <c r="AO75" i="279"/>
  <c r="AN75" i="279"/>
  <c r="AM75" i="279"/>
  <c r="AL75" i="279"/>
  <c r="AK75" i="279"/>
  <c r="AJ75" i="279"/>
  <c r="AI75" i="279"/>
  <c r="AH75" i="279"/>
  <c r="AG75" i="279"/>
  <c r="AF75" i="279"/>
  <c r="AE75" i="279"/>
  <c r="AD75" i="279"/>
  <c r="AC75" i="279"/>
  <c r="AB75" i="279"/>
  <c r="AA75" i="279"/>
  <c r="Z75" i="279"/>
  <c r="Y75" i="279"/>
  <c r="X75" i="279"/>
  <c r="W75" i="279"/>
  <c r="V75" i="279"/>
  <c r="U75" i="279"/>
  <c r="T75" i="279"/>
  <c r="S75" i="279"/>
  <c r="R75" i="279"/>
  <c r="Q75" i="279"/>
  <c r="Q103" i="279" s="1"/>
  <c r="P75" i="279"/>
  <c r="P103" i="279" s="1"/>
  <c r="O75" i="279"/>
  <c r="O103" i="279" s="1"/>
  <c r="N75" i="279"/>
  <c r="N103" i="279" s="1"/>
  <c r="M75" i="279"/>
  <c r="M103" i="279" s="1"/>
  <c r="L75" i="279"/>
  <c r="L103" i="279" s="1"/>
  <c r="K75" i="279"/>
  <c r="K103" i="279" s="1"/>
  <c r="DR74" i="279"/>
  <c r="DQ74" i="279"/>
  <c r="DP74" i="279"/>
  <c r="DO74" i="279"/>
  <c r="DN74" i="279"/>
  <c r="DM74" i="279"/>
  <c r="DL74" i="279"/>
  <c r="DK74" i="279"/>
  <c r="DJ74" i="279"/>
  <c r="DI74" i="279"/>
  <c r="DH74" i="279"/>
  <c r="DG74" i="279"/>
  <c r="DF74" i="279"/>
  <c r="DE74" i="279"/>
  <c r="DD74" i="279"/>
  <c r="DC74" i="279"/>
  <c r="DB74" i="279"/>
  <c r="DA74" i="279"/>
  <c r="CZ74" i="279"/>
  <c r="CY74" i="279"/>
  <c r="CX74" i="279"/>
  <c r="CN74" i="279"/>
  <c r="CO74" i="279" s="1"/>
  <c r="CM74" i="279"/>
  <c r="G74" i="279"/>
  <c r="DR73" i="279"/>
  <c r="DQ73" i="279"/>
  <c r="DP73" i="279"/>
  <c r="DO73" i="279"/>
  <c r="DN73" i="279"/>
  <c r="DM73" i="279"/>
  <c r="DL73" i="279"/>
  <c r="DK73" i="279"/>
  <c r="DJ73" i="279"/>
  <c r="DI73" i="279"/>
  <c r="DH73" i="279"/>
  <c r="DG73" i="279"/>
  <c r="DF73" i="279"/>
  <c r="DE73" i="279"/>
  <c r="DD73" i="279"/>
  <c r="DC73" i="279"/>
  <c r="DB73" i="279"/>
  <c r="DA73" i="279"/>
  <c r="CZ73" i="279"/>
  <c r="CY73" i="279"/>
  <c r="CX73" i="279"/>
  <c r="CU73" i="279"/>
  <c r="CT73" i="279"/>
  <c r="CN73" i="279"/>
  <c r="CM73" i="279"/>
  <c r="G73" i="279"/>
  <c r="DR72" i="279"/>
  <c r="DQ72" i="279"/>
  <c r="DP72" i="279"/>
  <c r="DO72" i="279"/>
  <c r="DN72" i="279"/>
  <c r="DM72" i="279"/>
  <c r="DL72" i="279"/>
  <c r="DK72" i="279"/>
  <c r="DJ72" i="279"/>
  <c r="DI72" i="279"/>
  <c r="DH72" i="279"/>
  <c r="DG72" i="279"/>
  <c r="DF72" i="279"/>
  <c r="DE72" i="279"/>
  <c r="DD72" i="279"/>
  <c r="DC72" i="279"/>
  <c r="DB72" i="279"/>
  <c r="DA72" i="279"/>
  <c r="CZ72" i="279"/>
  <c r="CY72" i="279"/>
  <c r="CX72" i="279"/>
  <c r="CU72" i="279"/>
  <c r="CT72" i="279"/>
  <c r="CN72" i="279"/>
  <c r="CM72" i="279"/>
  <c r="G72" i="279"/>
  <c r="DR71" i="279"/>
  <c r="DQ71" i="279"/>
  <c r="DP71" i="279"/>
  <c r="DO71" i="279"/>
  <c r="DN71" i="279"/>
  <c r="DM71" i="279"/>
  <c r="DL71" i="279"/>
  <c r="DK71" i="279"/>
  <c r="DJ71" i="279"/>
  <c r="DI71" i="279"/>
  <c r="DH71" i="279"/>
  <c r="DG71" i="279"/>
  <c r="DF71" i="279"/>
  <c r="DE71" i="279"/>
  <c r="DD71" i="279"/>
  <c r="DC71" i="279"/>
  <c r="DB71" i="279"/>
  <c r="DA71" i="279"/>
  <c r="CZ71" i="279"/>
  <c r="CY71" i="279"/>
  <c r="CX71" i="279"/>
  <c r="CU71" i="279"/>
  <c r="CT71" i="279"/>
  <c r="CN71" i="279"/>
  <c r="CM71" i="279"/>
  <c r="G71" i="279"/>
  <c r="DR70" i="279"/>
  <c r="DQ70" i="279"/>
  <c r="DP70" i="279"/>
  <c r="DO70" i="279"/>
  <c r="DN70" i="279"/>
  <c r="DM70" i="279"/>
  <c r="DL70" i="279"/>
  <c r="DK70" i="279"/>
  <c r="DJ70" i="279"/>
  <c r="DI70" i="279"/>
  <c r="DH70" i="279"/>
  <c r="DG70" i="279"/>
  <c r="DF70" i="279"/>
  <c r="DE70" i="279"/>
  <c r="DD70" i="279"/>
  <c r="DC70" i="279"/>
  <c r="DB70" i="279"/>
  <c r="DA70" i="279"/>
  <c r="CZ70" i="279"/>
  <c r="CY70" i="279"/>
  <c r="CX70" i="279"/>
  <c r="CU70" i="279"/>
  <c r="CT70" i="279"/>
  <c r="CN70" i="279"/>
  <c r="CM70" i="279"/>
  <c r="G70" i="279"/>
  <c r="DR69" i="279"/>
  <c r="DQ69" i="279"/>
  <c r="DP69" i="279"/>
  <c r="DO69" i="279"/>
  <c r="DN69" i="279"/>
  <c r="DM69" i="279"/>
  <c r="DL69" i="279"/>
  <c r="DK69" i="279"/>
  <c r="DJ69" i="279"/>
  <c r="DI69" i="279"/>
  <c r="DH69" i="279"/>
  <c r="DG69" i="279"/>
  <c r="DF69" i="279"/>
  <c r="DE69" i="279"/>
  <c r="DD69" i="279"/>
  <c r="DC69" i="279"/>
  <c r="DB69" i="279"/>
  <c r="DA69" i="279"/>
  <c r="CZ69" i="279"/>
  <c r="CY69" i="279"/>
  <c r="CX69" i="279"/>
  <c r="CU69" i="279"/>
  <c r="CT69" i="279"/>
  <c r="CN69" i="279"/>
  <c r="CM69" i="279"/>
  <c r="G69" i="279"/>
  <c r="DR68" i="279"/>
  <c r="DQ68" i="279"/>
  <c r="DP68" i="279"/>
  <c r="DO68" i="279"/>
  <c r="DN68" i="279"/>
  <c r="DM68" i="279"/>
  <c r="DL68" i="279"/>
  <c r="DK68" i="279"/>
  <c r="DJ68" i="279"/>
  <c r="DI68" i="279"/>
  <c r="DH68" i="279"/>
  <c r="DG68" i="279"/>
  <c r="DF68" i="279"/>
  <c r="DE68" i="279"/>
  <c r="DD68" i="279"/>
  <c r="DC68" i="279"/>
  <c r="DB68" i="279"/>
  <c r="DA68" i="279"/>
  <c r="CZ68" i="279"/>
  <c r="CY68" i="279"/>
  <c r="CX68" i="279"/>
  <c r="CU68" i="279"/>
  <c r="CT68" i="279"/>
  <c r="CN68" i="279"/>
  <c r="CM68" i="279"/>
  <c r="G68" i="279"/>
  <c r="DR67" i="279"/>
  <c r="DQ67" i="279"/>
  <c r="DP67" i="279"/>
  <c r="DO67" i="279"/>
  <c r="DN67" i="279"/>
  <c r="DM67" i="279"/>
  <c r="DL67" i="279"/>
  <c r="DK67" i="279"/>
  <c r="DJ67" i="279"/>
  <c r="DI67" i="279"/>
  <c r="DH67" i="279"/>
  <c r="DG67" i="279"/>
  <c r="DF67" i="279"/>
  <c r="DE67" i="279"/>
  <c r="DD67" i="279"/>
  <c r="DC67" i="279"/>
  <c r="DB67" i="279"/>
  <c r="DA67" i="279"/>
  <c r="CZ67" i="279"/>
  <c r="CY67" i="279"/>
  <c r="CX67" i="279"/>
  <c r="CU67" i="279"/>
  <c r="CT67" i="279"/>
  <c r="CN67" i="279"/>
  <c r="CM67" i="279"/>
  <c r="G67" i="279"/>
  <c r="DR66" i="279"/>
  <c r="DQ66" i="279"/>
  <c r="DP66" i="279"/>
  <c r="DO66" i="279"/>
  <c r="DN66" i="279"/>
  <c r="DM66" i="279"/>
  <c r="DL66" i="279"/>
  <c r="DK66" i="279"/>
  <c r="DJ66" i="279"/>
  <c r="DI66" i="279"/>
  <c r="DH66" i="279"/>
  <c r="DG66" i="279"/>
  <c r="DF66" i="279"/>
  <c r="DE66" i="279"/>
  <c r="DD66" i="279"/>
  <c r="DC66" i="279"/>
  <c r="DB66" i="279"/>
  <c r="DA66" i="279"/>
  <c r="CZ66" i="279"/>
  <c r="CY66" i="279"/>
  <c r="CX66" i="279"/>
  <c r="CU66" i="279"/>
  <c r="CT66" i="279"/>
  <c r="CN66" i="279"/>
  <c r="CM66" i="279"/>
  <c r="G66" i="279"/>
  <c r="DR65" i="279"/>
  <c r="DQ65" i="279"/>
  <c r="DP65" i="279"/>
  <c r="DO65" i="279"/>
  <c r="DN65" i="279"/>
  <c r="DM65" i="279"/>
  <c r="DL65" i="279"/>
  <c r="DK65" i="279"/>
  <c r="DJ65" i="279"/>
  <c r="DI65" i="279"/>
  <c r="DH65" i="279"/>
  <c r="DG65" i="279"/>
  <c r="DF65" i="279"/>
  <c r="DE65" i="279"/>
  <c r="DD65" i="279"/>
  <c r="DC65" i="279"/>
  <c r="DB65" i="279"/>
  <c r="DA65" i="279"/>
  <c r="CZ65" i="279"/>
  <c r="CY65" i="279"/>
  <c r="CX65" i="279"/>
  <c r="CU65" i="279"/>
  <c r="CT65" i="279"/>
  <c r="CN65" i="279"/>
  <c r="CM65" i="279"/>
  <c r="CP65" i="279" s="1"/>
  <c r="CD65" i="279"/>
  <c r="G65" i="279"/>
  <c r="DR64" i="279"/>
  <c r="DQ64" i="279"/>
  <c r="DP64" i="279"/>
  <c r="DO64" i="279"/>
  <c r="DN64" i="279"/>
  <c r="DM64" i="279"/>
  <c r="DL64" i="279"/>
  <c r="DK64" i="279"/>
  <c r="DJ64" i="279"/>
  <c r="DI64" i="279"/>
  <c r="DH64" i="279"/>
  <c r="DG64" i="279"/>
  <c r="DF64" i="279"/>
  <c r="DE64" i="279"/>
  <c r="DD64" i="279"/>
  <c r="DC64" i="279"/>
  <c r="DB64" i="279"/>
  <c r="DA64" i="279"/>
  <c r="CZ64" i="279"/>
  <c r="CY64" i="279"/>
  <c r="CX64" i="279"/>
  <c r="CU64" i="279"/>
  <c r="CT64" i="279"/>
  <c r="CN64" i="279"/>
  <c r="CM64" i="279"/>
  <c r="CP64" i="279" s="1"/>
  <c r="CD64" i="279"/>
  <c r="G64" i="279"/>
  <c r="DR63" i="279"/>
  <c r="DQ63" i="279"/>
  <c r="DP63" i="279"/>
  <c r="DO63" i="279"/>
  <c r="DN63" i="279"/>
  <c r="DM63" i="279"/>
  <c r="DL63" i="279"/>
  <c r="DK63" i="279"/>
  <c r="DJ63" i="279"/>
  <c r="DI63" i="279"/>
  <c r="DH63" i="279"/>
  <c r="DG63" i="279"/>
  <c r="DF63" i="279"/>
  <c r="DE63" i="279"/>
  <c r="DD63" i="279"/>
  <c r="DC63" i="279"/>
  <c r="DB63" i="279"/>
  <c r="DA63" i="279"/>
  <c r="CZ63" i="279"/>
  <c r="CY63" i="279"/>
  <c r="CX63" i="279"/>
  <c r="CU63" i="279"/>
  <c r="CT63" i="279"/>
  <c r="CN63" i="279"/>
  <c r="CM63" i="279"/>
  <c r="CP63" i="279" s="1"/>
  <c r="CD63" i="279"/>
  <c r="G63" i="279"/>
  <c r="DR62" i="279"/>
  <c r="DQ62" i="279"/>
  <c r="DP62" i="279"/>
  <c r="DO62" i="279"/>
  <c r="DN62" i="279"/>
  <c r="DM62" i="279"/>
  <c r="DL62" i="279"/>
  <c r="DK62" i="279"/>
  <c r="DJ62" i="279"/>
  <c r="DI62" i="279"/>
  <c r="DH62" i="279"/>
  <c r="DG62" i="279"/>
  <c r="DF62" i="279"/>
  <c r="DE62" i="279"/>
  <c r="DD62" i="279"/>
  <c r="DC62" i="279"/>
  <c r="DB62" i="279"/>
  <c r="DA62" i="279"/>
  <c r="CZ62" i="279"/>
  <c r="CY62" i="279"/>
  <c r="CX62" i="279"/>
  <c r="CU62" i="279"/>
  <c r="CT62" i="279"/>
  <c r="CN62" i="279"/>
  <c r="CM62" i="279"/>
  <c r="CP62" i="279" s="1"/>
  <c r="CD62" i="279"/>
  <c r="G62" i="279"/>
  <c r="DR61" i="279"/>
  <c r="DQ61" i="279"/>
  <c r="DP61" i="279"/>
  <c r="DO61" i="279"/>
  <c r="DN61" i="279"/>
  <c r="DM61" i="279"/>
  <c r="DL61" i="279"/>
  <c r="DK61" i="279"/>
  <c r="DJ61" i="279"/>
  <c r="DI61" i="279"/>
  <c r="DH61" i="279"/>
  <c r="DG61" i="279"/>
  <c r="DF61" i="279"/>
  <c r="DE61" i="279"/>
  <c r="DD61" i="279"/>
  <c r="DC61" i="279"/>
  <c r="DB61" i="279"/>
  <c r="DA61" i="279"/>
  <c r="CZ61" i="279"/>
  <c r="CY61" i="279"/>
  <c r="CX61" i="279"/>
  <c r="CU61" i="279"/>
  <c r="CT61" i="279"/>
  <c r="CN61" i="279"/>
  <c r="CM61" i="279"/>
  <c r="CP61" i="279" s="1"/>
  <c r="CD61" i="279"/>
  <c r="G61" i="279"/>
  <c r="DR60" i="279"/>
  <c r="DQ60" i="279"/>
  <c r="DP60" i="279"/>
  <c r="DO60" i="279"/>
  <c r="DN60" i="279"/>
  <c r="DM60" i="279"/>
  <c r="DL60" i="279"/>
  <c r="DK60" i="279"/>
  <c r="DJ60" i="279"/>
  <c r="DI60" i="279"/>
  <c r="DH60" i="279"/>
  <c r="DG60" i="279"/>
  <c r="DF60" i="279"/>
  <c r="DE60" i="279"/>
  <c r="DD60" i="279"/>
  <c r="DC60" i="279"/>
  <c r="DB60" i="279"/>
  <c r="DA60" i="279"/>
  <c r="CZ60" i="279"/>
  <c r="CY60" i="279"/>
  <c r="CX60" i="279"/>
  <c r="CU60" i="279"/>
  <c r="CT60" i="279"/>
  <c r="CN60" i="279"/>
  <c r="CM60" i="279"/>
  <c r="CP60" i="279" s="1"/>
  <c r="CD60" i="279"/>
  <c r="G60" i="279"/>
  <c r="DR59" i="279"/>
  <c r="DQ59" i="279"/>
  <c r="DP59" i="279"/>
  <c r="DO59" i="279"/>
  <c r="DN59" i="279"/>
  <c r="DM59" i="279"/>
  <c r="DL59" i="279"/>
  <c r="DK59" i="279"/>
  <c r="DJ59" i="279"/>
  <c r="DI59" i="279"/>
  <c r="DH59" i="279"/>
  <c r="DG59" i="279"/>
  <c r="DF59" i="279"/>
  <c r="DE59" i="279"/>
  <c r="DD59" i="279"/>
  <c r="DC59" i="279"/>
  <c r="DB59" i="279"/>
  <c r="DA59" i="279"/>
  <c r="CZ59" i="279"/>
  <c r="CY59" i="279"/>
  <c r="CX59" i="279"/>
  <c r="CN59" i="279"/>
  <c r="CO59" i="279" s="1"/>
  <c r="CM59" i="279"/>
  <c r="CP59" i="279" s="1"/>
  <c r="CD59" i="279"/>
  <c r="G59" i="279"/>
  <c r="DR58" i="279"/>
  <c r="DQ58" i="279"/>
  <c r="DP58" i="279"/>
  <c r="DO58" i="279"/>
  <c r="DN58" i="279"/>
  <c r="DM58" i="279"/>
  <c r="DL58" i="279"/>
  <c r="DK58" i="279"/>
  <c r="DJ58" i="279"/>
  <c r="DI58" i="279"/>
  <c r="DH58" i="279"/>
  <c r="DG58" i="279"/>
  <c r="DF58" i="279"/>
  <c r="DE58" i="279"/>
  <c r="DD58" i="279"/>
  <c r="DC58" i="279"/>
  <c r="DB58" i="279"/>
  <c r="DA58" i="279"/>
  <c r="CZ58" i="279"/>
  <c r="CY58" i="279"/>
  <c r="CX58" i="279"/>
  <c r="CU58" i="279"/>
  <c r="CT58" i="279"/>
  <c r="CN58" i="279"/>
  <c r="CM58" i="279"/>
  <c r="CP58" i="279" s="1"/>
  <c r="CD58" i="279"/>
  <c r="G58" i="279"/>
  <c r="DR57" i="279"/>
  <c r="DR75" i="279" s="1"/>
  <c r="DQ57" i="279"/>
  <c r="DQ75" i="279" s="1"/>
  <c r="DP57" i="279"/>
  <c r="DP75" i="279" s="1"/>
  <c r="DO57" i="279"/>
  <c r="DO75" i="279" s="1"/>
  <c r="DN57" i="279"/>
  <c r="DN75" i="279" s="1"/>
  <c r="DM57" i="279"/>
  <c r="DM75" i="279" s="1"/>
  <c r="DL57" i="279"/>
  <c r="DL75" i="279" s="1"/>
  <c r="DK57" i="279"/>
  <c r="DJ57" i="279"/>
  <c r="DI57" i="279"/>
  <c r="DI75" i="279" s="1"/>
  <c r="DH57" i="279"/>
  <c r="DH75" i="279" s="1"/>
  <c r="DG57" i="279"/>
  <c r="DG75" i="279" s="1"/>
  <c r="DF57" i="279"/>
  <c r="DE57" i="279"/>
  <c r="DD57" i="279"/>
  <c r="DC57" i="279"/>
  <c r="DB57" i="279"/>
  <c r="DA57" i="279"/>
  <c r="CZ57" i="279"/>
  <c r="CZ75" i="279" s="1"/>
  <c r="CY57" i="279"/>
  <c r="CX57" i="279"/>
  <c r="CU57" i="279"/>
  <c r="CT57" i="279"/>
  <c r="CN57" i="279"/>
  <c r="CM57" i="279"/>
  <c r="CP57" i="279" s="1"/>
  <c r="CD57" i="279"/>
  <c r="G57" i="279"/>
  <c r="CC54" i="279"/>
  <c r="CB54" i="279"/>
  <c r="CA54" i="279"/>
  <c r="BZ54" i="279"/>
  <c r="BY54" i="279"/>
  <c r="BX54" i="279"/>
  <c r="BW54" i="279"/>
  <c r="BV54" i="279"/>
  <c r="BU54" i="279"/>
  <c r="BT54" i="279"/>
  <c r="BS54" i="279"/>
  <c r="BR54" i="279"/>
  <c r="BQ54" i="279"/>
  <c r="BP54" i="279"/>
  <c r="BO54" i="279"/>
  <c r="BN54" i="279"/>
  <c r="BM54" i="279"/>
  <c r="BL54" i="279"/>
  <c r="BK54" i="279"/>
  <c r="BJ54" i="279"/>
  <c r="BI54" i="279"/>
  <c r="BH54" i="279"/>
  <c r="BG54" i="279"/>
  <c r="BF54" i="279"/>
  <c r="BE54" i="279"/>
  <c r="BD54" i="279"/>
  <c r="BC54" i="279"/>
  <c r="BB54" i="279"/>
  <c r="BA54" i="279"/>
  <c r="AZ54" i="279"/>
  <c r="AY54" i="279"/>
  <c r="AX54" i="279"/>
  <c r="AW54" i="279"/>
  <c r="AV54" i="279"/>
  <c r="AU54" i="279"/>
  <c r="AT54" i="279"/>
  <c r="AS54" i="279"/>
  <c r="AR54" i="279"/>
  <c r="AQ54" i="279"/>
  <c r="AP54" i="279"/>
  <c r="AO54" i="279"/>
  <c r="AN54" i="279"/>
  <c r="AM54" i="279"/>
  <c r="AL54" i="279"/>
  <c r="AK54" i="279"/>
  <c r="AJ54" i="279"/>
  <c r="AI54" i="279"/>
  <c r="AH54" i="279"/>
  <c r="AG54" i="279"/>
  <c r="AF54" i="279"/>
  <c r="AE54" i="279"/>
  <c r="AD54" i="279"/>
  <c r="AC54" i="279"/>
  <c r="AB54" i="279"/>
  <c r="AA54" i="279"/>
  <c r="Z54" i="279"/>
  <c r="Y54" i="279"/>
  <c r="X54" i="279"/>
  <c r="W54" i="279"/>
  <c r="V54" i="279"/>
  <c r="U54" i="279"/>
  <c r="T54" i="279"/>
  <c r="S54" i="279"/>
  <c r="R54" i="279"/>
  <c r="Q54" i="279"/>
  <c r="P54" i="279"/>
  <c r="O54" i="279"/>
  <c r="N54" i="279"/>
  <c r="M54" i="279"/>
  <c r="L54" i="279"/>
  <c r="K54" i="279"/>
  <c r="DQ53" i="279"/>
  <c r="DP53" i="279"/>
  <c r="DN53" i="279"/>
  <c r="DM53" i="279"/>
  <c r="DK53" i="279"/>
  <c r="DJ53" i="279"/>
  <c r="DH53" i="279"/>
  <c r="DG53" i="279"/>
  <c r="DE53" i="279"/>
  <c r="DD53" i="279"/>
  <c r="DB53" i="279"/>
  <c r="DA53" i="279"/>
  <c r="CY53" i="279"/>
  <c r="CX53" i="279"/>
  <c r="CV53" i="279"/>
  <c r="CL53" i="279"/>
  <c r="CM53" i="279" s="1"/>
  <c r="CP53" i="279" s="1"/>
  <c r="CK53" i="279"/>
  <c r="CD53" i="279"/>
  <c r="G53" i="279"/>
  <c r="DQ52" i="279"/>
  <c r="DP52" i="279"/>
  <c r="DN52" i="279"/>
  <c r="DM52" i="279"/>
  <c r="DK52" i="279"/>
  <c r="DJ52" i="279"/>
  <c r="DH52" i="279"/>
  <c r="DG52" i="279"/>
  <c r="DE52" i="279"/>
  <c r="DD52" i="279"/>
  <c r="DB52" i="279"/>
  <c r="DA52" i="279"/>
  <c r="CY52" i="279"/>
  <c r="CX52" i="279"/>
  <c r="CV52" i="279"/>
  <c r="CL52" i="279"/>
  <c r="CM52" i="279" s="1"/>
  <c r="CP52" i="279" s="1"/>
  <c r="CK52" i="279"/>
  <c r="CD52" i="279"/>
  <c r="G52" i="279"/>
  <c r="DQ51" i="279"/>
  <c r="DP51" i="279"/>
  <c r="DN51" i="279"/>
  <c r="DM51" i="279"/>
  <c r="DK51" i="279"/>
  <c r="DJ51" i="279"/>
  <c r="DH51" i="279"/>
  <c r="DG51" i="279"/>
  <c r="DE51" i="279"/>
  <c r="DD51" i="279"/>
  <c r="DB51" i="279"/>
  <c r="DA51" i="279"/>
  <c r="CY51" i="279"/>
  <c r="CX51" i="279"/>
  <c r="CV51" i="279"/>
  <c r="CL51" i="279"/>
  <c r="CM51" i="279" s="1"/>
  <c r="CP51" i="279" s="1"/>
  <c r="CK51" i="279"/>
  <c r="CD51" i="279"/>
  <c r="G51" i="279"/>
  <c r="DQ50" i="279"/>
  <c r="DP50" i="279"/>
  <c r="DN50" i="279"/>
  <c r="DM50" i="279"/>
  <c r="DK50" i="279"/>
  <c r="DJ50" i="279"/>
  <c r="DH50" i="279"/>
  <c r="DG50" i="279"/>
  <c r="DE50" i="279"/>
  <c r="DD50" i="279"/>
  <c r="DB50" i="279"/>
  <c r="DA50" i="279"/>
  <c r="CY50" i="279"/>
  <c r="CX50" i="279"/>
  <c r="CV50" i="279"/>
  <c r="CL50" i="279"/>
  <c r="CM50" i="279" s="1"/>
  <c r="CP50" i="279" s="1"/>
  <c r="CK50" i="279"/>
  <c r="CD50" i="279"/>
  <c r="G50" i="279"/>
  <c r="DQ49" i="279"/>
  <c r="DP49" i="279"/>
  <c r="DN49" i="279"/>
  <c r="DM49" i="279"/>
  <c r="DK49" i="279"/>
  <c r="DJ49" i="279"/>
  <c r="DH49" i="279"/>
  <c r="DG49" i="279"/>
  <c r="DE49" i="279"/>
  <c r="DD49" i="279"/>
  <c r="DB49" i="279"/>
  <c r="DA49" i="279"/>
  <c r="CY49" i="279"/>
  <c r="CX49" i="279"/>
  <c r="CV49" i="279"/>
  <c r="CL49" i="279"/>
  <c r="CM49" i="279" s="1"/>
  <c r="CP49" i="279" s="1"/>
  <c r="CK49" i="279"/>
  <c r="CD49" i="279"/>
  <c r="G49" i="279"/>
  <c r="DQ48" i="279"/>
  <c r="DP48" i="279"/>
  <c r="DN48" i="279"/>
  <c r="DM48" i="279"/>
  <c r="DK48" i="279"/>
  <c r="DJ48" i="279"/>
  <c r="DH48" i="279"/>
  <c r="DG48" i="279"/>
  <c r="DE48" i="279"/>
  <c r="DD48" i="279"/>
  <c r="DB48" i="279"/>
  <c r="DA48" i="279"/>
  <c r="CY48" i="279"/>
  <c r="CX48" i="279"/>
  <c r="CV48" i="279"/>
  <c r="CL48" i="279"/>
  <c r="CM48" i="279" s="1"/>
  <c r="CP48" i="279" s="1"/>
  <c r="CK48" i="279"/>
  <c r="CD48" i="279"/>
  <c r="G48" i="279"/>
  <c r="DQ47" i="279"/>
  <c r="DP47" i="279"/>
  <c r="DN47" i="279"/>
  <c r="DM47" i="279"/>
  <c r="DK47" i="279"/>
  <c r="DJ47" i="279"/>
  <c r="DH47" i="279"/>
  <c r="DG47" i="279"/>
  <c r="DE47" i="279"/>
  <c r="DD47" i="279"/>
  <c r="DB47" i="279"/>
  <c r="DA47" i="279"/>
  <c r="CY47" i="279"/>
  <c r="CX47" i="279"/>
  <c r="CV47" i="279"/>
  <c r="CV54" i="279" s="1"/>
  <c r="CL47" i="279"/>
  <c r="CM47" i="279" s="1"/>
  <c r="CP47" i="279" s="1"/>
  <c r="CK47" i="279"/>
  <c r="CD47" i="279"/>
  <c r="G47" i="279"/>
  <c r="DQ46" i="279"/>
  <c r="DP46" i="279"/>
  <c r="DN46" i="279"/>
  <c r="DM46" i="279"/>
  <c r="DK46" i="279"/>
  <c r="DJ46" i="279"/>
  <c r="DH46" i="279"/>
  <c r="DG46" i="279"/>
  <c r="DE46" i="279"/>
  <c r="DD46" i="279"/>
  <c r="DB46" i="279"/>
  <c r="DA46" i="279"/>
  <c r="CY46" i="279"/>
  <c r="CX46" i="279"/>
  <c r="CV46" i="279"/>
  <c r="CL46" i="279"/>
  <c r="CM46" i="279" s="1"/>
  <c r="CP46" i="279" s="1"/>
  <c r="CK46" i="279"/>
  <c r="CD46" i="279"/>
  <c r="G46" i="279"/>
  <c r="DQ45" i="279"/>
  <c r="DP45" i="279"/>
  <c r="DN45" i="279"/>
  <c r="DM45" i="279"/>
  <c r="DK45" i="279"/>
  <c r="DJ45" i="279"/>
  <c r="DH45" i="279"/>
  <c r="DG45" i="279"/>
  <c r="DE45" i="279"/>
  <c r="DD45" i="279"/>
  <c r="DB45" i="279"/>
  <c r="DA45" i="279"/>
  <c r="CY45" i="279"/>
  <c r="CX45" i="279"/>
  <c r="CV45" i="279"/>
  <c r="CL45" i="279"/>
  <c r="CM45" i="279" s="1"/>
  <c r="CP45" i="279" s="1"/>
  <c r="CK45" i="279"/>
  <c r="CD45" i="279"/>
  <c r="G45" i="279"/>
  <c r="DQ44" i="279"/>
  <c r="DP44" i="279"/>
  <c r="DN44" i="279"/>
  <c r="DM44" i="279"/>
  <c r="DK44" i="279"/>
  <c r="DJ44" i="279"/>
  <c r="DH44" i="279"/>
  <c r="DG44" i="279"/>
  <c r="DE44" i="279"/>
  <c r="DD44" i="279"/>
  <c r="DB44" i="279"/>
  <c r="DA44" i="279"/>
  <c r="CY44" i="279"/>
  <c r="CX44" i="279"/>
  <c r="CV44" i="279"/>
  <c r="CL44" i="279"/>
  <c r="CM44" i="279" s="1"/>
  <c r="CP44" i="279" s="1"/>
  <c r="CK44" i="279"/>
  <c r="CD44" i="279"/>
  <c r="G44" i="279"/>
  <c r="DQ43" i="279"/>
  <c r="DP43" i="279"/>
  <c r="DN43" i="279"/>
  <c r="DM43" i="279"/>
  <c r="DK43" i="279"/>
  <c r="DJ43" i="279"/>
  <c r="DH43" i="279"/>
  <c r="DG43" i="279"/>
  <c r="DE43" i="279"/>
  <c r="DD43" i="279"/>
  <c r="DB43" i="279"/>
  <c r="DA43" i="279"/>
  <c r="CY43" i="279"/>
  <c r="CX43" i="279"/>
  <c r="CV43" i="279"/>
  <c r="CL43" i="279"/>
  <c r="CM43" i="279" s="1"/>
  <c r="CP43" i="279" s="1"/>
  <c r="CK43" i="279"/>
  <c r="CD43" i="279"/>
  <c r="G43" i="279"/>
  <c r="DQ42" i="279"/>
  <c r="DP42" i="279"/>
  <c r="DN42" i="279"/>
  <c r="DM42" i="279"/>
  <c r="DK42" i="279"/>
  <c r="DJ42" i="279"/>
  <c r="DH42" i="279"/>
  <c r="DG42" i="279"/>
  <c r="DE42" i="279"/>
  <c r="DD42" i="279"/>
  <c r="DB42" i="279"/>
  <c r="DA42" i="279"/>
  <c r="CY42" i="279"/>
  <c r="CX42" i="279"/>
  <c r="CV42" i="279"/>
  <c r="CL42" i="279"/>
  <c r="CM42" i="279" s="1"/>
  <c r="CP42" i="279" s="1"/>
  <c r="CK42" i="279"/>
  <c r="CD42" i="279"/>
  <c r="G42" i="279"/>
  <c r="DQ41" i="279"/>
  <c r="DP41" i="279"/>
  <c r="DN41" i="279"/>
  <c r="DM41" i="279"/>
  <c r="DK41" i="279"/>
  <c r="DJ41" i="279"/>
  <c r="DH41" i="279"/>
  <c r="DG41" i="279"/>
  <c r="DE41" i="279"/>
  <c r="DD41" i="279"/>
  <c r="DB41" i="279"/>
  <c r="DA41" i="279"/>
  <c r="CY41" i="279"/>
  <c r="CX41" i="279"/>
  <c r="CU41" i="279"/>
  <c r="CT41" i="279"/>
  <c r="CL41" i="279"/>
  <c r="CM41" i="279" s="1"/>
  <c r="CP41" i="279" s="1"/>
  <c r="CK41" i="279"/>
  <c r="CD41" i="279"/>
  <c r="G41" i="279"/>
  <c r="DQ40" i="279"/>
  <c r="DP40" i="279"/>
  <c r="DN40" i="279"/>
  <c r="DM40" i="279"/>
  <c r="DK40" i="279"/>
  <c r="DJ40" i="279"/>
  <c r="DH40" i="279"/>
  <c r="DG40" i="279"/>
  <c r="DE40" i="279"/>
  <c r="DD40" i="279"/>
  <c r="DB40" i="279"/>
  <c r="DA40" i="279"/>
  <c r="CY40" i="279"/>
  <c r="CX40" i="279"/>
  <c r="CU40" i="279"/>
  <c r="CT40" i="279"/>
  <c r="CL40" i="279"/>
  <c r="CM40" i="279" s="1"/>
  <c r="CP40" i="279" s="1"/>
  <c r="CK40" i="279"/>
  <c r="CD40" i="279"/>
  <c r="G40" i="279"/>
  <c r="DQ39" i="279"/>
  <c r="DP39" i="279"/>
  <c r="DN39" i="279"/>
  <c r="DM39" i="279"/>
  <c r="DK39" i="279"/>
  <c r="DJ39" i="279"/>
  <c r="DH39" i="279"/>
  <c r="DG39" i="279"/>
  <c r="DE39" i="279"/>
  <c r="DD39" i="279"/>
  <c r="DB39" i="279"/>
  <c r="DA39" i="279"/>
  <c r="CY39" i="279"/>
  <c r="CX39" i="279"/>
  <c r="CU39" i="279"/>
  <c r="CT39" i="279"/>
  <c r="CL39" i="279"/>
  <c r="CM39" i="279" s="1"/>
  <c r="CK39" i="279"/>
  <c r="G39" i="279"/>
  <c r="DQ38" i="279"/>
  <c r="DP38" i="279"/>
  <c r="DN38" i="279"/>
  <c r="DM38" i="279"/>
  <c r="DK38" i="279"/>
  <c r="DJ38" i="279"/>
  <c r="DH38" i="279"/>
  <c r="DG38" i="279"/>
  <c r="DE38" i="279"/>
  <c r="DD38" i="279"/>
  <c r="DB38" i="279"/>
  <c r="DA38" i="279"/>
  <c r="CY38" i="279"/>
  <c r="CX38" i="279"/>
  <c r="CU38" i="279"/>
  <c r="CT38" i="279"/>
  <c r="CL38" i="279"/>
  <c r="CM38" i="279" s="1"/>
  <c r="CK38" i="279"/>
  <c r="G38" i="279"/>
  <c r="DQ37" i="279"/>
  <c r="DP37" i="279"/>
  <c r="DN37" i="279"/>
  <c r="DM37" i="279"/>
  <c r="DK37" i="279"/>
  <c r="DJ37" i="279"/>
  <c r="DH37" i="279"/>
  <c r="DG37" i="279"/>
  <c r="DE37" i="279"/>
  <c r="DD37" i="279"/>
  <c r="DB37" i="279"/>
  <c r="DA37" i="279"/>
  <c r="CY37" i="279"/>
  <c r="CX37" i="279"/>
  <c r="CU37" i="279"/>
  <c r="CT37" i="279"/>
  <c r="CL37" i="279"/>
  <c r="CM37" i="279" s="1"/>
  <c r="CK37" i="279"/>
  <c r="G37" i="279"/>
  <c r="DQ36" i="279"/>
  <c r="DP36" i="279"/>
  <c r="DN36" i="279"/>
  <c r="DM36" i="279"/>
  <c r="DK36" i="279"/>
  <c r="DJ36" i="279"/>
  <c r="DH36" i="279"/>
  <c r="DG36" i="279"/>
  <c r="DE36" i="279"/>
  <c r="DD36" i="279"/>
  <c r="DB36" i="279"/>
  <c r="DA36" i="279"/>
  <c r="CY36" i="279"/>
  <c r="CX36" i="279"/>
  <c r="CU36" i="279"/>
  <c r="CT36" i="279"/>
  <c r="CL36" i="279"/>
  <c r="CM36" i="279" s="1"/>
  <c r="CK36" i="279"/>
  <c r="G36" i="279"/>
  <c r="DQ35" i="279"/>
  <c r="DP35" i="279"/>
  <c r="DN35" i="279"/>
  <c r="DM35" i="279"/>
  <c r="DK35" i="279"/>
  <c r="DJ35" i="279"/>
  <c r="DH35" i="279"/>
  <c r="DG35" i="279"/>
  <c r="DE35" i="279"/>
  <c r="DD35" i="279"/>
  <c r="DB35" i="279"/>
  <c r="DA35" i="279"/>
  <c r="CY35" i="279"/>
  <c r="CX35" i="279"/>
  <c r="CU35" i="279"/>
  <c r="CT35" i="279"/>
  <c r="CL35" i="279"/>
  <c r="CM35" i="279" s="1"/>
  <c r="CK35" i="279"/>
  <c r="G35" i="279"/>
  <c r="DQ34" i="279"/>
  <c r="DP34" i="279"/>
  <c r="DN34" i="279"/>
  <c r="DM34" i="279"/>
  <c r="DK34" i="279"/>
  <c r="DJ34" i="279"/>
  <c r="DH34" i="279"/>
  <c r="DG34" i="279"/>
  <c r="DE34" i="279"/>
  <c r="DD34" i="279"/>
  <c r="DB34" i="279"/>
  <c r="DA34" i="279"/>
  <c r="CY34" i="279"/>
  <c r="CX34" i="279"/>
  <c r="CU34" i="279"/>
  <c r="CT34" i="279"/>
  <c r="CL34" i="279"/>
  <c r="CM34" i="279" s="1"/>
  <c r="CP34" i="279" s="1"/>
  <c r="CK34" i="279"/>
  <c r="G34" i="279"/>
  <c r="DQ33" i="279"/>
  <c r="DP33" i="279"/>
  <c r="DN33" i="279"/>
  <c r="DM33" i="279"/>
  <c r="DK33" i="279"/>
  <c r="DJ33" i="279"/>
  <c r="DH33" i="279"/>
  <c r="DG33" i="279"/>
  <c r="DE33" i="279"/>
  <c r="DD33" i="279"/>
  <c r="DB33" i="279"/>
  <c r="DA33" i="279"/>
  <c r="CY33" i="279"/>
  <c r="CX33" i="279"/>
  <c r="CU33" i="279"/>
  <c r="CT33" i="279"/>
  <c r="CL33" i="279"/>
  <c r="CM33" i="279" s="1"/>
  <c r="CP33" i="279" s="1"/>
  <c r="CK33" i="279"/>
  <c r="G33" i="279"/>
  <c r="DQ32" i="279"/>
  <c r="DP32" i="279"/>
  <c r="DN32" i="279"/>
  <c r="DM32" i="279"/>
  <c r="DK32" i="279"/>
  <c r="DJ32" i="279"/>
  <c r="DH32" i="279"/>
  <c r="DG32" i="279"/>
  <c r="DE32" i="279"/>
  <c r="DD32" i="279"/>
  <c r="DB32" i="279"/>
  <c r="DA32" i="279"/>
  <c r="CY32" i="279"/>
  <c r="CX32" i="279"/>
  <c r="CU32" i="279"/>
  <c r="CT32" i="279"/>
  <c r="CL32" i="279"/>
  <c r="CM32" i="279" s="1"/>
  <c r="CK32" i="279"/>
  <c r="G32" i="279"/>
  <c r="DQ31" i="279"/>
  <c r="DP31" i="279"/>
  <c r="DN31" i="279"/>
  <c r="DM31" i="279"/>
  <c r="DK31" i="279"/>
  <c r="DJ31" i="279"/>
  <c r="DH31" i="279"/>
  <c r="DG31" i="279"/>
  <c r="DE31" i="279"/>
  <c r="DD31" i="279"/>
  <c r="DB31" i="279"/>
  <c r="DA31" i="279"/>
  <c r="CY31" i="279"/>
  <c r="CX31" i="279"/>
  <c r="CU31" i="279"/>
  <c r="CT31" i="279"/>
  <c r="CL31" i="279"/>
  <c r="CM31" i="279" s="1"/>
  <c r="CK31" i="279"/>
  <c r="G31" i="279"/>
  <c r="DQ30" i="279"/>
  <c r="DP30" i="279"/>
  <c r="DN30" i="279"/>
  <c r="DM30" i="279"/>
  <c r="DK30" i="279"/>
  <c r="DJ30" i="279"/>
  <c r="DH30" i="279"/>
  <c r="DG30" i="279"/>
  <c r="DE30" i="279"/>
  <c r="DD30" i="279"/>
  <c r="DB30" i="279"/>
  <c r="DA30" i="279"/>
  <c r="CY30" i="279"/>
  <c r="CX30" i="279"/>
  <c r="CU30" i="279"/>
  <c r="CT30" i="279"/>
  <c r="CL30" i="279"/>
  <c r="CM30" i="279" s="1"/>
  <c r="CP30" i="279" s="1"/>
  <c r="CK30" i="279"/>
  <c r="CD30" i="279"/>
  <c r="G30" i="279"/>
  <c r="DQ29" i="279"/>
  <c r="DP29" i="279"/>
  <c r="DN29" i="279"/>
  <c r="DM29" i="279"/>
  <c r="DK29" i="279"/>
  <c r="DJ29" i="279"/>
  <c r="DH29" i="279"/>
  <c r="DG29" i="279"/>
  <c r="DE29" i="279"/>
  <c r="DD29" i="279"/>
  <c r="DB29" i="279"/>
  <c r="DA29" i="279"/>
  <c r="CY29" i="279"/>
  <c r="CX29" i="279"/>
  <c r="CU29" i="279"/>
  <c r="CT29" i="279"/>
  <c r="CL29" i="279"/>
  <c r="CM29" i="279" s="1"/>
  <c r="CP29" i="279" s="1"/>
  <c r="CK29" i="279"/>
  <c r="CD29" i="279"/>
  <c r="G29" i="279"/>
  <c r="DQ28" i="279"/>
  <c r="DP28" i="279"/>
  <c r="DN28" i="279"/>
  <c r="DM28" i="279"/>
  <c r="DK28" i="279"/>
  <c r="DJ28" i="279"/>
  <c r="DH28" i="279"/>
  <c r="DG28" i="279"/>
  <c r="DE28" i="279"/>
  <c r="DD28" i="279"/>
  <c r="DB28" i="279"/>
  <c r="DA28" i="279"/>
  <c r="CY28" i="279"/>
  <c r="CX28" i="279"/>
  <c r="CU28" i="279"/>
  <c r="CT28" i="279"/>
  <c r="CQ28" i="279"/>
  <c r="CL28" i="279"/>
  <c r="CM28" i="279" s="1"/>
  <c r="CP28" i="279" s="1"/>
  <c r="CK28" i="279"/>
  <c r="CI28" i="279"/>
  <c r="CD28" i="279"/>
  <c r="CH28" i="279" s="1"/>
  <c r="G28" i="279"/>
  <c r="DN27" i="279"/>
  <c r="DM27" i="279"/>
  <c r="DK27" i="279"/>
  <c r="DJ27" i="279"/>
  <c r="DH27" i="279"/>
  <c r="DG27" i="279"/>
  <c r="DE27" i="279"/>
  <c r="DD27" i="279"/>
  <c r="DB27" i="279"/>
  <c r="DA27" i="279"/>
  <c r="CY27" i="279"/>
  <c r="CX27" i="279"/>
  <c r="CU27" i="279"/>
  <c r="CT27" i="279"/>
  <c r="CL27" i="279"/>
  <c r="CM27" i="279" s="1"/>
  <c r="CP27" i="279" s="1"/>
  <c r="CK27" i="279"/>
  <c r="CD27" i="279"/>
  <c r="G27" i="279"/>
  <c r="DQ26" i="279"/>
  <c r="DP26" i="279"/>
  <c r="DN26" i="279"/>
  <c r="DM26" i="279"/>
  <c r="DK26" i="279"/>
  <c r="DJ26" i="279"/>
  <c r="DH26" i="279"/>
  <c r="DG26" i="279"/>
  <c r="DE26" i="279"/>
  <c r="DD26" i="279"/>
  <c r="DB26" i="279"/>
  <c r="DA26" i="279"/>
  <c r="CY26" i="279"/>
  <c r="CX26" i="279"/>
  <c r="CU26" i="279"/>
  <c r="CT26" i="279"/>
  <c r="CL26" i="279"/>
  <c r="CM26" i="279" s="1"/>
  <c r="CP26" i="279" s="1"/>
  <c r="CK26" i="279"/>
  <c r="CD26" i="279"/>
  <c r="G26" i="279"/>
  <c r="DQ25" i="279"/>
  <c r="DP25" i="279"/>
  <c r="DN25" i="279"/>
  <c r="DM25" i="279"/>
  <c r="DK25" i="279"/>
  <c r="DJ25" i="279"/>
  <c r="DH25" i="279"/>
  <c r="DG25" i="279"/>
  <c r="DE25" i="279"/>
  <c r="DD25" i="279"/>
  <c r="DB25" i="279"/>
  <c r="DA25" i="279"/>
  <c r="CY25" i="279"/>
  <c r="CX25" i="279"/>
  <c r="CU25" i="279"/>
  <c r="CT25" i="279"/>
  <c r="CL25" i="279"/>
  <c r="CM25" i="279" s="1"/>
  <c r="CP25" i="279" s="1"/>
  <c r="CK25" i="279"/>
  <c r="CD25" i="279"/>
  <c r="G25" i="279"/>
  <c r="DN24" i="279"/>
  <c r="DM24" i="279"/>
  <c r="DK24" i="279"/>
  <c r="DJ24" i="279"/>
  <c r="DH24" i="279"/>
  <c r="DG24" i="279"/>
  <c r="DE24" i="279"/>
  <c r="DD24" i="279"/>
  <c r="DB24" i="279"/>
  <c r="DA24" i="279"/>
  <c r="CY24" i="279"/>
  <c r="CX24" i="279"/>
  <c r="CU24" i="279"/>
  <c r="CT24" i="279"/>
  <c r="CL24" i="279"/>
  <c r="CM24" i="279" s="1"/>
  <c r="CP24" i="279" s="1"/>
  <c r="CK24" i="279"/>
  <c r="CD24" i="279"/>
  <c r="G24" i="279"/>
  <c r="DN23" i="279"/>
  <c r="DM23" i="279"/>
  <c r="DK23" i="279"/>
  <c r="DJ23" i="279"/>
  <c r="DH23" i="279"/>
  <c r="DG23" i="279"/>
  <c r="DE23" i="279"/>
  <c r="DD23" i="279"/>
  <c r="DB23" i="279"/>
  <c r="DA23" i="279"/>
  <c r="CY23" i="279"/>
  <c r="CX23" i="279"/>
  <c r="CU23" i="279"/>
  <c r="CT23" i="279"/>
  <c r="CL23" i="279"/>
  <c r="CM23" i="279" s="1"/>
  <c r="CP23" i="279" s="1"/>
  <c r="CK23" i="279"/>
  <c r="CD23" i="279"/>
  <c r="G23" i="279"/>
  <c r="DQ22" i="279"/>
  <c r="DQ54" i="279" s="1"/>
  <c r="DP22" i="279"/>
  <c r="DP54" i="279" s="1"/>
  <c r="DN22" i="279"/>
  <c r="DN54" i="279" s="1"/>
  <c r="DM22" i="279"/>
  <c r="DM54" i="279" s="1"/>
  <c r="DK22" i="279"/>
  <c r="DJ22" i="279"/>
  <c r="DH22" i="279"/>
  <c r="DG22" i="279"/>
  <c r="DE22" i="279"/>
  <c r="DD22" i="279"/>
  <c r="DB22" i="279"/>
  <c r="DA22" i="279"/>
  <c r="CY22" i="279"/>
  <c r="CX22" i="279"/>
  <c r="CU22" i="279"/>
  <c r="CT22" i="279"/>
  <c r="CL22" i="279"/>
  <c r="CM22" i="279" s="1"/>
  <c r="CP22" i="279" s="1"/>
  <c r="CK22" i="279"/>
  <c r="CD22" i="279"/>
  <c r="G22" i="279"/>
  <c r="CV19" i="279"/>
  <c r="CC19" i="279"/>
  <c r="CB19" i="279"/>
  <c r="CA19" i="279"/>
  <c r="BZ19" i="279"/>
  <c r="BY19" i="279"/>
  <c r="BX19" i="279"/>
  <c r="BW19" i="279"/>
  <c r="BV19" i="279"/>
  <c r="BU19" i="279"/>
  <c r="BT19" i="279"/>
  <c r="BS19" i="279"/>
  <c r="BR19" i="279"/>
  <c r="BQ19" i="279"/>
  <c r="BP19" i="279"/>
  <c r="BO19" i="279"/>
  <c r="BN19" i="279"/>
  <c r="BM19" i="279"/>
  <c r="BL19" i="279"/>
  <c r="BK19" i="279"/>
  <c r="BJ19" i="279"/>
  <c r="BI19" i="279"/>
  <c r="BH19" i="279"/>
  <c r="BG19" i="279"/>
  <c r="BF19" i="279"/>
  <c r="BE19" i="279"/>
  <c r="BD19" i="279"/>
  <c r="BC19" i="279"/>
  <c r="BB19" i="279"/>
  <c r="BA19" i="279"/>
  <c r="AZ19" i="279"/>
  <c r="AY19" i="279"/>
  <c r="AX19" i="279"/>
  <c r="AW19" i="279"/>
  <c r="AV19" i="279"/>
  <c r="AU19" i="279"/>
  <c r="AT19" i="279"/>
  <c r="AS19" i="279"/>
  <c r="AR19" i="279"/>
  <c r="AQ19" i="279"/>
  <c r="AP19" i="279"/>
  <c r="AO19" i="279"/>
  <c r="AN19" i="279"/>
  <c r="AM19" i="279"/>
  <c r="AL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CU18" i="279"/>
  <c r="CT18" i="279"/>
  <c r="CL18" i="279"/>
  <c r="CM18" i="279" s="1"/>
  <c r="CK18" i="279"/>
  <c r="G18" i="279"/>
  <c r="DQ17" i="279"/>
  <c r="DP17" i="279"/>
  <c r="DN17" i="279"/>
  <c r="DM17" i="279"/>
  <c r="DK17" i="279"/>
  <c r="DJ17" i="279"/>
  <c r="DH17" i="279"/>
  <c r="DG17" i="279"/>
  <c r="DE17" i="279"/>
  <c r="DD17" i="279"/>
  <c r="DB17" i="279"/>
  <c r="DA17" i="279"/>
  <c r="CY17" i="279"/>
  <c r="CX17" i="279"/>
  <c r="CU17" i="279"/>
  <c r="CT17" i="279"/>
  <c r="CL17" i="279"/>
  <c r="CM17" i="279" s="1"/>
  <c r="CK17" i="279"/>
  <c r="G17" i="279"/>
  <c r="DQ16" i="279"/>
  <c r="DP16" i="279"/>
  <c r="DN16" i="279"/>
  <c r="DM16" i="279"/>
  <c r="DK16" i="279"/>
  <c r="DJ16" i="279"/>
  <c r="DH16" i="279"/>
  <c r="DG16" i="279"/>
  <c r="DE16" i="279"/>
  <c r="DD16" i="279"/>
  <c r="DB16" i="279"/>
  <c r="DA16" i="279"/>
  <c r="CY16" i="279"/>
  <c r="CX16" i="279"/>
  <c r="CU16" i="279"/>
  <c r="CT16" i="279"/>
  <c r="CS16" i="279"/>
  <c r="DT16" i="279" s="1"/>
  <c r="CL16" i="279"/>
  <c r="CM16" i="279" s="1"/>
  <c r="CK16" i="279"/>
  <c r="G16" i="279"/>
  <c r="DQ15" i="279"/>
  <c r="DP15" i="279"/>
  <c r="DN15" i="279"/>
  <c r="DM15" i="279"/>
  <c r="DK15" i="279"/>
  <c r="DJ15" i="279"/>
  <c r="DH15" i="279"/>
  <c r="DG15" i="279"/>
  <c r="DE15" i="279"/>
  <c r="DD15" i="279"/>
  <c r="DB15" i="279"/>
  <c r="DA15" i="279"/>
  <c r="CY15" i="279"/>
  <c r="CX15" i="279"/>
  <c r="CU15" i="279"/>
  <c r="CT15" i="279"/>
  <c r="CS15" i="279"/>
  <c r="DT15" i="279" s="1"/>
  <c r="CL15" i="279"/>
  <c r="CM15" i="279" s="1"/>
  <c r="CK15" i="279"/>
  <c r="G15" i="279"/>
  <c r="DQ14" i="279"/>
  <c r="DP14" i="279"/>
  <c r="DN14" i="279"/>
  <c r="DM14" i="279"/>
  <c r="DK14" i="279"/>
  <c r="DJ14" i="279"/>
  <c r="DH14" i="279"/>
  <c r="DG14" i="279"/>
  <c r="DE14" i="279"/>
  <c r="DD14" i="279"/>
  <c r="DB14" i="279"/>
  <c r="DA14" i="279"/>
  <c r="CY14" i="279"/>
  <c r="CX14" i="279"/>
  <c r="CU14" i="279"/>
  <c r="CT14" i="279"/>
  <c r="CL14" i="279"/>
  <c r="CM14" i="279" s="1"/>
  <c r="CP14" i="279" s="1"/>
  <c r="CK14" i="279"/>
  <c r="CD14" i="279"/>
  <c r="G14" i="279"/>
  <c r="CU13" i="279"/>
  <c r="CT13" i="279"/>
  <c r="CL13" i="279"/>
  <c r="CM13" i="279" s="1"/>
  <c r="CP13" i="279" s="1"/>
  <c r="CK13" i="279"/>
  <c r="CD13" i="279"/>
  <c r="G13" i="279"/>
  <c r="DQ12" i="279"/>
  <c r="DQ19" i="279" s="1"/>
  <c r="DP12" i="279"/>
  <c r="DP19" i="279" s="1"/>
  <c r="DN12" i="279"/>
  <c r="DN19" i="279" s="1"/>
  <c r="DM12" i="279"/>
  <c r="DM19" i="279" s="1"/>
  <c r="DK12" i="279"/>
  <c r="DK19" i="279" s="1"/>
  <c r="DJ12" i="279"/>
  <c r="DH12" i="279"/>
  <c r="DG12" i="279"/>
  <c r="DE12" i="279"/>
  <c r="DD12" i="279"/>
  <c r="DB12" i="279"/>
  <c r="DA12" i="279"/>
  <c r="CY12" i="279"/>
  <c r="CX12" i="279"/>
  <c r="CU12" i="279"/>
  <c r="CT12" i="279"/>
  <c r="CT19" i="279" s="1"/>
  <c r="CL12" i="279"/>
  <c r="CM12" i="279" s="1"/>
  <c r="CP12" i="279" s="1"/>
  <c r="CK12" i="279"/>
  <c r="CD12" i="279"/>
  <c r="G12" i="279"/>
  <c r="AZ10" i="279"/>
  <c r="BA10" i="279" s="1"/>
  <c r="BB10" i="279" s="1"/>
  <c r="BC10" i="279" s="1"/>
  <c r="BD10" i="279" s="1"/>
  <c r="BE10" i="279" s="1"/>
  <c r="BF10" i="279" s="1"/>
  <c r="BG10" i="279" s="1"/>
  <c r="BH10" i="279" s="1"/>
  <c r="BI10" i="279" s="1"/>
  <c r="BJ10" i="279" s="1"/>
  <c r="BK10" i="279" s="1"/>
  <c r="BL10" i="279" s="1"/>
  <c r="BM10" i="279" s="1"/>
  <c r="BN10" i="279" s="1"/>
  <c r="BO10" i="279" s="1"/>
  <c r="BP10" i="279" s="1"/>
  <c r="BQ10" i="279" s="1"/>
  <c r="BR10" i="279" s="1"/>
  <c r="BS10" i="279" s="1"/>
  <c r="BT10" i="279" s="1"/>
  <c r="BU10" i="279" s="1"/>
  <c r="BV10" i="279" s="1"/>
  <c r="BW10" i="279" s="1"/>
  <c r="BX10" i="279" s="1"/>
  <c r="BY10" i="279" s="1"/>
  <c r="BZ10" i="279" s="1"/>
  <c r="CA10" i="279" s="1"/>
  <c r="CB10" i="279" s="1"/>
  <c r="CC10" i="279" s="1"/>
  <c r="Y10" i="279"/>
  <c r="Z10" i="279" s="1"/>
  <c r="AA10" i="279" s="1"/>
  <c r="AB10" i="279" s="1"/>
  <c r="AC10" i="279" s="1"/>
  <c r="AD10" i="279" s="1"/>
  <c r="AE10" i="279" s="1"/>
  <c r="AF10" i="279" s="1"/>
  <c r="AG10" i="279" s="1"/>
  <c r="AH10" i="279" s="1"/>
  <c r="AI10" i="279" s="1"/>
  <c r="AJ10" i="279" s="1"/>
  <c r="AK10" i="279" s="1"/>
  <c r="AL10" i="279" s="1"/>
  <c r="AM10" i="279" s="1"/>
  <c r="AN10" i="279" s="1"/>
  <c r="AO10" i="279" s="1"/>
  <c r="AP10" i="279" s="1"/>
  <c r="AQ10" i="279" s="1"/>
  <c r="AR10" i="279" s="1"/>
  <c r="AS10" i="279" s="1"/>
  <c r="AT10" i="279" s="1"/>
  <c r="AU10" i="279" s="1"/>
  <c r="AV10" i="279" s="1"/>
  <c r="AW10" i="279" s="1"/>
  <c r="AX10" i="279" s="1"/>
  <c r="L10" i="279"/>
  <c r="M10" i="279" s="1"/>
  <c r="N10" i="279" s="1"/>
  <c r="O10" i="279" s="1"/>
  <c r="P10" i="279" s="1"/>
  <c r="Q10" i="279" s="1"/>
  <c r="R10" i="279" s="1"/>
  <c r="S10" i="279" s="1"/>
  <c r="T10" i="279" s="1"/>
  <c r="U10" i="279" s="1"/>
  <c r="V10" i="279" s="1"/>
  <c r="CI7" i="279"/>
  <c r="CH7" i="279"/>
  <c r="CT75" i="278"/>
  <c r="CS75" i="278"/>
  <c r="CS58" i="278"/>
  <c r="CT58" i="278"/>
  <c r="CS59" i="278"/>
  <c r="CT59" i="278"/>
  <c r="CS60" i="278"/>
  <c r="CT60" i="278"/>
  <c r="CS61" i="278"/>
  <c r="CT61" i="278"/>
  <c r="CS62" i="278"/>
  <c r="CT62" i="278"/>
  <c r="CS63" i="278"/>
  <c r="CT63" i="278"/>
  <c r="CS64" i="278"/>
  <c r="CT64" i="278"/>
  <c r="CS65" i="278"/>
  <c r="CT65" i="278"/>
  <c r="CS66" i="278"/>
  <c r="CT66" i="278"/>
  <c r="CS67" i="278"/>
  <c r="CT67" i="278"/>
  <c r="CS68" i="278"/>
  <c r="CT68" i="278"/>
  <c r="CS69" i="278"/>
  <c r="CT69" i="278"/>
  <c r="CS70" i="278"/>
  <c r="CT70" i="278"/>
  <c r="CS71" i="278"/>
  <c r="CT71" i="278"/>
  <c r="CS72" i="278"/>
  <c r="CT72" i="278"/>
  <c r="CS73" i="278"/>
  <c r="CT73" i="278"/>
  <c r="CS74" i="278"/>
  <c r="CT74" i="278"/>
  <c r="CT57" i="278"/>
  <c r="CS57" i="278"/>
  <c r="CQ74" i="278"/>
  <c r="CP74" i="278"/>
  <c r="CQ73" i="278"/>
  <c r="CP73" i="278"/>
  <c r="CQ72" i="278"/>
  <c r="CP72" i="278"/>
  <c r="CQ71" i="278"/>
  <c r="CP71" i="278"/>
  <c r="CQ70" i="278"/>
  <c r="CP70" i="278"/>
  <c r="CQ69" i="278"/>
  <c r="CP69" i="278"/>
  <c r="CQ68" i="278"/>
  <c r="CP68" i="278"/>
  <c r="CQ67" i="278"/>
  <c r="CP67" i="278"/>
  <c r="CQ66" i="278"/>
  <c r="CP66" i="278"/>
  <c r="CQ65" i="278"/>
  <c r="CP65" i="278"/>
  <c r="CQ64" i="278"/>
  <c r="CP64" i="278"/>
  <c r="CQ63" i="278"/>
  <c r="CP63" i="278"/>
  <c r="CQ62" i="278"/>
  <c r="CP62" i="278"/>
  <c r="CQ61" i="278"/>
  <c r="CP61" i="278"/>
  <c r="CQ60" i="278"/>
  <c r="CP60" i="278"/>
  <c r="CQ59" i="278"/>
  <c r="CP59" i="278"/>
  <c r="CQ58" i="278"/>
  <c r="CP58" i="278"/>
  <c r="CQ57" i="278"/>
  <c r="CP57" i="278"/>
  <c r="CC101" i="278"/>
  <c r="CB101" i="278"/>
  <c r="CA101" i="278"/>
  <c r="BZ101" i="278"/>
  <c r="BY101" i="278"/>
  <c r="BX101" i="278"/>
  <c r="BW101" i="278"/>
  <c r="BV101" i="278"/>
  <c r="BU101" i="278"/>
  <c r="BT101" i="278"/>
  <c r="BS101" i="278"/>
  <c r="BR101" i="278"/>
  <c r="BQ101" i="278"/>
  <c r="BP101" i="278"/>
  <c r="BO101" i="278"/>
  <c r="BN101" i="278"/>
  <c r="BM101" i="278"/>
  <c r="BL101" i="278"/>
  <c r="BK101" i="278"/>
  <c r="BJ101" i="278"/>
  <c r="BI101" i="278"/>
  <c r="BH101" i="278"/>
  <c r="BG101" i="278"/>
  <c r="BF101" i="278"/>
  <c r="BE101" i="278"/>
  <c r="BD101" i="278"/>
  <c r="BC101" i="278"/>
  <c r="BB101" i="278"/>
  <c r="BA101" i="278"/>
  <c r="AZ101" i="278"/>
  <c r="AY101" i="278"/>
  <c r="AX101" i="278"/>
  <c r="AW101" i="278"/>
  <c r="AV101" i="278"/>
  <c r="AU101" i="278"/>
  <c r="AT101" i="278"/>
  <c r="AS101" i="278"/>
  <c r="AR101" i="278"/>
  <c r="AQ101" i="278"/>
  <c r="AP101" i="278"/>
  <c r="AO101" i="278"/>
  <c r="AN101" i="278"/>
  <c r="AM101" i="278"/>
  <c r="AL101" i="278"/>
  <c r="AK101" i="278"/>
  <c r="AJ101" i="278"/>
  <c r="AI101" i="278"/>
  <c r="AH101" i="278"/>
  <c r="AG101" i="278"/>
  <c r="AF101" i="278"/>
  <c r="AE101" i="278"/>
  <c r="AD101" i="278"/>
  <c r="AC101" i="278"/>
  <c r="AB101" i="278"/>
  <c r="AA101" i="278"/>
  <c r="Z101" i="278"/>
  <c r="Y101" i="278"/>
  <c r="X101" i="278"/>
  <c r="W101" i="278"/>
  <c r="V101" i="278"/>
  <c r="U101" i="278"/>
  <c r="T101" i="278"/>
  <c r="S101" i="278"/>
  <c r="R101" i="278"/>
  <c r="Q101" i="278"/>
  <c r="P101" i="278"/>
  <c r="O101" i="278"/>
  <c r="N101" i="278"/>
  <c r="M101" i="278"/>
  <c r="L101" i="278"/>
  <c r="K101" i="278"/>
  <c r="DT100" i="278"/>
  <c r="DS100" i="278"/>
  <c r="DQ100" i="278"/>
  <c r="DP100" i="278"/>
  <c r="DN100" i="278"/>
  <c r="DM100" i="278"/>
  <c r="DK100" i="278"/>
  <c r="DJ100" i="278"/>
  <c r="DH100" i="278"/>
  <c r="DG100" i="278"/>
  <c r="DE100" i="278"/>
  <c r="DD100" i="278"/>
  <c r="DB100" i="278"/>
  <c r="DA100" i="278"/>
  <c r="CY100" i="278"/>
  <c r="CN100" i="278"/>
  <c r="CM100" i="278"/>
  <c r="CD100" i="278"/>
  <c r="G100" i="278"/>
  <c r="DT99" i="278"/>
  <c r="DS99" i="278"/>
  <c r="DQ99" i="278"/>
  <c r="DP99" i="278"/>
  <c r="DN99" i="278"/>
  <c r="DM99" i="278"/>
  <c r="DK99" i="278"/>
  <c r="DJ99" i="278"/>
  <c r="DH99" i="278"/>
  <c r="DG99" i="278"/>
  <c r="DE99" i="278"/>
  <c r="DD99" i="278"/>
  <c r="DB99" i="278"/>
  <c r="DA99" i="278"/>
  <c r="CY99" i="278"/>
  <c r="CM99" i="278"/>
  <c r="CD99" i="278"/>
  <c r="G99" i="278"/>
  <c r="DT98" i="278"/>
  <c r="DS98" i="278"/>
  <c r="DQ98" i="278"/>
  <c r="DP98" i="278"/>
  <c r="DN98" i="278"/>
  <c r="DM98" i="278"/>
  <c r="DK98" i="278"/>
  <c r="DJ98" i="278"/>
  <c r="DH98" i="278"/>
  <c r="DG98" i="278"/>
  <c r="DE98" i="278"/>
  <c r="DD98" i="278"/>
  <c r="DB98" i="278"/>
  <c r="DA98" i="278"/>
  <c r="CY98" i="278"/>
  <c r="CD98" i="278"/>
  <c r="G98" i="278"/>
  <c r="DT97" i="278"/>
  <c r="DS97" i="278"/>
  <c r="DQ97" i="278"/>
  <c r="DP97" i="278"/>
  <c r="DN97" i="278"/>
  <c r="DM97" i="278"/>
  <c r="DK97" i="278"/>
  <c r="DJ97" i="278"/>
  <c r="DH97" i="278"/>
  <c r="DG97" i="278"/>
  <c r="DE97" i="278"/>
  <c r="DD97" i="278"/>
  <c r="DB97" i="278"/>
  <c r="DA97" i="278"/>
  <c r="CY97" i="278"/>
  <c r="CN97" i="278"/>
  <c r="CM97" i="278"/>
  <c r="CD97" i="278"/>
  <c r="G97" i="278"/>
  <c r="DT96" i="278"/>
  <c r="DS96" i="278"/>
  <c r="DQ96" i="278"/>
  <c r="DP96" i="278"/>
  <c r="DN96" i="278"/>
  <c r="DM96" i="278"/>
  <c r="DK96" i="278"/>
  <c r="DJ96" i="278"/>
  <c r="DH96" i="278"/>
  <c r="DG96" i="278"/>
  <c r="DE96" i="278"/>
  <c r="DD96" i="278"/>
  <c r="DB96" i="278"/>
  <c r="DA96" i="278"/>
  <c r="CY96" i="278"/>
  <c r="CM96" i="278"/>
  <c r="CD96" i="278"/>
  <c r="G96" i="278"/>
  <c r="DT95" i="278"/>
  <c r="DS95" i="278"/>
  <c r="DQ95" i="278"/>
  <c r="DP95" i="278"/>
  <c r="DN95" i="278"/>
  <c r="DM95" i="278"/>
  <c r="DK95" i="278"/>
  <c r="DJ95" i="278"/>
  <c r="DH95" i="278"/>
  <c r="DG95" i="278"/>
  <c r="DE95" i="278"/>
  <c r="DD95" i="278"/>
  <c r="DB95" i="278"/>
  <c r="DA95" i="278"/>
  <c r="CY95" i="278"/>
  <c r="CM95" i="278"/>
  <c r="CD95" i="278"/>
  <c r="DT94" i="278"/>
  <c r="DS94" i="278"/>
  <c r="DQ94" i="278"/>
  <c r="DP94" i="278"/>
  <c r="DN94" i="278"/>
  <c r="DM94" i="278"/>
  <c r="DK94" i="278"/>
  <c r="DJ94" i="278"/>
  <c r="DH94" i="278"/>
  <c r="DG94" i="278"/>
  <c r="DE94" i="278"/>
  <c r="DD94" i="278"/>
  <c r="DB94" i="278"/>
  <c r="DA94" i="278"/>
  <c r="CY94" i="278"/>
  <c r="CM94" i="278"/>
  <c r="CD94" i="278"/>
  <c r="DT93" i="278"/>
  <c r="DS93" i="278"/>
  <c r="DQ93" i="278"/>
  <c r="DP93" i="278"/>
  <c r="DN93" i="278"/>
  <c r="DM93" i="278"/>
  <c r="DK93" i="278"/>
  <c r="DJ93" i="278"/>
  <c r="DH93" i="278"/>
  <c r="DG93" i="278"/>
  <c r="DE93" i="278"/>
  <c r="DD93" i="278"/>
  <c r="DB93" i="278"/>
  <c r="DA93" i="278"/>
  <c r="CY93" i="278"/>
  <c r="CM93" i="278"/>
  <c r="CD93" i="278"/>
  <c r="CR93" i="278" s="1"/>
  <c r="G93" i="278"/>
  <c r="DT92" i="278"/>
  <c r="DS92" i="278"/>
  <c r="DQ92" i="278"/>
  <c r="DP92" i="278"/>
  <c r="DN92" i="278"/>
  <c r="DM92" i="278"/>
  <c r="DK92" i="278"/>
  <c r="DJ92" i="278"/>
  <c r="DH92" i="278"/>
  <c r="DG92" i="278"/>
  <c r="DE92" i="278"/>
  <c r="DD92" i="278"/>
  <c r="DB92" i="278"/>
  <c r="DA92" i="278"/>
  <c r="CY92" i="278"/>
  <c r="CD92" i="278"/>
  <c r="G92" i="278"/>
  <c r="DT91" i="278"/>
  <c r="DS91" i="278"/>
  <c r="DQ91" i="278"/>
  <c r="DP91" i="278"/>
  <c r="DN91" i="278"/>
  <c r="DM91" i="278"/>
  <c r="DK91" i="278"/>
  <c r="DJ91" i="278"/>
  <c r="DH91" i="278"/>
  <c r="DG91" i="278"/>
  <c r="DE91" i="278"/>
  <c r="DD91" i="278"/>
  <c r="DB91" i="278"/>
  <c r="DA91" i="278"/>
  <c r="CY91" i="278"/>
  <c r="CM91" i="278"/>
  <c r="CD91" i="278"/>
  <c r="G91" i="278"/>
  <c r="DT90" i="278"/>
  <c r="DS90" i="278"/>
  <c r="DQ90" i="278"/>
  <c r="DP90" i="278"/>
  <c r="DN90" i="278"/>
  <c r="DM90" i="278"/>
  <c r="DK90" i="278"/>
  <c r="DJ90" i="278"/>
  <c r="DH90" i="278"/>
  <c r="DG90" i="278"/>
  <c r="DE90" i="278"/>
  <c r="DD90" i="278"/>
  <c r="DB90" i="278"/>
  <c r="DA90" i="278"/>
  <c r="CY90" i="278"/>
  <c r="CM90" i="278"/>
  <c r="CD90" i="278"/>
  <c r="G90" i="278"/>
  <c r="DT89" i="278"/>
  <c r="DS89" i="278"/>
  <c r="DQ89" i="278"/>
  <c r="DP89" i="278"/>
  <c r="DN89" i="278"/>
  <c r="DM89" i="278"/>
  <c r="DK89" i="278"/>
  <c r="DJ89" i="278"/>
  <c r="DH89" i="278"/>
  <c r="DG89" i="278"/>
  <c r="DE89" i="278"/>
  <c r="DD89" i="278"/>
  <c r="DB89" i="278"/>
  <c r="DA89" i="278"/>
  <c r="CY89" i="278"/>
  <c r="CM89" i="278"/>
  <c r="CD89" i="278"/>
  <c r="G89" i="278"/>
  <c r="DT88" i="278"/>
  <c r="DS88" i="278"/>
  <c r="DQ88" i="278"/>
  <c r="DP88" i="278"/>
  <c r="DN88" i="278"/>
  <c r="DM88" i="278"/>
  <c r="DK88" i="278"/>
  <c r="DJ88" i="278"/>
  <c r="DH88" i="278"/>
  <c r="DG88" i="278"/>
  <c r="DE88" i="278"/>
  <c r="DD88" i="278"/>
  <c r="DB88" i="278"/>
  <c r="DA88" i="278"/>
  <c r="CY88" i="278"/>
  <c r="CY101" i="278" s="1"/>
  <c r="CM88" i="278"/>
  <c r="CD88" i="278"/>
  <c r="G88" i="278"/>
  <c r="DT87" i="278"/>
  <c r="DS87" i="278"/>
  <c r="DQ87" i="278"/>
  <c r="DP87" i="278"/>
  <c r="DN87" i="278"/>
  <c r="DM87" i="278"/>
  <c r="DK87" i="278"/>
  <c r="DJ87" i="278"/>
  <c r="DH87" i="278"/>
  <c r="DG87" i="278"/>
  <c r="DE87" i="278"/>
  <c r="DD87" i="278"/>
  <c r="DB87" i="278"/>
  <c r="DA87" i="278"/>
  <c r="CX87" i="278"/>
  <c r="CW87" i="278"/>
  <c r="CM87" i="278"/>
  <c r="CD87" i="278"/>
  <c r="G87" i="278"/>
  <c r="DT86" i="278"/>
  <c r="DS86" i="278"/>
  <c r="DQ86" i="278"/>
  <c r="DP86" i="278"/>
  <c r="DN86" i="278"/>
  <c r="DM86" i="278"/>
  <c r="DK86" i="278"/>
  <c r="DJ86" i="278"/>
  <c r="DH86" i="278"/>
  <c r="DG86" i="278"/>
  <c r="DE86" i="278"/>
  <c r="DD86" i="278"/>
  <c r="DB86" i="278"/>
  <c r="DA86" i="278"/>
  <c r="CX86" i="278"/>
  <c r="CW86" i="278"/>
  <c r="CM86" i="278"/>
  <c r="CD86" i="278"/>
  <c r="G86" i="278"/>
  <c r="DT85" i="278"/>
  <c r="DS85" i="278"/>
  <c r="DQ85" i="278"/>
  <c r="DP85" i="278"/>
  <c r="DN85" i="278"/>
  <c r="DM85" i="278"/>
  <c r="DK85" i="278"/>
  <c r="DJ85" i="278"/>
  <c r="DH85" i="278"/>
  <c r="DG85" i="278"/>
  <c r="DE85" i="278"/>
  <c r="DD85" i="278"/>
  <c r="DB85" i="278"/>
  <c r="DA85" i="278"/>
  <c r="CX85" i="278"/>
  <c r="CW85" i="278"/>
  <c r="CM85" i="278"/>
  <c r="CD85" i="278"/>
  <c r="G85" i="278"/>
  <c r="DT84" i="278"/>
  <c r="DS84" i="278"/>
  <c r="DQ84" i="278"/>
  <c r="DP84" i="278"/>
  <c r="DN84" i="278"/>
  <c r="DM84" i="278"/>
  <c r="DK84" i="278"/>
  <c r="DJ84" i="278"/>
  <c r="DH84" i="278"/>
  <c r="DG84" i="278"/>
  <c r="DE84" i="278"/>
  <c r="DD84" i="278"/>
  <c r="DB84" i="278"/>
  <c r="DA84" i="278"/>
  <c r="CX84" i="278"/>
  <c r="CW84" i="278"/>
  <c r="CM84" i="278"/>
  <c r="CD84" i="278"/>
  <c r="G84" i="278"/>
  <c r="DT83" i="278"/>
  <c r="DS83" i="278"/>
  <c r="DQ83" i="278"/>
  <c r="DP83" i="278"/>
  <c r="DN83" i="278"/>
  <c r="DM83" i="278"/>
  <c r="DK83" i="278"/>
  <c r="DJ83" i="278"/>
  <c r="DH83" i="278"/>
  <c r="DG83" i="278"/>
  <c r="DE83" i="278"/>
  <c r="DD83" i="278"/>
  <c r="DB83" i="278"/>
  <c r="DA83" i="278"/>
  <c r="CX83" i="278"/>
  <c r="CW83" i="278"/>
  <c r="CM83" i="278"/>
  <c r="CD83" i="278"/>
  <c r="DT82" i="278"/>
  <c r="DS82" i="278"/>
  <c r="DQ82" i="278"/>
  <c r="DP82" i="278"/>
  <c r="DN82" i="278"/>
  <c r="DM82" i="278"/>
  <c r="DK82" i="278"/>
  <c r="DJ82" i="278"/>
  <c r="DH82" i="278"/>
  <c r="DG82" i="278"/>
  <c r="DE82" i="278"/>
  <c r="DD82" i="278"/>
  <c r="DB82" i="278"/>
  <c r="DA82" i="278"/>
  <c r="CX82" i="278"/>
  <c r="CW82" i="278"/>
  <c r="CM82" i="278"/>
  <c r="CD82" i="278"/>
  <c r="DT81" i="278"/>
  <c r="DS81" i="278"/>
  <c r="DQ81" i="278"/>
  <c r="DP81" i="278"/>
  <c r="DN81" i="278"/>
  <c r="DM81" i="278"/>
  <c r="DK81" i="278"/>
  <c r="DJ81" i="278"/>
  <c r="DH81" i="278"/>
  <c r="DG81" i="278"/>
  <c r="DE81" i="278"/>
  <c r="DD81" i="278"/>
  <c r="DB81" i="278"/>
  <c r="DA81" i="278"/>
  <c r="CX81" i="278"/>
  <c r="CW81" i="278"/>
  <c r="CM81" i="278"/>
  <c r="CD81" i="278"/>
  <c r="G81" i="278"/>
  <c r="DT80" i="278"/>
  <c r="DS80" i="278"/>
  <c r="DQ80" i="278"/>
  <c r="DP80" i="278"/>
  <c r="DN80" i="278"/>
  <c r="DM80" i="278"/>
  <c r="DK80" i="278"/>
  <c r="DJ80" i="278"/>
  <c r="DH80" i="278"/>
  <c r="DG80" i="278"/>
  <c r="DE80" i="278"/>
  <c r="DD80" i="278"/>
  <c r="DB80" i="278"/>
  <c r="DA80" i="278"/>
  <c r="CX80" i="278"/>
  <c r="CW80" i="278"/>
  <c r="CM80" i="278"/>
  <c r="CD80" i="278"/>
  <c r="G80" i="278"/>
  <c r="DT79" i="278"/>
  <c r="DS79" i="278"/>
  <c r="DQ79" i="278"/>
  <c r="DP79" i="278"/>
  <c r="DN79" i="278"/>
  <c r="DM79" i="278"/>
  <c r="DK79" i="278"/>
  <c r="DJ79" i="278"/>
  <c r="DH79" i="278"/>
  <c r="DG79" i="278"/>
  <c r="DE79" i="278"/>
  <c r="DD79" i="278"/>
  <c r="DB79" i="278"/>
  <c r="DA79" i="278"/>
  <c r="CX79" i="278"/>
  <c r="CW79" i="278"/>
  <c r="CM79" i="278"/>
  <c r="CD79" i="278"/>
  <c r="G79" i="278"/>
  <c r="DT78" i="278"/>
  <c r="DS78" i="278"/>
  <c r="DQ78" i="278"/>
  <c r="DP78" i="278"/>
  <c r="DN78" i="278"/>
  <c r="DM78" i="278"/>
  <c r="DK78" i="278"/>
  <c r="DJ78" i="278"/>
  <c r="DH78" i="278"/>
  <c r="DG78" i="278"/>
  <c r="DE78" i="278"/>
  <c r="DD78" i="278"/>
  <c r="DB78" i="278"/>
  <c r="DA78" i="278"/>
  <c r="CX78" i="278"/>
  <c r="CW78" i="278"/>
  <c r="CM78" i="278"/>
  <c r="CD78" i="278"/>
  <c r="G78" i="278"/>
  <c r="CY75" i="278"/>
  <c r="CC75" i="278"/>
  <c r="CB75" i="278"/>
  <c r="CA75" i="278"/>
  <c r="BZ75" i="278"/>
  <c r="BY75" i="278"/>
  <c r="BX75" i="278"/>
  <c r="BW75" i="278"/>
  <c r="BV75" i="278"/>
  <c r="BU75" i="278"/>
  <c r="BT75" i="278"/>
  <c r="BS75" i="278"/>
  <c r="BR75" i="278"/>
  <c r="BQ75" i="278"/>
  <c r="BP75" i="278"/>
  <c r="BO75" i="278"/>
  <c r="BN75" i="278"/>
  <c r="BM75" i="278"/>
  <c r="BL75" i="278"/>
  <c r="BK75" i="278"/>
  <c r="BJ75" i="278"/>
  <c r="BI75" i="278"/>
  <c r="BH75" i="278"/>
  <c r="BG75" i="278"/>
  <c r="BF75" i="278"/>
  <c r="BE75" i="278"/>
  <c r="BD75" i="278"/>
  <c r="BC75" i="278"/>
  <c r="BB75" i="278"/>
  <c r="BA75" i="278"/>
  <c r="AZ75" i="278"/>
  <c r="AY75" i="278"/>
  <c r="AX75" i="278"/>
  <c r="AW75" i="278"/>
  <c r="AV75" i="278"/>
  <c r="AU75" i="278"/>
  <c r="AT75" i="278"/>
  <c r="AS75" i="278"/>
  <c r="AR75" i="278"/>
  <c r="AQ75" i="278"/>
  <c r="AP75" i="278"/>
  <c r="AO75" i="278"/>
  <c r="AN75" i="278"/>
  <c r="AM75" i="278"/>
  <c r="AL75" i="278"/>
  <c r="AK75" i="278"/>
  <c r="AJ75" i="278"/>
  <c r="AI75" i="278"/>
  <c r="AH75" i="278"/>
  <c r="AG75" i="278"/>
  <c r="AF75" i="278"/>
  <c r="AE75" i="278"/>
  <c r="AD75" i="278"/>
  <c r="AC75" i="278"/>
  <c r="AB75" i="278"/>
  <c r="AA75" i="278"/>
  <c r="Z75" i="278"/>
  <c r="Y75" i="278"/>
  <c r="X75" i="278"/>
  <c r="W75" i="278"/>
  <c r="V75" i="278"/>
  <c r="U75" i="278"/>
  <c r="T75" i="278"/>
  <c r="S75" i="278"/>
  <c r="R75" i="278"/>
  <c r="Q75" i="278"/>
  <c r="P75" i="278"/>
  <c r="O75" i="278"/>
  <c r="N75" i="278"/>
  <c r="M75" i="278"/>
  <c r="L75" i="278"/>
  <c r="K75" i="278"/>
  <c r="DU74" i="278"/>
  <c r="DT74" i="278"/>
  <c r="DS74" i="278"/>
  <c r="DR74" i="278"/>
  <c r="DQ74" i="278"/>
  <c r="DP74" i="278"/>
  <c r="DO74" i="278"/>
  <c r="DN74" i="278"/>
  <c r="DM74" i="278"/>
  <c r="DL74" i="278"/>
  <c r="DK74" i="278"/>
  <c r="DJ74" i="278"/>
  <c r="DI74" i="278"/>
  <c r="DH74" i="278"/>
  <c r="DG74" i="278"/>
  <c r="DF74" i="278"/>
  <c r="DE74" i="278"/>
  <c r="DD74" i="278"/>
  <c r="DC74" i="278"/>
  <c r="DB74" i="278"/>
  <c r="DA74" i="278"/>
  <c r="CN74" i="278"/>
  <c r="CO74" i="278" s="1"/>
  <c r="CM74" i="278"/>
  <c r="CD74" i="278"/>
  <c r="G74" i="278"/>
  <c r="DU73" i="278"/>
  <c r="DT73" i="278"/>
  <c r="DS73" i="278"/>
  <c r="DR73" i="278"/>
  <c r="DQ73" i="278"/>
  <c r="DP73" i="278"/>
  <c r="DO73" i="278"/>
  <c r="DN73" i="278"/>
  <c r="DM73" i="278"/>
  <c r="DL73" i="278"/>
  <c r="DK73" i="278"/>
  <c r="DJ73" i="278"/>
  <c r="DI73" i="278"/>
  <c r="DH73" i="278"/>
  <c r="DG73" i="278"/>
  <c r="DF73" i="278"/>
  <c r="DE73" i="278"/>
  <c r="DD73" i="278"/>
  <c r="DC73" i="278"/>
  <c r="DB73" i="278"/>
  <c r="DA73" i="278"/>
  <c r="CX73" i="278"/>
  <c r="CW73" i="278"/>
  <c r="CN73" i="278"/>
  <c r="CM73" i="278"/>
  <c r="CD73" i="278"/>
  <c r="G73" i="278"/>
  <c r="DU72" i="278"/>
  <c r="DT72" i="278"/>
  <c r="DS72" i="278"/>
  <c r="DR72" i="278"/>
  <c r="DQ72" i="278"/>
  <c r="DP72" i="278"/>
  <c r="DO72" i="278"/>
  <c r="DN72" i="278"/>
  <c r="DM72" i="278"/>
  <c r="DL72" i="278"/>
  <c r="DK72" i="278"/>
  <c r="DJ72" i="278"/>
  <c r="DI72" i="278"/>
  <c r="DH72" i="278"/>
  <c r="DG72" i="278"/>
  <c r="DF72" i="278"/>
  <c r="DE72" i="278"/>
  <c r="DD72" i="278"/>
  <c r="DC72" i="278"/>
  <c r="DB72" i="278"/>
  <c r="DA72" i="278"/>
  <c r="CX72" i="278"/>
  <c r="CW72" i="278"/>
  <c r="CN72" i="278"/>
  <c r="CM72" i="278"/>
  <c r="CD72" i="278"/>
  <c r="G72" i="278"/>
  <c r="DU71" i="278"/>
  <c r="DT71" i="278"/>
  <c r="DS71" i="278"/>
  <c r="DR71" i="278"/>
  <c r="DQ71" i="278"/>
  <c r="DP71" i="278"/>
  <c r="DO71" i="278"/>
  <c r="DN71" i="278"/>
  <c r="DM71" i="278"/>
  <c r="DL71" i="278"/>
  <c r="DK71" i="278"/>
  <c r="DJ71" i="278"/>
  <c r="DI71" i="278"/>
  <c r="DH71" i="278"/>
  <c r="DG71" i="278"/>
  <c r="DF71" i="278"/>
  <c r="DE71" i="278"/>
  <c r="DD71" i="278"/>
  <c r="DC71" i="278"/>
  <c r="DB71" i="278"/>
  <c r="DA71" i="278"/>
  <c r="CX71" i="278"/>
  <c r="CW71" i="278"/>
  <c r="CN71" i="278"/>
  <c r="CM71" i="278"/>
  <c r="CD71" i="278"/>
  <c r="G71" i="278"/>
  <c r="DU70" i="278"/>
  <c r="DT70" i="278"/>
  <c r="DS70" i="278"/>
  <c r="DR70" i="278"/>
  <c r="DQ70" i="278"/>
  <c r="DP70" i="278"/>
  <c r="DO70" i="278"/>
  <c r="DN70" i="278"/>
  <c r="DM70" i="278"/>
  <c r="DL70" i="278"/>
  <c r="DK70" i="278"/>
  <c r="DJ70" i="278"/>
  <c r="DI70" i="278"/>
  <c r="DH70" i="278"/>
  <c r="DG70" i="278"/>
  <c r="DF70" i="278"/>
  <c r="DE70" i="278"/>
  <c r="DD70" i="278"/>
  <c r="DC70" i="278"/>
  <c r="DB70" i="278"/>
  <c r="DA70" i="278"/>
  <c r="CX70" i="278"/>
  <c r="CW70" i="278"/>
  <c r="CN70" i="278"/>
  <c r="CM70" i="278"/>
  <c r="CD70" i="278"/>
  <c r="G70" i="278"/>
  <c r="DU69" i="278"/>
  <c r="DT69" i="278"/>
  <c r="DS69" i="278"/>
  <c r="DR69" i="278"/>
  <c r="DQ69" i="278"/>
  <c r="DP69" i="278"/>
  <c r="DO69" i="278"/>
  <c r="DN69" i="278"/>
  <c r="DM69" i="278"/>
  <c r="DL69" i="278"/>
  <c r="DK69" i="278"/>
  <c r="DJ69" i="278"/>
  <c r="DI69" i="278"/>
  <c r="DH69" i="278"/>
  <c r="DG69" i="278"/>
  <c r="DF69" i="278"/>
  <c r="DE69" i="278"/>
  <c r="DD69" i="278"/>
  <c r="DC69" i="278"/>
  <c r="DB69" i="278"/>
  <c r="DA69" i="278"/>
  <c r="CX69" i="278"/>
  <c r="CW69" i="278"/>
  <c r="CN69" i="278"/>
  <c r="CM69" i="278"/>
  <c r="CD69" i="278"/>
  <c r="G69" i="278"/>
  <c r="DU68" i="278"/>
  <c r="DT68" i="278"/>
  <c r="DS68" i="278"/>
  <c r="DR68" i="278"/>
  <c r="DQ68" i="278"/>
  <c r="DP68" i="278"/>
  <c r="DO68" i="278"/>
  <c r="DN68" i="278"/>
  <c r="DM68" i="278"/>
  <c r="DL68" i="278"/>
  <c r="DK68" i="278"/>
  <c r="DJ68" i="278"/>
  <c r="DI68" i="278"/>
  <c r="DH68" i="278"/>
  <c r="DG68" i="278"/>
  <c r="DF68" i="278"/>
  <c r="DE68" i="278"/>
  <c r="DD68" i="278"/>
  <c r="DC68" i="278"/>
  <c r="DB68" i="278"/>
  <c r="DA68" i="278"/>
  <c r="CX68" i="278"/>
  <c r="CW68" i="278"/>
  <c r="CN68" i="278"/>
  <c r="CM68" i="278"/>
  <c r="CD68" i="278"/>
  <c r="G68" i="278"/>
  <c r="DU67" i="278"/>
  <c r="DT67" i="278"/>
  <c r="DS67" i="278"/>
  <c r="DR67" i="278"/>
  <c r="DQ67" i="278"/>
  <c r="DP67" i="278"/>
  <c r="DO67" i="278"/>
  <c r="DN67" i="278"/>
  <c r="DM67" i="278"/>
  <c r="DL67" i="278"/>
  <c r="DK67" i="278"/>
  <c r="DJ67" i="278"/>
  <c r="DI67" i="278"/>
  <c r="DH67" i="278"/>
  <c r="DG67" i="278"/>
  <c r="DF67" i="278"/>
  <c r="DE67" i="278"/>
  <c r="DD67" i="278"/>
  <c r="DC67" i="278"/>
  <c r="DB67" i="278"/>
  <c r="DA67" i="278"/>
  <c r="CX67" i="278"/>
  <c r="CW67" i="278"/>
  <c r="CN67" i="278"/>
  <c r="CM67" i="278"/>
  <c r="CD67" i="278"/>
  <c r="G67" i="278"/>
  <c r="DU66" i="278"/>
  <c r="DT66" i="278"/>
  <c r="DS66" i="278"/>
  <c r="DR66" i="278"/>
  <c r="DQ66" i="278"/>
  <c r="DP66" i="278"/>
  <c r="DO66" i="278"/>
  <c r="DN66" i="278"/>
  <c r="DM66" i="278"/>
  <c r="DL66" i="278"/>
  <c r="DK66" i="278"/>
  <c r="DJ66" i="278"/>
  <c r="DI66" i="278"/>
  <c r="DH66" i="278"/>
  <c r="DG66" i="278"/>
  <c r="DF66" i="278"/>
  <c r="DE66" i="278"/>
  <c r="DD66" i="278"/>
  <c r="DC66" i="278"/>
  <c r="DB66" i="278"/>
  <c r="DA66" i="278"/>
  <c r="CX66" i="278"/>
  <c r="CW66" i="278"/>
  <c r="CN66" i="278"/>
  <c r="CM66" i="278"/>
  <c r="CD66" i="278"/>
  <c r="G66" i="278"/>
  <c r="DU65" i="278"/>
  <c r="DT65" i="278"/>
  <c r="DS65" i="278"/>
  <c r="DR65" i="278"/>
  <c r="DQ65" i="278"/>
  <c r="DP65" i="278"/>
  <c r="DO65" i="278"/>
  <c r="DN65" i="278"/>
  <c r="DM65" i="278"/>
  <c r="DL65" i="278"/>
  <c r="DK65" i="278"/>
  <c r="DJ65" i="278"/>
  <c r="DI65" i="278"/>
  <c r="DH65" i="278"/>
  <c r="DG65" i="278"/>
  <c r="DF65" i="278"/>
  <c r="DE65" i="278"/>
  <c r="DD65" i="278"/>
  <c r="DC65" i="278"/>
  <c r="DB65" i="278"/>
  <c r="DA65" i="278"/>
  <c r="CX65" i="278"/>
  <c r="CW65" i="278"/>
  <c r="CN65" i="278"/>
  <c r="CM65" i="278"/>
  <c r="CD65" i="278"/>
  <c r="G65" i="278"/>
  <c r="DU64" i="278"/>
  <c r="DT64" i="278"/>
  <c r="DS64" i="278"/>
  <c r="DR64" i="278"/>
  <c r="DQ64" i="278"/>
  <c r="DP64" i="278"/>
  <c r="DO64" i="278"/>
  <c r="DN64" i="278"/>
  <c r="DM64" i="278"/>
  <c r="DL64" i="278"/>
  <c r="DK64" i="278"/>
  <c r="DJ64" i="278"/>
  <c r="DI64" i="278"/>
  <c r="DH64" i="278"/>
  <c r="DG64" i="278"/>
  <c r="DF64" i="278"/>
  <c r="DE64" i="278"/>
  <c r="DD64" i="278"/>
  <c r="DC64" i="278"/>
  <c r="DB64" i="278"/>
  <c r="DA64" i="278"/>
  <c r="CX64" i="278"/>
  <c r="CW64" i="278"/>
  <c r="CN64" i="278"/>
  <c r="CM64" i="278"/>
  <c r="CD64" i="278"/>
  <c r="G64" i="278"/>
  <c r="DU63" i="278"/>
  <c r="DT63" i="278"/>
  <c r="DS63" i="278"/>
  <c r="DR63" i="278"/>
  <c r="DQ63" i="278"/>
  <c r="DP63" i="278"/>
  <c r="DO63" i="278"/>
  <c r="DN63" i="278"/>
  <c r="DM63" i="278"/>
  <c r="DL63" i="278"/>
  <c r="DK63" i="278"/>
  <c r="DJ63" i="278"/>
  <c r="DI63" i="278"/>
  <c r="DH63" i="278"/>
  <c r="DG63" i="278"/>
  <c r="DF63" i="278"/>
  <c r="DE63" i="278"/>
  <c r="DD63" i="278"/>
  <c r="DC63" i="278"/>
  <c r="DB63" i="278"/>
  <c r="DA63" i="278"/>
  <c r="CX63" i="278"/>
  <c r="CW63" i="278"/>
  <c r="CN63" i="278"/>
  <c r="CM63" i="278"/>
  <c r="CD63" i="278"/>
  <c r="G63" i="278"/>
  <c r="DU62" i="278"/>
  <c r="DT62" i="278"/>
  <c r="DS62" i="278"/>
  <c r="DR62" i="278"/>
  <c r="DQ62" i="278"/>
  <c r="DP62" i="278"/>
  <c r="DO62" i="278"/>
  <c r="DN62" i="278"/>
  <c r="DM62" i="278"/>
  <c r="DL62" i="278"/>
  <c r="DK62" i="278"/>
  <c r="DJ62" i="278"/>
  <c r="DI62" i="278"/>
  <c r="DH62" i="278"/>
  <c r="DG62" i="278"/>
  <c r="DF62" i="278"/>
  <c r="DE62" i="278"/>
  <c r="DD62" i="278"/>
  <c r="DC62" i="278"/>
  <c r="DB62" i="278"/>
  <c r="DA62" i="278"/>
  <c r="CX62" i="278"/>
  <c r="CW62" i="278"/>
  <c r="CN62" i="278"/>
  <c r="CM62" i="278"/>
  <c r="CD62" i="278"/>
  <c r="G62" i="278"/>
  <c r="DU61" i="278"/>
  <c r="DT61" i="278"/>
  <c r="DS61" i="278"/>
  <c r="DR61" i="278"/>
  <c r="DQ61" i="278"/>
  <c r="DP61" i="278"/>
  <c r="DO61" i="278"/>
  <c r="DN61" i="278"/>
  <c r="DM61" i="278"/>
  <c r="DL61" i="278"/>
  <c r="DK61" i="278"/>
  <c r="DJ61" i="278"/>
  <c r="DI61" i="278"/>
  <c r="DH61" i="278"/>
  <c r="DG61" i="278"/>
  <c r="DF61" i="278"/>
  <c r="DE61" i="278"/>
  <c r="DD61" i="278"/>
  <c r="DC61" i="278"/>
  <c r="DB61" i="278"/>
  <c r="DA61" i="278"/>
  <c r="CX61" i="278"/>
  <c r="CW61" i="278"/>
  <c r="CN61" i="278"/>
  <c r="CM61" i="278"/>
  <c r="CD61" i="278"/>
  <c r="G61" i="278"/>
  <c r="DU60" i="278"/>
  <c r="DT60" i="278"/>
  <c r="DS60" i="278"/>
  <c r="DR60" i="278"/>
  <c r="DQ60" i="278"/>
  <c r="DP60" i="278"/>
  <c r="DO60" i="278"/>
  <c r="DN60" i="278"/>
  <c r="DM60" i="278"/>
  <c r="DL60" i="278"/>
  <c r="DK60" i="278"/>
  <c r="DJ60" i="278"/>
  <c r="DI60" i="278"/>
  <c r="DH60" i="278"/>
  <c r="DG60" i="278"/>
  <c r="DF60" i="278"/>
  <c r="DE60" i="278"/>
  <c r="DD60" i="278"/>
  <c r="DC60" i="278"/>
  <c r="DB60" i="278"/>
  <c r="DA60" i="278"/>
  <c r="CX60" i="278"/>
  <c r="CW60" i="278"/>
  <c r="CN60" i="278"/>
  <c r="CM60" i="278"/>
  <c r="CD60" i="278"/>
  <c r="G60" i="278"/>
  <c r="DU59" i="278"/>
  <c r="DT59" i="278"/>
  <c r="DS59" i="278"/>
  <c r="DR59" i="278"/>
  <c r="DQ59" i="278"/>
  <c r="DP59" i="278"/>
  <c r="DO59" i="278"/>
  <c r="DN59" i="278"/>
  <c r="DM59" i="278"/>
  <c r="DL59" i="278"/>
  <c r="DK59" i="278"/>
  <c r="DJ59" i="278"/>
  <c r="DI59" i="278"/>
  <c r="DH59" i="278"/>
  <c r="DG59" i="278"/>
  <c r="DF59" i="278"/>
  <c r="DE59" i="278"/>
  <c r="DD59" i="278"/>
  <c r="DC59" i="278"/>
  <c r="DB59" i="278"/>
  <c r="DA59" i="278"/>
  <c r="CN59" i="278"/>
  <c r="CO59" i="278" s="1"/>
  <c r="CM59" i="278"/>
  <c r="CD59" i="278"/>
  <c r="G59" i="278"/>
  <c r="DU58" i="278"/>
  <c r="DT58" i="278"/>
  <c r="DS58" i="278"/>
  <c r="DR58" i="278"/>
  <c r="DQ58" i="278"/>
  <c r="DP58" i="278"/>
  <c r="DO58" i="278"/>
  <c r="DN58" i="278"/>
  <c r="DM58" i="278"/>
  <c r="DL58" i="278"/>
  <c r="DK58" i="278"/>
  <c r="DJ58" i="278"/>
  <c r="DI58" i="278"/>
  <c r="DH58" i="278"/>
  <c r="DG58" i="278"/>
  <c r="DF58" i="278"/>
  <c r="DE58" i="278"/>
  <c r="DD58" i="278"/>
  <c r="DC58" i="278"/>
  <c r="DB58" i="278"/>
  <c r="DA58" i="278"/>
  <c r="CX58" i="278"/>
  <c r="CW58" i="278"/>
  <c r="CN58" i="278"/>
  <c r="CM58" i="278"/>
  <c r="CD58" i="278"/>
  <c r="G58" i="278"/>
  <c r="DU57" i="278"/>
  <c r="DU75" i="278" s="1"/>
  <c r="DT57" i="278"/>
  <c r="DT75" i="278" s="1"/>
  <c r="DS57" i="278"/>
  <c r="DS75" i="278" s="1"/>
  <c r="DR57" i="278"/>
  <c r="DR75" i="278" s="1"/>
  <c r="DQ57" i="278"/>
  <c r="DQ75" i="278" s="1"/>
  <c r="DP57" i="278"/>
  <c r="DP75" i="278" s="1"/>
  <c r="DO57" i="278"/>
  <c r="DO75" i="278" s="1"/>
  <c r="DN57" i="278"/>
  <c r="DN75" i="278" s="1"/>
  <c r="DM57" i="278"/>
  <c r="DM75" i="278" s="1"/>
  <c r="DL57" i="278"/>
  <c r="DL75" i="278" s="1"/>
  <c r="DK57" i="278"/>
  <c r="DK75" i="278" s="1"/>
  <c r="DJ57" i="278"/>
  <c r="DJ75" i="278" s="1"/>
  <c r="DI57" i="278"/>
  <c r="DH57" i="278"/>
  <c r="DH75" i="278" s="1"/>
  <c r="DG57" i="278"/>
  <c r="DG75" i="278" s="1"/>
  <c r="DF57" i="278"/>
  <c r="DF75" i="278" s="1"/>
  <c r="DE57" i="278"/>
  <c r="DE75" i="278" s="1"/>
  <c r="DD57" i="278"/>
  <c r="DD75" i="278" s="1"/>
  <c r="DC57" i="278"/>
  <c r="DC75" i="278" s="1"/>
  <c r="DB57" i="278"/>
  <c r="DB75" i="278" s="1"/>
  <c r="DA57" i="278"/>
  <c r="DA75" i="278" s="1"/>
  <c r="CX57" i="278"/>
  <c r="CW57" i="278"/>
  <c r="CN57" i="278"/>
  <c r="CM57" i="278"/>
  <c r="CD57" i="278"/>
  <c r="G57" i="278"/>
  <c r="CC54" i="278"/>
  <c r="CB54" i="278"/>
  <c r="CA54" i="278"/>
  <c r="BZ54" i="278"/>
  <c r="BY54" i="278"/>
  <c r="BX54" i="278"/>
  <c r="BW54" i="278"/>
  <c r="BV54" i="278"/>
  <c r="BU54" i="278"/>
  <c r="BT54" i="278"/>
  <c r="BS54" i="278"/>
  <c r="BR54" i="278"/>
  <c r="BQ54" i="278"/>
  <c r="BP54" i="278"/>
  <c r="BO54" i="278"/>
  <c r="BN54" i="278"/>
  <c r="BM54" i="278"/>
  <c r="BL54" i="278"/>
  <c r="BK54" i="278"/>
  <c r="BJ54" i="278"/>
  <c r="BI54" i="278"/>
  <c r="BH54" i="278"/>
  <c r="BG54" i="278"/>
  <c r="BF54" i="278"/>
  <c r="BE54" i="278"/>
  <c r="BD54" i="278"/>
  <c r="BC54" i="278"/>
  <c r="BB54" i="278"/>
  <c r="BA54" i="278"/>
  <c r="AZ54" i="278"/>
  <c r="AY54" i="278"/>
  <c r="AX54" i="278"/>
  <c r="AW54" i="278"/>
  <c r="AV54" i="278"/>
  <c r="AU54" i="278"/>
  <c r="AT54" i="278"/>
  <c r="AS54" i="278"/>
  <c r="AR54" i="278"/>
  <c r="AQ54" i="278"/>
  <c r="AP54" i="278"/>
  <c r="AO54" i="278"/>
  <c r="AN54" i="278"/>
  <c r="AM54" i="278"/>
  <c r="AL54" i="278"/>
  <c r="AK54" i="278"/>
  <c r="AJ54" i="278"/>
  <c r="AI54" i="278"/>
  <c r="AH54" i="278"/>
  <c r="AG54" i="278"/>
  <c r="AF54" i="278"/>
  <c r="AE54" i="278"/>
  <c r="AD54" i="278"/>
  <c r="AC54" i="278"/>
  <c r="AB54" i="278"/>
  <c r="AA54" i="278"/>
  <c r="Z54" i="278"/>
  <c r="Y54" i="278"/>
  <c r="X54" i="278"/>
  <c r="W54" i="278"/>
  <c r="V54" i="278"/>
  <c r="U54" i="278"/>
  <c r="T54" i="278"/>
  <c r="S54" i="278"/>
  <c r="R54" i="278"/>
  <c r="Q54" i="278"/>
  <c r="P54" i="278"/>
  <c r="O54" i="278"/>
  <c r="N54" i="278"/>
  <c r="M54" i="278"/>
  <c r="L54" i="278"/>
  <c r="K54" i="278"/>
  <c r="DT53" i="278"/>
  <c r="DS53" i="278"/>
  <c r="DQ53" i="278"/>
  <c r="DP53" i="278"/>
  <c r="DN53" i="278"/>
  <c r="DM53" i="278"/>
  <c r="DK53" i="278"/>
  <c r="DJ53" i="278"/>
  <c r="DH53" i="278"/>
  <c r="DG53" i="278"/>
  <c r="DE53" i="278"/>
  <c r="DD53" i="278"/>
  <c r="DB53" i="278"/>
  <c r="DA53" i="278"/>
  <c r="CY53" i="278"/>
  <c r="CL53" i="278"/>
  <c r="CM53" i="278" s="1"/>
  <c r="CK53" i="278"/>
  <c r="CD53" i="278"/>
  <c r="G53" i="278"/>
  <c r="DT52" i="278"/>
  <c r="DS52" i="278"/>
  <c r="DQ52" i="278"/>
  <c r="DP52" i="278"/>
  <c r="DN52" i="278"/>
  <c r="DM52" i="278"/>
  <c r="DK52" i="278"/>
  <c r="DJ52" i="278"/>
  <c r="DH52" i="278"/>
  <c r="DG52" i="278"/>
  <c r="DE52" i="278"/>
  <c r="DD52" i="278"/>
  <c r="DB52" i="278"/>
  <c r="DA52" i="278"/>
  <c r="CY52" i="278"/>
  <c r="CL52" i="278"/>
  <c r="CM52" i="278" s="1"/>
  <c r="CK52" i="278"/>
  <c r="CD52" i="278"/>
  <c r="G52" i="278"/>
  <c r="DT51" i="278"/>
  <c r="DS51" i="278"/>
  <c r="DQ51" i="278"/>
  <c r="DP51" i="278"/>
  <c r="DN51" i="278"/>
  <c r="DM51" i="278"/>
  <c r="DK51" i="278"/>
  <c r="DJ51" i="278"/>
  <c r="DH51" i="278"/>
  <c r="DG51" i="278"/>
  <c r="DE51" i="278"/>
  <c r="DD51" i="278"/>
  <c r="DB51" i="278"/>
  <c r="DA51" i="278"/>
  <c r="CY51" i="278"/>
  <c r="CL51" i="278"/>
  <c r="CM51" i="278" s="1"/>
  <c r="CK51" i="278"/>
  <c r="CD51" i="278"/>
  <c r="G51" i="278"/>
  <c r="DT50" i="278"/>
  <c r="DS50" i="278"/>
  <c r="DQ50" i="278"/>
  <c r="DP50" i="278"/>
  <c r="DN50" i="278"/>
  <c r="DM50" i="278"/>
  <c r="DK50" i="278"/>
  <c r="DJ50" i="278"/>
  <c r="DH50" i="278"/>
  <c r="DG50" i="278"/>
  <c r="DE50" i="278"/>
  <c r="DD50" i="278"/>
  <c r="DB50" i="278"/>
  <c r="DA50" i="278"/>
  <c r="CY50" i="278"/>
  <c r="CL50" i="278"/>
  <c r="CM50" i="278" s="1"/>
  <c r="CK50" i="278"/>
  <c r="CD50" i="278"/>
  <c r="G50" i="278"/>
  <c r="DT49" i="278"/>
  <c r="DS49" i="278"/>
  <c r="DQ49" i="278"/>
  <c r="DP49" i="278"/>
  <c r="DN49" i="278"/>
  <c r="DM49" i="278"/>
  <c r="DK49" i="278"/>
  <c r="DJ49" i="278"/>
  <c r="DH49" i="278"/>
  <c r="DG49" i="278"/>
  <c r="DE49" i="278"/>
  <c r="DD49" i="278"/>
  <c r="DB49" i="278"/>
  <c r="DA49" i="278"/>
  <c r="CY49" i="278"/>
  <c r="CL49" i="278"/>
  <c r="CM49" i="278" s="1"/>
  <c r="CK49" i="278"/>
  <c r="CD49" i="278"/>
  <c r="G49" i="278"/>
  <c r="DT48" i="278"/>
  <c r="DS48" i="278"/>
  <c r="DQ48" i="278"/>
  <c r="DP48" i="278"/>
  <c r="DN48" i="278"/>
  <c r="DM48" i="278"/>
  <c r="DK48" i="278"/>
  <c r="DJ48" i="278"/>
  <c r="DH48" i="278"/>
  <c r="DG48" i="278"/>
  <c r="DE48" i="278"/>
  <c r="DD48" i="278"/>
  <c r="DB48" i="278"/>
  <c r="DA48" i="278"/>
  <c r="CY48" i="278"/>
  <c r="CL48" i="278"/>
  <c r="CM48" i="278" s="1"/>
  <c r="CK48" i="278"/>
  <c r="CD48" i="278"/>
  <c r="G48" i="278"/>
  <c r="DT47" i="278"/>
  <c r="DS47" i="278"/>
  <c r="DQ47" i="278"/>
  <c r="DP47" i="278"/>
  <c r="DN47" i="278"/>
  <c r="DM47" i="278"/>
  <c r="DK47" i="278"/>
  <c r="DJ47" i="278"/>
  <c r="DH47" i="278"/>
  <c r="DG47" i="278"/>
  <c r="DE47" i="278"/>
  <c r="DD47" i="278"/>
  <c r="DB47" i="278"/>
  <c r="DA47" i="278"/>
  <c r="CY47" i="278"/>
  <c r="CL47" i="278"/>
  <c r="CM47" i="278" s="1"/>
  <c r="CK47" i="278"/>
  <c r="CD47" i="278"/>
  <c r="G47" i="278"/>
  <c r="DT46" i="278"/>
  <c r="DS46" i="278"/>
  <c r="DQ46" i="278"/>
  <c r="DP46" i="278"/>
  <c r="DN46" i="278"/>
  <c r="DM46" i="278"/>
  <c r="DK46" i="278"/>
  <c r="DJ46" i="278"/>
  <c r="DH46" i="278"/>
  <c r="DG46" i="278"/>
  <c r="DE46" i="278"/>
  <c r="DD46" i="278"/>
  <c r="DB46" i="278"/>
  <c r="DA46" i="278"/>
  <c r="CY46" i="278"/>
  <c r="CL46" i="278"/>
  <c r="CM46" i="278" s="1"/>
  <c r="CK46" i="278"/>
  <c r="CD46" i="278"/>
  <c r="G46" i="278"/>
  <c r="DT45" i="278"/>
  <c r="DS45" i="278"/>
  <c r="DQ45" i="278"/>
  <c r="DP45" i="278"/>
  <c r="DN45" i="278"/>
  <c r="DM45" i="278"/>
  <c r="DK45" i="278"/>
  <c r="DJ45" i="278"/>
  <c r="DH45" i="278"/>
  <c r="DG45" i="278"/>
  <c r="DE45" i="278"/>
  <c r="DD45" i="278"/>
  <c r="DB45" i="278"/>
  <c r="DA45" i="278"/>
  <c r="CY45" i="278"/>
  <c r="CL45" i="278"/>
  <c r="CM45" i="278" s="1"/>
  <c r="CK45" i="278"/>
  <c r="CD45" i="278"/>
  <c r="G45" i="278"/>
  <c r="DT44" i="278"/>
  <c r="DS44" i="278"/>
  <c r="DQ44" i="278"/>
  <c r="DP44" i="278"/>
  <c r="DN44" i="278"/>
  <c r="DM44" i="278"/>
  <c r="DK44" i="278"/>
  <c r="DJ44" i="278"/>
  <c r="DH44" i="278"/>
  <c r="DG44" i="278"/>
  <c r="DE44" i="278"/>
  <c r="DD44" i="278"/>
  <c r="DB44" i="278"/>
  <c r="DA44" i="278"/>
  <c r="CY44" i="278"/>
  <c r="CL44" i="278"/>
  <c r="CM44" i="278" s="1"/>
  <c r="CK44" i="278"/>
  <c r="CD44" i="278"/>
  <c r="G44" i="278"/>
  <c r="DT43" i="278"/>
  <c r="DS43" i="278"/>
  <c r="DQ43" i="278"/>
  <c r="DP43" i="278"/>
  <c r="DN43" i="278"/>
  <c r="DM43" i="278"/>
  <c r="DK43" i="278"/>
  <c r="DJ43" i="278"/>
  <c r="DH43" i="278"/>
  <c r="DG43" i="278"/>
  <c r="DE43" i="278"/>
  <c r="DD43" i="278"/>
  <c r="DB43" i="278"/>
  <c r="DA43" i="278"/>
  <c r="CY43" i="278"/>
  <c r="CL43" i="278"/>
  <c r="CM43" i="278" s="1"/>
  <c r="CK43" i="278"/>
  <c r="CD43" i="278"/>
  <c r="G43" i="278"/>
  <c r="DT42" i="278"/>
  <c r="DS42" i="278"/>
  <c r="DQ42" i="278"/>
  <c r="DP42" i="278"/>
  <c r="DN42" i="278"/>
  <c r="DM42" i="278"/>
  <c r="DK42" i="278"/>
  <c r="DJ42" i="278"/>
  <c r="DH42" i="278"/>
  <c r="DG42" i="278"/>
  <c r="DE42" i="278"/>
  <c r="DD42" i="278"/>
  <c r="DB42" i="278"/>
  <c r="DA42" i="278"/>
  <c r="CY42" i="278"/>
  <c r="CY54" i="278" s="1"/>
  <c r="CL42" i="278"/>
  <c r="CM42" i="278" s="1"/>
  <c r="CK42" i="278"/>
  <c r="CD42" i="278"/>
  <c r="G42" i="278"/>
  <c r="DT41" i="278"/>
  <c r="DS41" i="278"/>
  <c r="DQ41" i="278"/>
  <c r="DP41" i="278"/>
  <c r="DN41" i="278"/>
  <c r="DM41" i="278"/>
  <c r="DK41" i="278"/>
  <c r="DJ41" i="278"/>
  <c r="DH41" i="278"/>
  <c r="DG41" i="278"/>
  <c r="DE41" i="278"/>
  <c r="DD41" i="278"/>
  <c r="DB41" i="278"/>
  <c r="DA41" i="278"/>
  <c r="CX41" i="278"/>
  <c r="CW41" i="278"/>
  <c r="CL41" i="278"/>
  <c r="CM41" i="278" s="1"/>
  <c r="CK41" i="278"/>
  <c r="CD41" i="278"/>
  <c r="G41" i="278"/>
  <c r="DT40" i="278"/>
  <c r="DS40" i="278"/>
  <c r="DQ40" i="278"/>
  <c r="DP40" i="278"/>
  <c r="DN40" i="278"/>
  <c r="DM40" i="278"/>
  <c r="DK40" i="278"/>
  <c r="DJ40" i="278"/>
  <c r="DH40" i="278"/>
  <c r="DG40" i="278"/>
  <c r="DE40" i="278"/>
  <c r="DD40" i="278"/>
  <c r="DB40" i="278"/>
  <c r="DA40" i="278"/>
  <c r="CX40" i="278"/>
  <c r="CW40" i="278"/>
  <c r="CL40" i="278"/>
  <c r="CM40" i="278" s="1"/>
  <c r="CK40" i="278"/>
  <c r="CD40" i="278"/>
  <c r="G40" i="278"/>
  <c r="DT39" i="278"/>
  <c r="DS39" i="278"/>
  <c r="DQ39" i="278"/>
  <c r="DP39" i="278"/>
  <c r="DN39" i="278"/>
  <c r="DM39" i="278"/>
  <c r="DK39" i="278"/>
  <c r="DJ39" i="278"/>
  <c r="DH39" i="278"/>
  <c r="DG39" i="278"/>
  <c r="DE39" i="278"/>
  <c r="DD39" i="278"/>
  <c r="DB39" i="278"/>
  <c r="DA39" i="278"/>
  <c r="CX39" i="278"/>
  <c r="CW39" i="278"/>
  <c r="CL39" i="278"/>
  <c r="CM39" i="278" s="1"/>
  <c r="CK39" i="278"/>
  <c r="CD39" i="278"/>
  <c r="G39" i="278"/>
  <c r="DT38" i="278"/>
  <c r="DS38" i="278"/>
  <c r="DQ38" i="278"/>
  <c r="DP38" i="278"/>
  <c r="DN38" i="278"/>
  <c r="DM38" i="278"/>
  <c r="DK38" i="278"/>
  <c r="DJ38" i="278"/>
  <c r="DH38" i="278"/>
  <c r="DG38" i="278"/>
  <c r="DE38" i="278"/>
  <c r="DD38" i="278"/>
  <c r="DB38" i="278"/>
  <c r="DA38" i="278"/>
  <c r="CX38" i="278"/>
  <c r="CW38" i="278"/>
  <c r="CL38" i="278"/>
  <c r="CM38" i="278" s="1"/>
  <c r="CK38" i="278"/>
  <c r="CD38" i="278"/>
  <c r="G38" i="278"/>
  <c r="DT37" i="278"/>
  <c r="DS37" i="278"/>
  <c r="DQ37" i="278"/>
  <c r="DP37" i="278"/>
  <c r="DN37" i="278"/>
  <c r="DM37" i="278"/>
  <c r="DK37" i="278"/>
  <c r="DJ37" i="278"/>
  <c r="DH37" i="278"/>
  <c r="DG37" i="278"/>
  <c r="DE37" i="278"/>
  <c r="DD37" i="278"/>
  <c r="DB37" i="278"/>
  <c r="DA37" i="278"/>
  <c r="CX37" i="278"/>
  <c r="CW37" i="278"/>
  <c r="CL37" i="278"/>
  <c r="CM37" i="278" s="1"/>
  <c r="CK37" i="278"/>
  <c r="CD37" i="278"/>
  <c r="G37" i="278"/>
  <c r="DT36" i="278"/>
  <c r="DS36" i="278"/>
  <c r="DQ36" i="278"/>
  <c r="DP36" i="278"/>
  <c r="DN36" i="278"/>
  <c r="DM36" i="278"/>
  <c r="DK36" i="278"/>
  <c r="DJ36" i="278"/>
  <c r="DH36" i="278"/>
  <c r="DG36" i="278"/>
  <c r="DE36" i="278"/>
  <c r="DD36" i="278"/>
  <c r="DB36" i="278"/>
  <c r="DA36" i="278"/>
  <c r="CX36" i="278"/>
  <c r="CW36" i="278"/>
  <c r="CL36" i="278"/>
  <c r="CM36" i="278" s="1"/>
  <c r="CK36" i="278"/>
  <c r="CD36" i="278"/>
  <c r="G36" i="278"/>
  <c r="DT35" i="278"/>
  <c r="DS35" i="278"/>
  <c r="DQ35" i="278"/>
  <c r="DP35" i="278"/>
  <c r="DN35" i="278"/>
  <c r="DM35" i="278"/>
  <c r="DK35" i="278"/>
  <c r="DJ35" i="278"/>
  <c r="DH35" i="278"/>
  <c r="DG35" i="278"/>
  <c r="DE35" i="278"/>
  <c r="DD35" i="278"/>
  <c r="DB35" i="278"/>
  <c r="DA35" i="278"/>
  <c r="CX35" i="278"/>
  <c r="CW35" i="278"/>
  <c r="CL35" i="278"/>
  <c r="CM35" i="278" s="1"/>
  <c r="CK35" i="278"/>
  <c r="CD35" i="278"/>
  <c r="G35" i="278"/>
  <c r="DT34" i="278"/>
  <c r="DS34" i="278"/>
  <c r="DQ34" i="278"/>
  <c r="DP34" i="278"/>
  <c r="DN34" i="278"/>
  <c r="DM34" i="278"/>
  <c r="DK34" i="278"/>
  <c r="DJ34" i="278"/>
  <c r="DH34" i="278"/>
  <c r="DG34" i="278"/>
  <c r="DE34" i="278"/>
  <c r="DD34" i="278"/>
  <c r="DB34" i="278"/>
  <c r="DA34" i="278"/>
  <c r="CX34" i="278"/>
  <c r="CW34" i="278"/>
  <c r="CL34" i="278"/>
  <c r="CM34" i="278" s="1"/>
  <c r="CK34" i="278"/>
  <c r="CD34" i="278"/>
  <c r="G34" i="278"/>
  <c r="DT33" i="278"/>
  <c r="DS33" i="278"/>
  <c r="DQ33" i="278"/>
  <c r="DP33" i="278"/>
  <c r="DN33" i="278"/>
  <c r="DM33" i="278"/>
  <c r="DK33" i="278"/>
  <c r="DJ33" i="278"/>
  <c r="DH33" i="278"/>
  <c r="DG33" i="278"/>
  <c r="DE33" i="278"/>
  <c r="DD33" i="278"/>
  <c r="DB33" i="278"/>
  <c r="DA33" i="278"/>
  <c r="CX33" i="278"/>
  <c r="CW33" i="278"/>
  <c r="CL33" i="278"/>
  <c r="CM33" i="278" s="1"/>
  <c r="CK33" i="278"/>
  <c r="CD33" i="278"/>
  <c r="G33" i="278"/>
  <c r="DT32" i="278"/>
  <c r="DS32" i="278"/>
  <c r="DQ32" i="278"/>
  <c r="DP32" i="278"/>
  <c r="DN32" i="278"/>
  <c r="DM32" i="278"/>
  <c r="DK32" i="278"/>
  <c r="DJ32" i="278"/>
  <c r="DH32" i="278"/>
  <c r="DG32" i="278"/>
  <c r="DE32" i="278"/>
  <c r="DD32" i="278"/>
  <c r="DB32" i="278"/>
  <c r="DA32" i="278"/>
  <c r="CX32" i="278"/>
  <c r="CW32" i="278"/>
  <c r="CL32" i="278"/>
  <c r="CM32" i="278" s="1"/>
  <c r="CK32" i="278"/>
  <c r="CD32" i="278"/>
  <c r="G32" i="278"/>
  <c r="DT31" i="278"/>
  <c r="DS31" i="278"/>
  <c r="DQ31" i="278"/>
  <c r="DP31" i="278"/>
  <c r="DN31" i="278"/>
  <c r="DM31" i="278"/>
  <c r="DK31" i="278"/>
  <c r="DJ31" i="278"/>
  <c r="DH31" i="278"/>
  <c r="DG31" i="278"/>
  <c r="DE31" i="278"/>
  <c r="DD31" i="278"/>
  <c r="DB31" i="278"/>
  <c r="DA31" i="278"/>
  <c r="CX31" i="278"/>
  <c r="CW31" i="278"/>
  <c r="CL31" i="278"/>
  <c r="CM31" i="278" s="1"/>
  <c r="CK31" i="278"/>
  <c r="CD31" i="278"/>
  <c r="G31" i="278"/>
  <c r="DT30" i="278"/>
  <c r="DS30" i="278"/>
  <c r="DQ30" i="278"/>
  <c r="DP30" i="278"/>
  <c r="DN30" i="278"/>
  <c r="DM30" i="278"/>
  <c r="DK30" i="278"/>
  <c r="DJ30" i="278"/>
  <c r="DH30" i="278"/>
  <c r="DG30" i="278"/>
  <c r="DE30" i="278"/>
  <c r="DD30" i="278"/>
  <c r="DB30" i="278"/>
  <c r="DA30" i="278"/>
  <c r="CX30" i="278"/>
  <c r="CW30" i="278"/>
  <c r="CL30" i="278"/>
  <c r="CM30" i="278" s="1"/>
  <c r="CK30" i="278"/>
  <c r="CD30" i="278"/>
  <c r="G30" i="278"/>
  <c r="DT29" i="278"/>
  <c r="DS29" i="278"/>
  <c r="DQ29" i="278"/>
  <c r="DP29" i="278"/>
  <c r="DN29" i="278"/>
  <c r="DM29" i="278"/>
  <c r="DK29" i="278"/>
  <c r="DJ29" i="278"/>
  <c r="DH29" i="278"/>
  <c r="DG29" i="278"/>
  <c r="DE29" i="278"/>
  <c r="DD29" i="278"/>
  <c r="DB29" i="278"/>
  <c r="DA29" i="278"/>
  <c r="CX29" i="278"/>
  <c r="CW29" i="278"/>
  <c r="CL29" i="278"/>
  <c r="CM29" i="278" s="1"/>
  <c r="CK29" i="278"/>
  <c r="CD29" i="278"/>
  <c r="G29" i="278"/>
  <c r="DT28" i="278"/>
  <c r="DS28" i="278"/>
  <c r="DQ28" i="278"/>
  <c r="DP28" i="278"/>
  <c r="DN28" i="278"/>
  <c r="DM28" i="278"/>
  <c r="DK28" i="278"/>
  <c r="DJ28" i="278"/>
  <c r="DH28" i="278"/>
  <c r="DG28" i="278"/>
  <c r="DE28" i="278"/>
  <c r="DD28" i="278"/>
  <c r="DB28" i="278"/>
  <c r="DA28" i="278"/>
  <c r="CX28" i="278"/>
  <c r="CW28" i="278"/>
  <c r="CL28" i="278"/>
  <c r="CM28" i="278" s="1"/>
  <c r="CK28" i="278"/>
  <c r="CD28" i="278"/>
  <c r="G28" i="278"/>
  <c r="DQ27" i="278"/>
  <c r="DP27" i="278"/>
  <c r="DN27" i="278"/>
  <c r="DM27" i="278"/>
  <c r="DK27" i="278"/>
  <c r="DJ27" i="278"/>
  <c r="DH27" i="278"/>
  <c r="DG27" i="278"/>
  <c r="DE27" i="278"/>
  <c r="DD27" i="278"/>
  <c r="DB27" i="278"/>
  <c r="DA27" i="278"/>
  <c r="CX27" i="278"/>
  <c r="CW27" i="278"/>
  <c r="CL27" i="278"/>
  <c r="CM27" i="278" s="1"/>
  <c r="CK27" i="278"/>
  <c r="CD27" i="278"/>
  <c r="G27" i="278"/>
  <c r="DT26" i="278"/>
  <c r="DS26" i="278"/>
  <c r="DQ26" i="278"/>
  <c r="DP26" i="278"/>
  <c r="DN26" i="278"/>
  <c r="DM26" i="278"/>
  <c r="DK26" i="278"/>
  <c r="DJ26" i="278"/>
  <c r="DH26" i="278"/>
  <c r="DG26" i="278"/>
  <c r="DE26" i="278"/>
  <c r="DD26" i="278"/>
  <c r="DB26" i="278"/>
  <c r="DA26" i="278"/>
  <c r="CX26" i="278"/>
  <c r="CW26" i="278"/>
  <c r="CL26" i="278"/>
  <c r="CM26" i="278" s="1"/>
  <c r="CK26" i="278"/>
  <c r="CD26" i="278"/>
  <c r="G26" i="278"/>
  <c r="DT25" i="278"/>
  <c r="DS25" i="278"/>
  <c r="DQ25" i="278"/>
  <c r="DP25" i="278"/>
  <c r="DN25" i="278"/>
  <c r="DM25" i="278"/>
  <c r="DK25" i="278"/>
  <c r="DJ25" i="278"/>
  <c r="DH25" i="278"/>
  <c r="DG25" i="278"/>
  <c r="DE25" i="278"/>
  <c r="DD25" i="278"/>
  <c r="DB25" i="278"/>
  <c r="DA25" i="278"/>
  <c r="CX25" i="278"/>
  <c r="CW25" i="278"/>
  <c r="CL25" i="278"/>
  <c r="CM25" i="278" s="1"/>
  <c r="CK25" i="278"/>
  <c r="CD25" i="278"/>
  <c r="G25" i="278"/>
  <c r="DQ24" i="278"/>
  <c r="DP24" i="278"/>
  <c r="DN24" i="278"/>
  <c r="DM24" i="278"/>
  <c r="DK24" i="278"/>
  <c r="DJ24" i="278"/>
  <c r="DH24" i="278"/>
  <c r="DG24" i="278"/>
  <c r="DE24" i="278"/>
  <c r="DD24" i="278"/>
  <c r="DB24" i="278"/>
  <c r="DA24" i="278"/>
  <c r="CX24" i="278"/>
  <c r="CW24" i="278"/>
  <c r="CL24" i="278"/>
  <c r="CM24" i="278" s="1"/>
  <c r="CK24" i="278"/>
  <c r="CD24" i="278"/>
  <c r="G24" i="278"/>
  <c r="DQ23" i="278"/>
  <c r="DP23" i="278"/>
  <c r="DN23" i="278"/>
  <c r="DM23" i="278"/>
  <c r="DK23" i="278"/>
  <c r="DJ23" i="278"/>
  <c r="DH23" i="278"/>
  <c r="DG23" i="278"/>
  <c r="DE23" i="278"/>
  <c r="DD23" i="278"/>
  <c r="DB23" i="278"/>
  <c r="DA23" i="278"/>
  <c r="CX23" i="278"/>
  <c r="CW23" i="278"/>
  <c r="CL23" i="278"/>
  <c r="CM23" i="278" s="1"/>
  <c r="CK23" i="278"/>
  <c r="CD23" i="278"/>
  <c r="G23" i="278"/>
  <c r="DT22" i="278"/>
  <c r="DS22" i="278"/>
  <c r="DQ22" i="278"/>
  <c r="DP22" i="278"/>
  <c r="DN22" i="278"/>
  <c r="DM22" i="278"/>
  <c r="DK22" i="278"/>
  <c r="DJ22" i="278"/>
  <c r="DH22" i="278"/>
  <c r="DG22" i="278"/>
  <c r="DE22" i="278"/>
  <c r="DD22" i="278"/>
  <c r="DB22" i="278"/>
  <c r="DA22" i="278"/>
  <c r="CX22" i="278"/>
  <c r="CW22" i="278"/>
  <c r="CL22" i="278"/>
  <c r="CM22" i="278" s="1"/>
  <c r="CK22" i="278"/>
  <c r="CD22" i="278"/>
  <c r="G22" i="278"/>
  <c r="CY19" i="278"/>
  <c r="CC19" i="278"/>
  <c r="CB19" i="278"/>
  <c r="CA19" i="278"/>
  <c r="BZ19" i="278"/>
  <c r="BY19" i="278"/>
  <c r="BX19" i="278"/>
  <c r="BW19" i="278"/>
  <c r="BV19" i="278"/>
  <c r="BU19" i="278"/>
  <c r="BT19" i="278"/>
  <c r="BS19" i="278"/>
  <c r="BR19" i="278"/>
  <c r="BQ19" i="278"/>
  <c r="BP19" i="278"/>
  <c r="BO19" i="278"/>
  <c r="BN19" i="278"/>
  <c r="BM19" i="278"/>
  <c r="BL19" i="278"/>
  <c r="BK19" i="278"/>
  <c r="BJ19" i="278"/>
  <c r="BI19" i="278"/>
  <c r="BH19" i="278"/>
  <c r="BG19" i="278"/>
  <c r="BF19" i="278"/>
  <c r="BE19" i="278"/>
  <c r="BD19" i="278"/>
  <c r="BC19" i="278"/>
  <c r="BB19" i="278"/>
  <c r="BA19" i="278"/>
  <c r="AZ19" i="278"/>
  <c r="AY19" i="278"/>
  <c r="AX19" i="278"/>
  <c r="AW19" i="278"/>
  <c r="AV19" i="278"/>
  <c r="AU19" i="278"/>
  <c r="AT19" i="278"/>
  <c r="AS19" i="278"/>
  <c r="AR19" i="278"/>
  <c r="AQ19" i="278"/>
  <c r="AP19" i="278"/>
  <c r="AO19" i="278"/>
  <c r="AN19" i="278"/>
  <c r="AM19" i="278"/>
  <c r="AL19" i="278"/>
  <c r="AK19" i="278"/>
  <c r="AJ19" i="278"/>
  <c r="AI19" i="278"/>
  <c r="AH19" i="278"/>
  <c r="AG19" i="278"/>
  <c r="AF19" i="278"/>
  <c r="AE19" i="278"/>
  <c r="AD19" i="278"/>
  <c r="AC19" i="278"/>
  <c r="AB19" i="278"/>
  <c r="AA19" i="278"/>
  <c r="Z19" i="278"/>
  <c r="Y19" i="278"/>
  <c r="X19" i="278"/>
  <c r="W19" i="278"/>
  <c r="V19" i="278"/>
  <c r="U19" i="278"/>
  <c r="T19" i="278"/>
  <c r="S19" i="278"/>
  <c r="R19" i="278"/>
  <c r="Q19" i="278"/>
  <c r="P19" i="278"/>
  <c r="O19" i="278"/>
  <c r="N19" i="278"/>
  <c r="M19" i="278"/>
  <c r="L19" i="278"/>
  <c r="K19" i="278"/>
  <c r="CX18" i="278"/>
  <c r="CW18" i="278"/>
  <c r="CL18" i="278"/>
  <c r="CM18" i="278" s="1"/>
  <c r="CK18" i="278"/>
  <c r="CD18" i="278"/>
  <c r="G18" i="278"/>
  <c r="DT17" i="278"/>
  <c r="DS17" i="278"/>
  <c r="DQ17" i="278"/>
  <c r="DP17" i="278"/>
  <c r="DN17" i="278"/>
  <c r="DM17" i="278"/>
  <c r="DK17" i="278"/>
  <c r="DJ17" i="278"/>
  <c r="DH17" i="278"/>
  <c r="DG17" i="278"/>
  <c r="DE17" i="278"/>
  <c r="DD17" i="278"/>
  <c r="DB17" i="278"/>
  <c r="DA17" i="278"/>
  <c r="CX17" i="278"/>
  <c r="CW17" i="278"/>
  <c r="CL17" i="278"/>
  <c r="CM17" i="278" s="1"/>
  <c r="CK17" i="278"/>
  <c r="CD17" i="278"/>
  <c r="G17" i="278"/>
  <c r="DT16" i="278"/>
  <c r="DS16" i="278"/>
  <c r="DQ16" i="278"/>
  <c r="DP16" i="278"/>
  <c r="DN16" i="278"/>
  <c r="DM16" i="278"/>
  <c r="DK16" i="278"/>
  <c r="DJ16" i="278"/>
  <c r="DH16" i="278"/>
  <c r="DG16" i="278"/>
  <c r="DE16" i="278"/>
  <c r="DD16" i="278"/>
  <c r="DB16" i="278"/>
  <c r="DA16" i="278"/>
  <c r="CX16" i="278"/>
  <c r="CW16" i="278"/>
  <c r="CV16" i="278"/>
  <c r="DW16" i="278" s="1"/>
  <c r="CL16" i="278"/>
  <c r="CM16" i="278" s="1"/>
  <c r="CK16" i="278"/>
  <c r="CD16" i="278"/>
  <c r="G16" i="278"/>
  <c r="DT15" i="278"/>
  <c r="DS15" i="278"/>
  <c r="DQ15" i="278"/>
  <c r="DP15" i="278"/>
  <c r="DN15" i="278"/>
  <c r="DM15" i="278"/>
  <c r="DK15" i="278"/>
  <c r="DJ15" i="278"/>
  <c r="DH15" i="278"/>
  <c r="DG15" i="278"/>
  <c r="DE15" i="278"/>
  <c r="DD15" i="278"/>
  <c r="DB15" i="278"/>
  <c r="DA15" i="278"/>
  <c r="CX15" i="278"/>
  <c r="CW15" i="278"/>
  <c r="CV15" i="278"/>
  <c r="DW15" i="278" s="1"/>
  <c r="CL15" i="278"/>
  <c r="CM15" i="278" s="1"/>
  <c r="CK15" i="278"/>
  <c r="CD15" i="278"/>
  <c r="G15" i="278"/>
  <c r="DT14" i="278"/>
  <c r="DS14" i="278"/>
  <c r="DQ14" i="278"/>
  <c r="DP14" i="278"/>
  <c r="DN14" i="278"/>
  <c r="DM14" i="278"/>
  <c r="DK14" i="278"/>
  <c r="DJ14" i="278"/>
  <c r="DH14" i="278"/>
  <c r="DG14" i="278"/>
  <c r="DE14" i="278"/>
  <c r="DD14" i="278"/>
  <c r="DB14" i="278"/>
  <c r="DA14" i="278"/>
  <c r="CX14" i="278"/>
  <c r="CW14" i="278"/>
  <c r="CL14" i="278"/>
  <c r="CM14" i="278" s="1"/>
  <c r="CK14" i="278"/>
  <c r="CD14" i="278"/>
  <c r="G14" i="278"/>
  <c r="CX13" i="278"/>
  <c r="CW13" i="278"/>
  <c r="CL13" i="278"/>
  <c r="CM13" i="278" s="1"/>
  <c r="CK13" i="278"/>
  <c r="CD13" i="278"/>
  <c r="G13" i="278"/>
  <c r="DT12" i="278"/>
  <c r="DT19" i="278" s="1"/>
  <c r="DS12" i="278"/>
  <c r="DS19" i="278" s="1"/>
  <c r="DQ12" i="278"/>
  <c r="DQ19" i="278" s="1"/>
  <c r="DP12" i="278"/>
  <c r="DP19" i="278" s="1"/>
  <c r="DN12" i="278"/>
  <c r="DN19" i="278" s="1"/>
  <c r="DM12" i="278"/>
  <c r="DM19" i="278" s="1"/>
  <c r="DK12" i="278"/>
  <c r="DK19" i="278" s="1"/>
  <c r="DJ12" i="278"/>
  <c r="DJ19" i="278" s="1"/>
  <c r="DH12" i="278"/>
  <c r="DH19" i="278" s="1"/>
  <c r="DG12" i="278"/>
  <c r="DG19" i="278" s="1"/>
  <c r="DE12" i="278"/>
  <c r="DE19" i="278" s="1"/>
  <c r="DD12" i="278"/>
  <c r="DD19" i="278" s="1"/>
  <c r="DB12" i="278"/>
  <c r="DB19" i="278" s="1"/>
  <c r="DA12" i="278"/>
  <c r="DA19" i="278" s="1"/>
  <c r="CX12" i="278"/>
  <c r="CW12" i="278"/>
  <c r="CW19" i="278" s="1"/>
  <c r="CL12" i="278"/>
  <c r="CM12" i="278" s="1"/>
  <c r="CK12" i="278"/>
  <c r="CD12" i="278"/>
  <c r="G12" i="278"/>
  <c r="AZ10" i="278"/>
  <c r="BA10" i="278" s="1"/>
  <c r="BB10" i="278" s="1"/>
  <c r="BC10" i="278" s="1"/>
  <c r="BD10" i="278" s="1"/>
  <c r="BE10" i="278" s="1"/>
  <c r="BF10" i="278" s="1"/>
  <c r="BG10" i="278" s="1"/>
  <c r="BH10" i="278" s="1"/>
  <c r="BI10" i="278" s="1"/>
  <c r="BJ10" i="278" s="1"/>
  <c r="BK10" i="278" s="1"/>
  <c r="BL10" i="278" s="1"/>
  <c r="BM10" i="278" s="1"/>
  <c r="BN10" i="278" s="1"/>
  <c r="BO10" i="278" s="1"/>
  <c r="BP10" i="278" s="1"/>
  <c r="BQ10" i="278" s="1"/>
  <c r="BR10" i="278" s="1"/>
  <c r="BS10" i="278" s="1"/>
  <c r="BT10" i="278" s="1"/>
  <c r="BU10" i="278" s="1"/>
  <c r="BV10" i="278" s="1"/>
  <c r="BW10" i="278" s="1"/>
  <c r="BX10" i="278" s="1"/>
  <c r="BY10" i="278" s="1"/>
  <c r="BZ10" i="278" s="1"/>
  <c r="CA10" i="278" s="1"/>
  <c r="CB10" i="278" s="1"/>
  <c r="CC10" i="278" s="1"/>
  <c r="Y10" i="278"/>
  <c r="Z10" i="278" s="1"/>
  <c r="AA10" i="278" s="1"/>
  <c r="AB10" i="278" s="1"/>
  <c r="AC10" i="278" s="1"/>
  <c r="AD10" i="278" s="1"/>
  <c r="AE10" i="278" s="1"/>
  <c r="AF10" i="278" s="1"/>
  <c r="AG10" i="278" s="1"/>
  <c r="AH10" i="278" s="1"/>
  <c r="AI10" i="278" s="1"/>
  <c r="AJ10" i="278" s="1"/>
  <c r="AK10" i="278" s="1"/>
  <c r="AL10" i="278" s="1"/>
  <c r="AM10" i="278" s="1"/>
  <c r="AN10" i="278" s="1"/>
  <c r="AO10" i="278" s="1"/>
  <c r="AP10" i="278" s="1"/>
  <c r="AQ10" i="278" s="1"/>
  <c r="AR10" i="278" s="1"/>
  <c r="AS10" i="278" s="1"/>
  <c r="AT10" i="278" s="1"/>
  <c r="AU10" i="278" s="1"/>
  <c r="AV10" i="278" s="1"/>
  <c r="AW10" i="278" s="1"/>
  <c r="AX10" i="278" s="1"/>
  <c r="L10" i="278"/>
  <c r="M10" i="278" s="1"/>
  <c r="N10" i="278" s="1"/>
  <c r="O10" i="278" s="1"/>
  <c r="P10" i="278" s="1"/>
  <c r="Q10" i="278" s="1"/>
  <c r="R10" i="278" s="1"/>
  <c r="S10" i="278" s="1"/>
  <c r="T10" i="278" s="1"/>
  <c r="U10" i="278" s="1"/>
  <c r="V10" i="278" s="1"/>
  <c r="CI7" i="278"/>
  <c r="CH7" i="278"/>
  <c r="EG22" i="259"/>
  <c r="I12" i="145"/>
  <c r="E12" i="145"/>
  <c r="D18" i="277"/>
  <c r="D17" i="277"/>
  <c r="G10" i="277"/>
  <c r="BV103" i="276"/>
  <c r="BP103" i="276"/>
  <c r="BN103" i="276"/>
  <c r="DD101" i="276"/>
  <c r="CC101" i="276"/>
  <c r="CB101" i="276"/>
  <c r="CA101" i="276"/>
  <c r="BZ101" i="276"/>
  <c r="BY101" i="276"/>
  <c r="BX101" i="276"/>
  <c r="BW101" i="276"/>
  <c r="BV101" i="276"/>
  <c r="BU101" i="276"/>
  <c r="BT101" i="276"/>
  <c r="BS101" i="276"/>
  <c r="BR101" i="276"/>
  <c r="BQ101" i="276"/>
  <c r="BP101" i="276"/>
  <c r="BO101" i="276"/>
  <c r="BN101" i="276"/>
  <c r="BM101" i="276"/>
  <c r="BL101" i="276"/>
  <c r="BK101" i="276"/>
  <c r="BJ101" i="276"/>
  <c r="BI101" i="276"/>
  <c r="BH101" i="276"/>
  <c r="BG101" i="276"/>
  <c r="BF101" i="276"/>
  <c r="BE101" i="276"/>
  <c r="BD101" i="276"/>
  <c r="BC101" i="276"/>
  <c r="BB101" i="276"/>
  <c r="BA101" i="276"/>
  <c r="AZ101" i="276"/>
  <c r="AY101" i="276"/>
  <c r="AX101" i="276"/>
  <c r="AW101" i="276"/>
  <c r="AV101" i="276"/>
  <c r="AU101" i="276"/>
  <c r="AT101" i="276"/>
  <c r="AS101" i="276"/>
  <c r="AR101" i="276"/>
  <c r="AQ101" i="276"/>
  <c r="AP101" i="276"/>
  <c r="AO101" i="276"/>
  <c r="AN101" i="276"/>
  <c r="AM101" i="276"/>
  <c r="AL101" i="276"/>
  <c r="AK101" i="276"/>
  <c r="AJ101" i="276"/>
  <c r="AI101" i="276"/>
  <c r="AH101" i="276"/>
  <c r="AG101" i="276"/>
  <c r="AF101" i="276"/>
  <c r="AE101" i="276"/>
  <c r="AD101" i="276"/>
  <c r="AC101" i="276"/>
  <c r="AB101" i="276"/>
  <c r="AA101" i="276"/>
  <c r="Z101" i="276"/>
  <c r="Y101" i="276"/>
  <c r="X101" i="276"/>
  <c r="W101" i="276"/>
  <c r="V101" i="276"/>
  <c r="U101" i="276"/>
  <c r="T101" i="276"/>
  <c r="S101" i="276"/>
  <c r="R101" i="276"/>
  <c r="Q101" i="276"/>
  <c r="P101" i="276"/>
  <c r="O101" i="276"/>
  <c r="N101" i="276"/>
  <c r="M101" i="276"/>
  <c r="L101" i="276"/>
  <c r="K101" i="276"/>
  <c r="DQ100" i="276"/>
  <c r="DP100" i="276"/>
  <c r="DN100" i="276"/>
  <c r="DM100" i="276"/>
  <c r="DK100" i="276"/>
  <c r="DJ100" i="276"/>
  <c r="DH100" i="276"/>
  <c r="DG100" i="276"/>
  <c r="DE100" i="276"/>
  <c r="DD100" i="276"/>
  <c r="DB100" i="276"/>
  <c r="DA100" i="276"/>
  <c r="CY100" i="276"/>
  <c r="CX100" i="276"/>
  <c r="CV100" i="276"/>
  <c r="CQ100" i="276"/>
  <c r="CN100" i="276"/>
  <c r="CM100" i="276"/>
  <c r="CP100" i="276" s="1"/>
  <c r="CH100" i="276"/>
  <c r="CD100" i="276"/>
  <c r="CI100" i="276" s="1"/>
  <c r="G100" i="276"/>
  <c r="DQ99" i="276"/>
  <c r="DP99" i="276"/>
  <c r="DN99" i="276"/>
  <c r="DM99" i="276"/>
  <c r="DK99" i="276"/>
  <c r="DJ99" i="276"/>
  <c r="DH99" i="276"/>
  <c r="DG99" i="276"/>
  <c r="DE99" i="276"/>
  <c r="DD99" i="276"/>
  <c r="DB99" i="276"/>
  <c r="DA99" i="276"/>
  <c r="CY99" i="276"/>
  <c r="CX99" i="276"/>
  <c r="CV99" i="276"/>
  <c r="CQ99" i="276"/>
  <c r="CM99" i="276"/>
  <c r="CP99" i="276" s="1"/>
  <c r="CI99" i="276"/>
  <c r="CH99" i="276"/>
  <c r="CD99" i="276"/>
  <c r="G99" i="276"/>
  <c r="DQ98" i="276"/>
  <c r="DP98" i="276"/>
  <c r="DN98" i="276"/>
  <c r="DM98" i="276"/>
  <c r="DK98" i="276"/>
  <c r="DJ98" i="276"/>
  <c r="DH98" i="276"/>
  <c r="DG98" i="276"/>
  <c r="DE98" i="276"/>
  <c r="DD98" i="276"/>
  <c r="DB98" i="276"/>
  <c r="DA98" i="276"/>
  <c r="CY98" i="276"/>
  <c r="CX98" i="276"/>
  <c r="CV98" i="276"/>
  <c r="CD98" i="276"/>
  <c r="G98" i="276"/>
  <c r="DQ97" i="276"/>
  <c r="DP97" i="276"/>
  <c r="DN97" i="276"/>
  <c r="DM97" i="276"/>
  <c r="DK97" i="276"/>
  <c r="DJ97" i="276"/>
  <c r="DH97" i="276"/>
  <c r="DG97" i="276"/>
  <c r="DE97" i="276"/>
  <c r="DD97" i="276"/>
  <c r="DB97" i="276"/>
  <c r="DA97" i="276"/>
  <c r="CY97" i="276"/>
  <c r="CX97" i="276"/>
  <c r="CV97" i="276"/>
  <c r="CN97" i="276"/>
  <c r="CM97" i="276"/>
  <c r="CD97" i="276"/>
  <c r="G97" i="276"/>
  <c r="DQ96" i="276"/>
  <c r="DP96" i="276"/>
  <c r="DN96" i="276"/>
  <c r="DM96" i="276"/>
  <c r="DK96" i="276"/>
  <c r="DJ96" i="276"/>
  <c r="DH96" i="276"/>
  <c r="DG96" i="276"/>
  <c r="DE96" i="276"/>
  <c r="DD96" i="276"/>
  <c r="DB96" i="276"/>
  <c r="DA96" i="276"/>
  <c r="CY96" i="276"/>
  <c r="CX96" i="276"/>
  <c r="CV96" i="276"/>
  <c r="CP96" i="276"/>
  <c r="CM96" i="276"/>
  <c r="CI96" i="276"/>
  <c r="CH96" i="276"/>
  <c r="CD96" i="276"/>
  <c r="CQ96" i="276" s="1"/>
  <c r="G96" i="276"/>
  <c r="DQ95" i="276"/>
  <c r="DP95" i="276"/>
  <c r="DN95" i="276"/>
  <c r="DM95" i="276"/>
  <c r="DK95" i="276"/>
  <c r="DJ95" i="276"/>
  <c r="DH95" i="276"/>
  <c r="DG95" i="276"/>
  <c r="DE95" i="276"/>
  <c r="DD95" i="276"/>
  <c r="DB95" i="276"/>
  <c r="DA95" i="276"/>
  <c r="CY95" i="276"/>
  <c r="CX95" i="276"/>
  <c r="CV95" i="276"/>
  <c r="CQ95" i="276"/>
  <c r="CM95" i="276"/>
  <c r="CP95" i="276" s="1"/>
  <c r="CI95" i="276"/>
  <c r="CH95" i="276"/>
  <c r="CD95" i="276"/>
  <c r="DQ94" i="276"/>
  <c r="DP94" i="276"/>
  <c r="DN94" i="276"/>
  <c r="DM94" i="276"/>
  <c r="DK94" i="276"/>
  <c r="DJ94" i="276"/>
  <c r="DH94" i="276"/>
  <c r="DG94" i="276"/>
  <c r="DE94" i="276"/>
  <c r="DD94" i="276"/>
  <c r="DB94" i="276"/>
  <c r="DA94" i="276"/>
  <c r="CY94" i="276"/>
  <c r="CX94" i="276"/>
  <c r="CV94" i="276"/>
  <c r="CP94" i="276"/>
  <c r="CM94" i="276"/>
  <c r="CD94" i="276"/>
  <c r="DQ93" i="276"/>
  <c r="DP93" i="276"/>
  <c r="DN93" i="276"/>
  <c r="DM93" i="276"/>
  <c r="DK93" i="276"/>
  <c r="DJ93" i="276"/>
  <c r="DH93" i="276"/>
  <c r="DG93" i="276"/>
  <c r="DE93" i="276"/>
  <c r="DD93" i="276"/>
  <c r="DB93" i="276"/>
  <c r="DA93" i="276"/>
  <c r="CY93" i="276"/>
  <c r="CX93" i="276"/>
  <c r="CV93" i="276"/>
  <c r="CQ93" i="276"/>
  <c r="CM93" i="276"/>
  <c r="CP93" i="276" s="1"/>
  <c r="CH93" i="276"/>
  <c r="CD93" i="276"/>
  <c r="CI93" i="276" s="1"/>
  <c r="G93" i="276"/>
  <c r="DQ92" i="276"/>
  <c r="DP92" i="276"/>
  <c r="DN92" i="276"/>
  <c r="DM92" i="276"/>
  <c r="DK92" i="276"/>
  <c r="DJ92" i="276"/>
  <c r="DH92" i="276"/>
  <c r="DG92" i="276"/>
  <c r="DE92" i="276"/>
  <c r="DD92" i="276"/>
  <c r="DB92" i="276"/>
  <c r="DA92" i="276"/>
  <c r="CY92" i="276"/>
  <c r="CX92" i="276"/>
  <c r="CV92" i="276"/>
  <c r="CD92" i="276"/>
  <c r="CI92" i="276" s="1"/>
  <c r="G92" i="276"/>
  <c r="DQ91" i="276"/>
  <c r="DP91" i="276"/>
  <c r="DN91" i="276"/>
  <c r="DM91" i="276"/>
  <c r="DK91" i="276"/>
  <c r="DJ91" i="276"/>
  <c r="DH91" i="276"/>
  <c r="DG91" i="276"/>
  <c r="DE91" i="276"/>
  <c r="DD91" i="276"/>
  <c r="DB91" i="276"/>
  <c r="DA91" i="276"/>
  <c r="CY91" i="276"/>
  <c r="CX91" i="276"/>
  <c r="CV91" i="276"/>
  <c r="CM91" i="276"/>
  <c r="CD91" i="276"/>
  <c r="G91" i="276"/>
  <c r="DQ90" i="276"/>
  <c r="DP90" i="276"/>
  <c r="DN90" i="276"/>
  <c r="DM90" i="276"/>
  <c r="DK90" i="276"/>
  <c r="DJ90" i="276"/>
  <c r="DH90" i="276"/>
  <c r="DG90" i="276"/>
  <c r="DE90" i="276"/>
  <c r="DD90" i="276"/>
  <c r="DB90" i="276"/>
  <c r="DA90" i="276"/>
  <c r="CY90" i="276"/>
  <c r="CX90" i="276"/>
  <c r="CV90" i="276"/>
  <c r="CP90" i="276"/>
  <c r="CM90" i="276"/>
  <c r="CI90" i="276"/>
  <c r="CH90" i="276"/>
  <c r="CD90" i="276"/>
  <c r="CQ90" i="276" s="1"/>
  <c r="G90" i="276"/>
  <c r="DQ89" i="276"/>
  <c r="DP89" i="276"/>
  <c r="DN89" i="276"/>
  <c r="DM89" i="276"/>
  <c r="DK89" i="276"/>
  <c r="DJ89" i="276"/>
  <c r="DH89" i="276"/>
  <c r="DG89" i="276"/>
  <c r="DE89" i="276"/>
  <c r="DD89" i="276"/>
  <c r="DB89" i="276"/>
  <c r="DA89" i="276"/>
  <c r="CY89" i="276"/>
  <c r="CX89" i="276"/>
  <c r="CV89" i="276"/>
  <c r="CM89" i="276"/>
  <c r="CP89" i="276" s="1"/>
  <c r="CD89" i="276"/>
  <c r="G89" i="276"/>
  <c r="DQ88" i="276"/>
  <c r="DP88" i="276"/>
  <c r="DN88" i="276"/>
  <c r="DM88" i="276"/>
  <c r="DK88" i="276"/>
  <c r="DJ88" i="276"/>
  <c r="DH88" i="276"/>
  <c r="DG88" i="276"/>
  <c r="DE88" i="276"/>
  <c r="DD88" i="276"/>
  <c r="DB88" i="276"/>
  <c r="DA88" i="276"/>
  <c r="CY88" i="276"/>
  <c r="CX88" i="276"/>
  <c r="CV88" i="276"/>
  <c r="CM88" i="276"/>
  <c r="CP88" i="276" s="1"/>
  <c r="CI88" i="276"/>
  <c r="CG88" i="276"/>
  <c r="CD88" i="276"/>
  <c r="G88" i="276"/>
  <c r="DQ87" i="276"/>
  <c r="DP87" i="276"/>
  <c r="DN87" i="276"/>
  <c r="DM87" i="276"/>
  <c r="DK87" i="276"/>
  <c r="DJ87" i="276"/>
  <c r="DH87" i="276"/>
  <c r="DG87" i="276"/>
  <c r="DE87" i="276"/>
  <c r="DD87" i="276"/>
  <c r="DB87" i="276"/>
  <c r="DA87" i="276"/>
  <c r="CY87" i="276"/>
  <c r="CX87" i="276"/>
  <c r="CU87" i="276"/>
  <c r="CT87" i="276"/>
  <c r="CM87" i="276"/>
  <c r="CD87" i="276"/>
  <c r="CP87" i="276" s="1"/>
  <c r="G87" i="276"/>
  <c r="DQ86" i="276"/>
  <c r="DP86" i="276"/>
  <c r="DN86" i="276"/>
  <c r="DM86" i="276"/>
  <c r="DK86" i="276"/>
  <c r="DJ86" i="276"/>
  <c r="DH86" i="276"/>
  <c r="DG86" i="276"/>
  <c r="DE86" i="276"/>
  <c r="DD86" i="276"/>
  <c r="DB86" i="276"/>
  <c r="DB101" i="276" s="1"/>
  <c r="DA86" i="276"/>
  <c r="CY86" i="276"/>
  <c r="CX86" i="276"/>
  <c r="CU86" i="276"/>
  <c r="CT86" i="276"/>
  <c r="CQ86" i="276"/>
  <c r="CP86" i="276"/>
  <c r="CM86" i="276"/>
  <c r="CI86" i="276"/>
  <c r="CD86" i="276"/>
  <c r="CH86" i="276" s="1"/>
  <c r="G86" i="276"/>
  <c r="DQ85" i="276"/>
  <c r="DP85" i="276"/>
  <c r="DN85" i="276"/>
  <c r="DM85" i="276"/>
  <c r="DK85" i="276"/>
  <c r="DJ85" i="276"/>
  <c r="DH85" i="276"/>
  <c r="DG85" i="276"/>
  <c r="DE85" i="276"/>
  <c r="DD85" i="276"/>
  <c r="DB85" i="276"/>
  <c r="DA85" i="276"/>
  <c r="CY85" i="276"/>
  <c r="CX85" i="276"/>
  <c r="CU85" i="276"/>
  <c r="CT85" i="276"/>
  <c r="CQ85" i="276"/>
  <c r="CM85" i="276"/>
  <c r="CP85" i="276" s="1"/>
  <c r="CD85" i="276"/>
  <c r="CI85" i="276" s="1"/>
  <c r="G85" i="276"/>
  <c r="DQ84" i="276"/>
  <c r="DP84" i="276"/>
  <c r="DN84" i="276"/>
  <c r="DM84" i="276"/>
  <c r="DK84" i="276"/>
  <c r="DJ84" i="276"/>
  <c r="DH84" i="276"/>
  <c r="DG84" i="276"/>
  <c r="DE84" i="276"/>
  <c r="DD84" i="276"/>
  <c r="DB84" i="276"/>
  <c r="DA84" i="276"/>
  <c r="CY84" i="276"/>
  <c r="CX84" i="276"/>
  <c r="CU84" i="276"/>
  <c r="CT84" i="276"/>
  <c r="CQ84" i="276"/>
  <c r="CM84" i="276"/>
  <c r="CP84" i="276" s="1"/>
  <c r="CI84" i="276"/>
  <c r="CH84" i="276"/>
  <c r="CD84" i="276"/>
  <c r="G84" i="276"/>
  <c r="DQ83" i="276"/>
  <c r="DP83" i="276"/>
  <c r="DN83" i="276"/>
  <c r="DM83" i="276"/>
  <c r="DK83" i="276"/>
  <c r="DJ83" i="276"/>
  <c r="DH83" i="276"/>
  <c r="DG83" i="276"/>
  <c r="DE83" i="276"/>
  <c r="DD83" i="276"/>
  <c r="DB83" i="276"/>
  <c r="DA83" i="276"/>
  <c r="CY83" i="276"/>
  <c r="CX83" i="276"/>
  <c r="CU83" i="276"/>
  <c r="CT83" i="276"/>
  <c r="CM83" i="276"/>
  <c r="CD83" i="276"/>
  <c r="DQ82" i="276"/>
  <c r="DP82" i="276"/>
  <c r="DN82" i="276"/>
  <c r="DM82" i="276"/>
  <c r="DK82" i="276"/>
  <c r="DJ82" i="276"/>
  <c r="DH82" i="276"/>
  <c r="DG82" i="276"/>
  <c r="DE82" i="276"/>
  <c r="DD82" i="276"/>
  <c r="DB82" i="276"/>
  <c r="DA82" i="276"/>
  <c r="CY82" i="276"/>
  <c r="CX82" i="276"/>
  <c r="CU82" i="276"/>
  <c r="CT82" i="276"/>
  <c r="CM82" i="276"/>
  <c r="CD82" i="276"/>
  <c r="DQ81" i="276"/>
  <c r="DP81" i="276"/>
  <c r="DP101" i="276" s="1"/>
  <c r="DN81" i="276"/>
  <c r="DM81" i="276"/>
  <c r="DK81" i="276"/>
  <c r="DJ81" i="276"/>
  <c r="DH81" i="276"/>
  <c r="DG81" i="276"/>
  <c r="DE81" i="276"/>
  <c r="DD81" i="276"/>
  <c r="DB81" i="276"/>
  <c r="DA81" i="276"/>
  <c r="CY81" i="276"/>
  <c r="CX81" i="276"/>
  <c r="CU81" i="276"/>
  <c r="CT81" i="276"/>
  <c r="CP81" i="276"/>
  <c r="CM81" i="276"/>
  <c r="CI81" i="276"/>
  <c r="CH81" i="276"/>
  <c r="CD81" i="276"/>
  <c r="CQ81" i="276" s="1"/>
  <c r="G81" i="276"/>
  <c r="DQ80" i="276"/>
  <c r="DP80" i="276"/>
  <c r="DN80" i="276"/>
  <c r="DN101" i="276" s="1"/>
  <c r="DM80" i="276"/>
  <c r="DK80" i="276"/>
  <c r="DJ80" i="276"/>
  <c r="DH80" i="276"/>
  <c r="DG80" i="276"/>
  <c r="DE80" i="276"/>
  <c r="DD80" i="276"/>
  <c r="DB80" i="276"/>
  <c r="DA80" i="276"/>
  <c r="CY80" i="276"/>
  <c r="CX80" i="276"/>
  <c r="CU80" i="276"/>
  <c r="CT80" i="276"/>
  <c r="CM80" i="276"/>
  <c r="CP80" i="276" s="1"/>
  <c r="CD80" i="276"/>
  <c r="CI80" i="276" s="1"/>
  <c r="G80" i="276"/>
  <c r="DQ79" i="276"/>
  <c r="DP79" i="276"/>
  <c r="DN79" i="276"/>
  <c r="DM79" i="276"/>
  <c r="DK79" i="276"/>
  <c r="DJ79" i="276"/>
  <c r="DH79" i="276"/>
  <c r="DG79" i="276"/>
  <c r="DE79" i="276"/>
  <c r="DD79" i="276"/>
  <c r="DB79" i="276"/>
  <c r="DA79" i="276"/>
  <c r="CY79" i="276"/>
  <c r="CX79" i="276"/>
  <c r="CU79" i="276"/>
  <c r="CT79" i="276"/>
  <c r="CQ79" i="276"/>
  <c r="CM79" i="276"/>
  <c r="CP79" i="276" s="1"/>
  <c r="CI79" i="276"/>
  <c r="CH79" i="276"/>
  <c r="CD79" i="276"/>
  <c r="G79" i="276"/>
  <c r="DQ78" i="276"/>
  <c r="DP78" i="276"/>
  <c r="DN78" i="276"/>
  <c r="DM78" i="276"/>
  <c r="DK78" i="276"/>
  <c r="DJ78" i="276"/>
  <c r="DH78" i="276"/>
  <c r="DG78" i="276"/>
  <c r="DE78" i="276"/>
  <c r="DE101" i="276" s="1"/>
  <c r="DD78" i="276"/>
  <c r="DB78" i="276"/>
  <c r="DA78" i="276"/>
  <c r="CY78" i="276"/>
  <c r="CX78" i="276"/>
  <c r="CU78" i="276"/>
  <c r="CT78" i="276"/>
  <c r="CM78" i="276"/>
  <c r="CG78" i="276"/>
  <c r="CD78" i="276"/>
  <c r="G78" i="276"/>
  <c r="CV75" i="276"/>
  <c r="CC75" i="276"/>
  <c r="CC103" i="276" s="1"/>
  <c r="CB75" i="276"/>
  <c r="CA75" i="276"/>
  <c r="BZ75" i="276"/>
  <c r="BY75" i="276"/>
  <c r="BX75" i="276"/>
  <c r="BW75" i="276"/>
  <c r="BW103" i="276" s="1"/>
  <c r="BV75" i="276"/>
  <c r="BU75" i="276"/>
  <c r="BT75" i="276"/>
  <c r="BS75" i="276"/>
  <c r="BR75" i="276"/>
  <c r="BQ75" i="276"/>
  <c r="BQ103" i="276" s="1"/>
  <c r="BP75" i="276"/>
  <c r="BO75" i="276"/>
  <c r="BN75" i="276"/>
  <c r="BM75" i="276"/>
  <c r="BL75" i="276"/>
  <c r="BK75" i="276"/>
  <c r="BK103" i="276" s="1"/>
  <c r="BJ75" i="276"/>
  <c r="BJ103" i="276" s="1"/>
  <c r="BI75" i="276"/>
  <c r="BH75" i="276"/>
  <c r="BG75" i="276"/>
  <c r="BF75" i="276"/>
  <c r="BE75" i="276"/>
  <c r="BE103" i="276" s="1"/>
  <c r="BD75" i="276"/>
  <c r="BC75" i="276"/>
  <c r="BB75" i="276"/>
  <c r="BB103" i="276" s="1"/>
  <c r="BA75" i="276"/>
  <c r="AZ75" i="276"/>
  <c r="AY75" i="276"/>
  <c r="AY103" i="276" s="1"/>
  <c r="AX75" i="276"/>
  <c r="AW75" i="276"/>
  <c r="AV75" i="276"/>
  <c r="AU75" i="276"/>
  <c r="AT75" i="276"/>
  <c r="AS75" i="276"/>
  <c r="AR75" i="276"/>
  <c r="AQ75" i="276"/>
  <c r="AP75" i="276"/>
  <c r="AO75" i="276"/>
  <c r="AN75" i="276"/>
  <c r="AM75" i="276"/>
  <c r="AL75" i="276"/>
  <c r="AK75" i="276"/>
  <c r="AJ75" i="276"/>
  <c r="AI75" i="276"/>
  <c r="AH75" i="276"/>
  <c r="AG75" i="276"/>
  <c r="AF75" i="276"/>
  <c r="AE75" i="276"/>
  <c r="AD75" i="276"/>
  <c r="AC75" i="276"/>
  <c r="AB75" i="276"/>
  <c r="AA75" i="276"/>
  <c r="Z75" i="276"/>
  <c r="Y75" i="276"/>
  <c r="X75" i="276"/>
  <c r="W75" i="276"/>
  <c r="V75" i="276"/>
  <c r="U75" i="276"/>
  <c r="T75" i="276"/>
  <c r="S75" i="276"/>
  <c r="R75" i="276"/>
  <c r="R103" i="276" s="1"/>
  <c r="Q75" i="276"/>
  <c r="P75" i="276"/>
  <c r="O75" i="276"/>
  <c r="N75" i="276"/>
  <c r="M75" i="276"/>
  <c r="L75" i="276"/>
  <c r="K75" i="276"/>
  <c r="DR74" i="276"/>
  <c r="DQ74" i="276"/>
  <c r="DP74" i="276"/>
  <c r="DO74" i="276"/>
  <c r="DN74" i="276"/>
  <c r="DM74" i="276"/>
  <c r="DL74" i="276"/>
  <c r="DK74" i="276"/>
  <c r="DJ74" i="276"/>
  <c r="DI74" i="276"/>
  <c r="DH74" i="276"/>
  <c r="DG74" i="276"/>
  <c r="DF74" i="276"/>
  <c r="DE74" i="276"/>
  <c r="DD74" i="276"/>
  <c r="DC74" i="276"/>
  <c r="DB74" i="276"/>
  <c r="DA74" i="276"/>
  <c r="CZ74" i="276"/>
  <c r="CY74" i="276"/>
  <c r="CX74" i="276"/>
  <c r="CN74" i="276"/>
  <c r="CO74" i="276" s="1"/>
  <c r="CM74" i="276"/>
  <c r="CP74" i="276" s="1"/>
  <c r="CH74" i="276"/>
  <c r="CD74" i="276"/>
  <c r="G74" i="276"/>
  <c r="DR73" i="276"/>
  <c r="DQ73" i="276"/>
  <c r="DP73" i="276"/>
  <c r="DO73" i="276"/>
  <c r="DN73" i="276"/>
  <c r="DM73" i="276"/>
  <c r="DL73" i="276"/>
  <c r="DK73" i="276"/>
  <c r="DJ73" i="276"/>
  <c r="DI73" i="276"/>
  <c r="DH73" i="276"/>
  <c r="DG73" i="276"/>
  <c r="DF73" i="276"/>
  <c r="DE73" i="276"/>
  <c r="DD73" i="276"/>
  <c r="DC73" i="276"/>
  <c r="DB73" i="276"/>
  <c r="DA73" i="276"/>
  <c r="CZ73" i="276"/>
  <c r="CY73" i="276"/>
  <c r="CX73" i="276"/>
  <c r="CU73" i="276"/>
  <c r="CT73" i="276"/>
  <c r="CQ73" i="276"/>
  <c r="CR73" i="276" s="1"/>
  <c r="CN73" i="276"/>
  <c r="CM73" i="276"/>
  <c r="CP73" i="276" s="1"/>
  <c r="CJ73" i="276"/>
  <c r="CI73" i="276"/>
  <c r="CH73" i="276"/>
  <c r="CD73" i="276"/>
  <c r="G73" i="276"/>
  <c r="DR72" i="276"/>
  <c r="DQ72" i="276"/>
  <c r="DP72" i="276"/>
  <c r="DO72" i="276"/>
  <c r="DN72" i="276"/>
  <c r="DM72" i="276"/>
  <c r="DL72" i="276"/>
  <c r="DK72" i="276"/>
  <c r="DJ72" i="276"/>
  <c r="DI72" i="276"/>
  <c r="DH72" i="276"/>
  <c r="DG72" i="276"/>
  <c r="DF72" i="276"/>
  <c r="DE72" i="276"/>
  <c r="DD72" i="276"/>
  <c r="DC72" i="276"/>
  <c r="DB72" i="276"/>
  <c r="DA72" i="276"/>
  <c r="CZ72" i="276"/>
  <c r="CY72" i="276"/>
  <c r="CX72" i="276"/>
  <c r="CU72" i="276"/>
  <c r="CT72" i="276"/>
  <c r="CQ72" i="276"/>
  <c r="CR72" i="276" s="1"/>
  <c r="CP72" i="276"/>
  <c r="CN72" i="276"/>
  <c r="CM72" i="276"/>
  <c r="CJ72" i="276"/>
  <c r="CI72" i="276"/>
  <c r="CH72" i="276"/>
  <c r="CD72" i="276"/>
  <c r="G72" i="276"/>
  <c r="DR71" i="276"/>
  <c r="DQ71" i="276"/>
  <c r="DP71" i="276"/>
  <c r="DO71" i="276"/>
  <c r="DN71" i="276"/>
  <c r="DM71" i="276"/>
  <c r="DL71" i="276"/>
  <c r="DK71" i="276"/>
  <c r="DJ71" i="276"/>
  <c r="DI71" i="276"/>
  <c r="DH71" i="276"/>
  <c r="DG71" i="276"/>
  <c r="DF71" i="276"/>
  <c r="DE71" i="276"/>
  <c r="DD71" i="276"/>
  <c r="DC71" i="276"/>
  <c r="DB71" i="276"/>
  <c r="DA71" i="276"/>
  <c r="CZ71" i="276"/>
  <c r="CY71" i="276"/>
  <c r="CX71" i="276"/>
  <c r="CU71" i="276"/>
  <c r="CT71" i="276"/>
  <c r="CQ71" i="276"/>
  <c r="CR71" i="276" s="1"/>
  <c r="CN71" i="276"/>
  <c r="CM71" i="276"/>
  <c r="CP71" i="276" s="1"/>
  <c r="CJ71" i="276"/>
  <c r="CD71" i="276"/>
  <c r="CI71" i="276" s="1"/>
  <c r="G71" i="276"/>
  <c r="DR70" i="276"/>
  <c r="DQ70" i="276"/>
  <c r="DP70" i="276"/>
  <c r="DO70" i="276"/>
  <c r="DN70" i="276"/>
  <c r="DM70" i="276"/>
  <c r="DL70" i="276"/>
  <c r="DK70" i="276"/>
  <c r="DJ70" i="276"/>
  <c r="DI70" i="276"/>
  <c r="DH70" i="276"/>
  <c r="DG70" i="276"/>
  <c r="DF70" i="276"/>
  <c r="DE70" i="276"/>
  <c r="DD70" i="276"/>
  <c r="DC70" i="276"/>
  <c r="DB70" i="276"/>
  <c r="DA70" i="276"/>
  <c r="CZ70" i="276"/>
  <c r="CY70" i="276"/>
  <c r="CX70" i="276"/>
  <c r="CU70" i="276"/>
  <c r="CT70" i="276"/>
  <c r="CQ70" i="276"/>
  <c r="CN70" i="276"/>
  <c r="CM70" i="276"/>
  <c r="CP70" i="276" s="1"/>
  <c r="CD70" i="276"/>
  <c r="G70" i="276"/>
  <c r="DR69" i="276"/>
  <c r="DQ69" i="276"/>
  <c r="DP69" i="276"/>
  <c r="DO69" i="276"/>
  <c r="DN69" i="276"/>
  <c r="DM69" i="276"/>
  <c r="DL69" i="276"/>
  <c r="DK69" i="276"/>
  <c r="DJ69" i="276"/>
  <c r="DI69" i="276"/>
  <c r="DH69" i="276"/>
  <c r="DG69" i="276"/>
  <c r="DF69" i="276"/>
  <c r="DE69" i="276"/>
  <c r="DD69" i="276"/>
  <c r="DC69" i="276"/>
  <c r="DB69" i="276"/>
  <c r="DA69" i="276"/>
  <c r="CZ69" i="276"/>
  <c r="CY69" i="276"/>
  <c r="CX69" i="276"/>
  <c r="CU69" i="276"/>
  <c r="CT69" i="276"/>
  <c r="CQ69" i="276"/>
  <c r="CR69" i="276" s="1"/>
  <c r="CN69" i="276"/>
  <c r="CM69" i="276"/>
  <c r="CP69" i="276" s="1"/>
  <c r="CJ69" i="276"/>
  <c r="CI69" i="276"/>
  <c r="CH69" i="276"/>
  <c r="CD69" i="276"/>
  <c r="G69" i="276"/>
  <c r="DR68" i="276"/>
  <c r="DQ68" i="276"/>
  <c r="DP68" i="276"/>
  <c r="DO68" i="276"/>
  <c r="DN68" i="276"/>
  <c r="DM68" i="276"/>
  <c r="DL68" i="276"/>
  <c r="DK68" i="276"/>
  <c r="DJ68" i="276"/>
  <c r="DI68" i="276"/>
  <c r="DH68" i="276"/>
  <c r="DG68" i="276"/>
  <c r="DF68" i="276"/>
  <c r="DE68" i="276"/>
  <c r="DD68" i="276"/>
  <c r="DC68" i="276"/>
  <c r="DB68" i="276"/>
  <c r="DA68" i="276"/>
  <c r="CZ68" i="276"/>
  <c r="CY68" i="276"/>
  <c r="CX68" i="276"/>
  <c r="CU68" i="276"/>
  <c r="CT68" i="276"/>
  <c r="CQ68" i="276"/>
  <c r="CR68" i="276" s="1"/>
  <c r="CP68" i="276"/>
  <c r="CN68" i="276"/>
  <c r="CM68" i="276"/>
  <c r="CJ68" i="276"/>
  <c r="CI68" i="276"/>
  <c r="CH68" i="276"/>
  <c r="CD68" i="276"/>
  <c r="G68" i="276"/>
  <c r="DR67" i="276"/>
  <c r="DQ67" i="276"/>
  <c r="DP67" i="276"/>
  <c r="DO67" i="276"/>
  <c r="DN67" i="276"/>
  <c r="DM67" i="276"/>
  <c r="DL67" i="276"/>
  <c r="DK67" i="276"/>
  <c r="DJ67" i="276"/>
  <c r="DI67" i="276"/>
  <c r="DH67" i="276"/>
  <c r="DG67" i="276"/>
  <c r="DF67" i="276"/>
  <c r="DE67" i="276"/>
  <c r="DD67" i="276"/>
  <c r="DC67" i="276"/>
  <c r="DB67" i="276"/>
  <c r="DA67" i="276"/>
  <c r="CZ67" i="276"/>
  <c r="CY67" i="276"/>
  <c r="CX67" i="276"/>
  <c r="CU67" i="276"/>
  <c r="CT67" i="276"/>
  <c r="CR67" i="276"/>
  <c r="CQ67" i="276"/>
  <c r="CN67" i="276"/>
  <c r="CM67" i="276"/>
  <c r="CP67" i="276" s="1"/>
  <c r="CJ67" i="276"/>
  <c r="CD67" i="276"/>
  <c r="CI67" i="276" s="1"/>
  <c r="G67" i="276"/>
  <c r="DR66" i="276"/>
  <c r="DQ66" i="276"/>
  <c r="DP66" i="276"/>
  <c r="DO66" i="276"/>
  <c r="DN66" i="276"/>
  <c r="DM66" i="276"/>
  <c r="DL66" i="276"/>
  <c r="DK66" i="276"/>
  <c r="DJ66" i="276"/>
  <c r="DI66" i="276"/>
  <c r="DH66" i="276"/>
  <c r="DG66" i="276"/>
  <c r="DF66" i="276"/>
  <c r="DE66" i="276"/>
  <c r="DD66" i="276"/>
  <c r="DC66" i="276"/>
  <c r="DB66" i="276"/>
  <c r="DA66" i="276"/>
  <c r="CZ66" i="276"/>
  <c r="CY66" i="276"/>
  <c r="CX66" i="276"/>
  <c r="CU66" i="276"/>
  <c r="CT66" i="276"/>
  <c r="CQ66" i="276"/>
  <c r="CN66" i="276"/>
  <c r="CM66" i="276"/>
  <c r="CP66" i="276" s="1"/>
  <c r="CH66" i="276"/>
  <c r="CD66" i="276"/>
  <c r="G66" i="276"/>
  <c r="DR65" i="276"/>
  <c r="DQ65" i="276"/>
  <c r="DP65" i="276"/>
  <c r="DO65" i="276"/>
  <c r="DN65" i="276"/>
  <c r="DM65" i="276"/>
  <c r="DL65" i="276"/>
  <c r="DK65" i="276"/>
  <c r="DJ65" i="276"/>
  <c r="DI65" i="276"/>
  <c r="DH65" i="276"/>
  <c r="DG65" i="276"/>
  <c r="DF65" i="276"/>
  <c r="DE65" i="276"/>
  <c r="DD65" i="276"/>
  <c r="DC65" i="276"/>
  <c r="DB65" i="276"/>
  <c r="DA65" i="276"/>
  <c r="CZ65" i="276"/>
  <c r="CY65" i="276"/>
  <c r="CX65" i="276"/>
  <c r="CU65" i="276"/>
  <c r="CT65" i="276"/>
  <c r="CQ65" i="276"/>
  <c r="CR65" i="276" s="1"/>
  <c r="CN65" i="276"/>
  <c r="CM65" i="276"/>
  <c r="CP65" i="276" s="1"/>
  <c r="CJ65" i="276"/>
  <c r="CI65" i="276"/>
  <c r="CH65" i="276"/>
  <c r="CD65" i="276"/>
  <c r="G65" i="276"/>
  <c r="DR64" i="276"/>
  <c r="DQ64" i="276"/>
  <c r="DP64" i="276"/>
  <c r="DO64" i="276"/>
  <c r="DN64" i="276"/>
  <c r="DM64" i="276"/>
  <c r="DL64" i="276"/>
  <c r="DK64" i="276"/>
  <c r="DJ64" i="276"/>
  <c r="DI64" i="276"/>
  <c r="DH64" i="276"/>
  <c r="DG64" i="276"/>
  <c r="DF64" i="276"/>
  <c r="DE64" i="276"/>
  <c r="DD64" i="276"/>
  <c r="DC64" i="276"/>
  <c r="DB64" i="276"/>
  <c r="DA64" i="276"/>
  <c r="CZ64" i="276"/>
  <c r="CY64" i="276"/>
  <c r="CX64" i="276"/>
  <c r="CU64" i="276"/>
  <c r="CT64" i="276"/>
  <c r="CQ64" i="276"/>
  <c r="CR64" i="276" s="1"/>
  <c r="CP64" i="276"/>
  <c r="CN64" i="276"/>
  <c r="CM64" i="276"/>
  <c r="CJ64" i="276"/>
  <c r="CI64" i="276"/>
  <c r="CH64" i="276"/>
  <c r="CD64" i="276"/>
  <c r="G64" i="276"/>
  <c r="DR63" i="276"/>
  <c r="DQ63" i="276"/>
  <c r="DP63" i="276"/>
  <c r="DO63" i="276"/>
  <c r="DN63" i="276"/>
  <c r="DM63" i="276"/>
  <c r="DL63" i="276"/>
  <c r="DK63" i="276"/>
  <c r="DJ63" i="276"/>
  <c r="DI63" i="276"/>
  <c r="DH63" i="276"/>
  <c r="DG63" i="276"/>
  <c r="DF63" i="276"/>
  <c r="DE63" i="276"/>
  <c r="DD63" i="276"/>
  <c r="DC63" i="276"/>
  <c r="DB63" i="276"/>
  <c r="DA63" i="276"/>
  <c r="CZ63" i="276"/>
  <c r="CY63" i="276"/>
  <c r="CX63" i="276"/>
  <c r="CU63" i="276"/>
  <c r="CT63" i="276"/>
  <c r="CQ63" i="276"/>
  <c r="CN63" i="276"/>
  <c r="CM63" i="276"/>
  <c r="CP63" i="276" s="1"/>
  <c r="CJ63" i="276"/>
  <c r="CR63" i="276" s="1"/>
  <c r="CD63" i="276"/>
  <c r="CI63" i="276" s="1"/>
  <c r="G63" i="276"/>
  <c r="DR62" i="276"/>
  <c r="DQ62" i="276"/>
  <c r="DP62" i="276"/>
  <c r="DO62" i="276"/>
  <c r="DN62" i="276"/>
  <c r="DM62" i="276"/>
  <c r="DL62" i="276"/>
  <c r="DK62" i="276"/>
  <c r="DK75" i="276" s="1"/>
  <c r="DJ62" i="276"/>
  <c r="DI62" i="276"/>
  <c r="DH62" i="276"/>
  <c r="DG62" i="276"/>
  <c r="DF62" i="276"/>
  <c r="DE62" i="276"/>
  <c r="DD62" i="276"/>
  <c r="DC62" i="276"/>
  <c r="DB62" i="276"/>
  <c r="DA62" i="276"/>
  <c r="CZ62" i="276"/>
  <c r="CY62" i="276"/>
  <c r="CY75" i="276" s="1"/>
  <c r="CX62" i="276"/>
  <c r="CU62" i="276"/>
  <c r="CT62" i="276"/>
  <c r="CN62" i="276"/>
  <c r="CM62" i="276"/>
  <c r="CD62" i="276"/>
  <c r="G62" i="276"/>
  <c r="DR61" i="276"/>
  <c r="DQ61" i="276"/>
  <c r="DP61" i="276"/>
  <c r="DO61" i="276"/>
  <c r="DN61" i="276"/>
  <c r="DM61" i="276"/>
  <c r="DL61" i="276"/>
  <c r="DK61" i="276"/>
  <c r="DJ61" i="276"/>
  <c r="DI61" i="276"/>
  <c r="DH61" i="276"/>
  <c r="DH75" i="276" s="1"/>
  <c r="DG61" i="276"/>
  <c r="DF61" i="276"/>
  <c r="DE61" i="276"/>
  <c r="DD61" i="276"/>
  <c r="DC61" i="276"/>
  <c r="DB61" i="276"/>
  <c r="DA61" i="276"/>
  <c r="CZ61" i="276"/>
  <c r="CY61" i="276"/>
  <c r="CX61" i="276"/>
  <c r="CU61" i="276"/>
  <c r="CT61" i="276"/>
  <c r="CQ61" i="276"/>
  <c r="CN61" i="276"/>
  <c r="CM61" i="276"/>
  <c r="CP61" i="276" s="1"/>
  <c r="CI61" i="276"/>
  <c r="CH61" i="276"/>
  <c r="CD61" i="276"/>
  <c r="CJ61" i="276" s="1"/>
  <c r="G61" i="276"/>
  <c r="DR60" i="276"/>
  <c r="DQ60" i="276"/>
  <c r="DP60" i="276"/>
  <c r="DO60" i="276"/>
  <c r="DN60" i="276"/>
  <c r="DM60" i="276"/>
  <c r="DL60" i="276"/>
  <c r="DK60" i="276"/>
  <c r="DJ60" i="276"/>
  <c r="DI60" i="276"/>
  <c r="DH60" i="276"/>
  <c r="DG60" i="276"/>
  <c r="DF60" i="276"/>
  <c r="DE60" i="276"/>
  <c r="DD60" i="276"/>
  <c r="DC60" i="276"/>
  <c r="DB60" i="276"/>
  <c r="DA60" i="276"/>
  <c r="CZ60" i="276"/>
  <c r="CY60" i="276"/>
  <c r="CX60" i="276"/>
  <c r="CU60" i="276"/>
  <c r="CT60" i="276"/>
  <c r="CQ60" i="276"/>
  <c r="CR60" i="276" s="1"/>
  <c r="CP60" i="276"/>
  <c r="CN60" i="276"/>
  <c r="CM60" i="276"/>
  <c r="CJ60" i="276"/>
  <c r="CI60" i="276"/>
  <c r="CH60" i="276"/>
  <c r="CD60" i="276"/>
  <c r="G60" i="276"/>
  <c r="DR59" i="276"/>
  <c r="DQ59" i="276"/>
  <c r="DP59" i="276"/>
  <c r="DO59" i="276"/>
  <c r="DN59" i="276"/>
  <c r="DM59" i="276"/>
  <c r="DL59" i="276"/>
  <c r="DK59" i="276"/>
  <c r="DJ59" i="276"/>
  <c r="DI59" i="276"/>
  <c r="DH59" i="276"/>
  <c r="DG59" i="276"/>
  <c r="DF59" i="276"/>
  <c r="DE59" i="276"/>
  <c r="DD59" i="276"/>
  <c r="DC59" i="276"/>
  <c r="DB59" i="276"/>
  <c r="DA59" i="276"/>
  <c r="CZ59" i="276"/>
  <c r="CY59" i="276"/>
  <c r="CX59" i="276"/>
  <c r="CN59" i="276"/>
  <c r="CO59" i="276" s="1"/>
  <c r="CT59" i="276" s="1"/>
  <c r="CM59" i="276"/>
  <c r="CP59" i="276" s="1"/>
  <c r="CJ59" i="276"/>
  <c r="CI59" i="276"/>
  <c r="CH59" i="276"/>
  <c r="CD59" i="276"/>
  <c r="G59" i="276"/>
  <c r="DR58" i="276"/>
  <c r="DQ58" i="276"/>
  <c r="DQ75" i="276" s="1"/>
  <c r="DP58" i="276"/>
  <c r="DO58" i="276"/>
  <c r="DN58" i="276"/>
  <c r="DM58" i="276"/>
  <c r="DL58" i="276"/>
  <c r="DK58" i="276"/>
  <c r="DJ58" i="276"/>
  <c r="DI58" i="276"/>
  <c r="DH58" i="276"/>
  <c r="DG58" i="276"/>
  <c r="DF58" i="276"/>
  <c r="DE58" i="276"/>
  <c r="DE75" i="276" s="1"/>
  <c r="DD58" i="276"/>
  <c r="DC58" i="276"/>
  <c r="DB58" i="276"/>
  <c r="DA58" i="276"/>
  <c r="CZ58" i="276"/>
  <c r="CY58" i="276"/>
  <c r="CX58" i="276"/>
  <c r="CU58" i="276"/>
  <c r="CT58" i="276"/>
  <c r="CP58" i="276"/>
  <c r="CN58" i="276"/>
  <c r="CM58" i="276"/>
  <c r="CI58" i="276"/>
  <c r="CH58" i="276"/>
  <c r="CD58" i="276"/>
  <c r="CQ58" i="276" s="1"/>
  <c r="G58" i="276"/>
  <c r="DR57" i="276"/>
  <c r="DQ57" i="276"/>
  <c r="DP57" i="276"/>
  <c r="DO57" i="276"/>
  <c r="DN57" i="276"/>
  <c r="DM57" i="276"/>
  <c r="DL57" i="276"/>
  <c r="DK57" i="276"/>
  <c r="DJ57" i="276"/>
  <c r="DI57" i="276"/>
  <c r="DH57" i="276"/>
  <c r="DG57" i="276"/>
  <c r="DF57" i="276"/>
  <c r="DE57" i="276"/>
  <c r="DD57" i="276"/>
  <c r="DC57" i="276"/>
  <c r="DB57" i="276"/>
  <c r="DA57" i="276"/>
  <c r="CZ57" i="276"/>
  <c r="CY57" i="276"/>
  <c r="CX57" i="276"/>
  <c r="CU57" i="276"/>
  <c r="CT57" i="276"/>
  <c r="CQ57" i="276"/>
  <c r="CR57" i="276" s="1"/>
  <c r="CN57" i="276"/>
  <c r="CM57" i="276"/>
  <c r="CP57" i="276" s="1"/>
  <c r="CJ57" i="276"/>
  <c r="CI57" i="276"/>
  <c r="CH57" i="276"/>
  <c r="CD57" i="276"/>
  <c r="G57" i="276"/>
  <c r="CC54" i="276"/>
  <c r="CB54" i="276"/>
  <c r="CA54" i="276"/>
  <c r="BZ54" i="276"/>
  <c r="BY54" i="276"/>
  <c r="BX54" i="276"/>
  <c r="BW54" i="276"/>
  <c r="BV54" i="276"/>
  <c r="BU54" i="276"/>
  <c r="BT54" i="276"/>
  <c r="BS54" i="276"/>
  <c r="BR54" i="276"/>
  <c r="BQ54" i="276"/>
  <c r="BP54" i="276"/>
  <c r="BO54" i="276"/>
  <c r="BN54" i="276"/>
  <c r="BM54" i="276"/>
  <c r="BL54" i="276"/>
  <c r="BK54" i="276"/>
  <c r="BJ54" i="276"/>
  <c r="BI54" i="276"/>
  <c r="BH54" i="276"/>
  <c r="BG54" i="276"/>
  <c r="BF54" i="276"/>
  <c r="BE54" i="276"/>
  <c r="BD54" i="276"/>
  <c r="BD103" i="276" s="1"/>
  <c r="BC54" i="276"/>
  <c r="BB54" i="276"/>
  <c r="BA54" i="276"/>
  <c r="AZ54" i="276"/>
  <c r="AY54" i="276"/>
  <c r="AX54" i="276"/>
  <c r="AX103" i="276" s="1"/>
  <c r="AW54" i="276"/>
  <c r="AV54" i="276"/>
  <c r="AU54" i="276"/>
  <c r="AT54" i="276"/>
  <c r="AS54" i="276"/>
  <c r="AR54" i="276"/>
  <c r="AR103" i="276" s="1"/>
  <c r="AQ54" i="276"/>
  <c r="AP54" i="276"/>
  <c r="AO54" i="276"/>
  <c r="AN54" i="276"/>
  <c r="AM54" i="276"/>
  <c r="AL54" i="276"/>
  <c r="AL103" i="276" s="1"/>
  <c r="AK54" i="276"/>
  <c r="AJ54" i="276"/>
  <c r="AI54" i="276"/>
  <c r="AH54" i="276"/>
  <c r="AG54" i="276"/>
  <c r="AF54" i="276"/>
  <c r="AF103" i="276" s="1"/>
  <c r="AE54" i="276"/>
  <c r="AD54" i="276"/>
  <c r="AD103" i="276" s="1"/>
  <c r="AC54" i="276"/>
  <c r="AB54" i="276"/>
  <c r="AA54" i="276"/>
  <c r="Z54" i="276"/>
  <c r="Y54" i="276"/>
  <c r="X54" i="276"/>
  <c r="W54" i="276"/>
  <c r="V54" i="276"/>
  <c r="U54" i="276"/>
  <c r="T54" i="276"/>
  <c r="T103" i="276" s="1"/>
  <c r="S54" i="276"/>
  <c r="R54" i="276"/>
  <c r="Q54" i="276"/>
  <c r="P54" i="276"/>
  <c r="O54" i="276"/>
  <c r="N54" i="276"/>
  <c r="N103" i="276" s="1"/>
  <c r="M54" i="276"/>
  <c r="L54" i="276"/>
  <c r="K54" i="276"/>
  <c r="DQ53" i="276"/>
  <c r="DP53" i="276"/>
  <c r="DN53" i="276"/>
  <c r="DM53" i="276"/>
  <c r="DK53" i="276"/>
  <c r="DJ53" i="276"/>
  <c r="DH53" i="276"/>
  <c r="DG53" i="276"/>
  <c r="DE53" i="276"/>
  <c r="DD53" i="276"/>
  <c r="DB53" i="276"/>
  <c r="DA53" i="276"/>
  <c r="CY53" i="276"/>
  <c r="CX53" i="276"/>
  <c r="CV53" i="276"/>
  <c r="CL53" i="276"/>
  <c r="CM53" i="276" s="1"/>
  <c r="CK53" i="276"/>
  <c r="CD53" i="276"/>
  <c r="G53" i="276"/>
  <c r="DQ52" i="276"/>
  <c r="DP52" i="276"/>
  <c r="DN52" i="276"/>
  <c r="DM52" i="276"/>
  <c r="DK52" i="276"/>
  <c r="DJ52" i="276"/>
  <c r="DH52" i="276"/>
  <c r="DG52" i="276"/>
  <c r="DE52" i="276"/>
  <c r="DD52" i="276"/>
  <c r="DB52" i="276"/>
  <c r="DA52" i="276"/>
  <c r="CY52" i="276"/>
  <c r="CX52" i="276"/>
  <c r="CV52" i="276"/>
  <c r="CM52" i="276"/>
  <c r="CP52" i="276" s="1"/>
  <c r="CL52" i="276"/>
  <c r="CK52" i="276"/>
  <c r="CD52" i="276"/>
  <c r="CQ52" i="276" s="1"/>
  <c r="G52" i="276"/>
  <c r="DQ51" i="276"/>
  <c r="DP51" i="276"/>
  <c r="DN51" i="276"/>
  <c r="DM51" i="276"/>
  <c r="DK51" i="276"/>
  <c r="DJ51" i="276"/>
  <c r="DH51" i="276"/>
  <c r="DG51" i="276"/>
  <c r="DE51" i="276"/>
  <c r="DD51" i="276"/>
  <c r="DB51" i="276"/>
  <c r="DA51" i="276"/>
  <c r="CY51" i="276"/>
  <c r="CX51" i="276"/>
  <c r="CV51" i="276"/>
  <c r="CQ51" i="276"/>
  <c r="CM51" i="276"/>
  <c r="CP51" i="276" s="1"/>
  <c r="CL51" i="276"/>
  <c r="CK51" i="276"/>
  <c r="CI51" i="276"/>
  <c r="CH51" i="276"/>
  <c r="CD51" i="276"/>
  <c r="G51" i="276"/>
  <c r="DQ50" i="276"/>
  <c r="DP50" i="276"/>
  <c r="DN50" i="276"/>
  <c r="DM50" i="276"/>
  <c r="DK50" i="276"/>
  <c r="DJ50" i="276"/>
  <c r="DH50" i="276"/>
  <c r="DG50" i="276"/>
  <c r="DE50" i="276"/>
  <c r="DD50" i="276"/>
  <c r="DB50" i="276"/>
  <c r="DA50" i="276"/>
  <c r="CY50" i="276"/>
  <c r="CX50" i="276"/>
  <c r="CV50" i="276"/>
  <c r="CL50" i="276"/>
  <c r="CM50" i="276" s="1"/>
  <c r="CP50" i="276" s="1"/>
  <c r="CK50" i="276"/>
  <c r="CI50" i="276"/>
  <c r="CD50" i="276"/>
  <c r="CQ50" i="276" s="1"/>
  <c r="G50" i="276"/>
  <c r="DQ49" i="276"/>
  <c r="DP49" i="276"/>
  <c r="DN49" i="276"/>
  <c r="DM49" i="276"/>
  <c r="DK49" i="276"/>
  <c r="DJ49" i="276"/>
  <c r="DH49" i="276"/>
  <c r="DG49" i="276"/>
  <c r="DE49" i="276"/>
  <c r="DD49" i="276"/>
  <c r="DB49" i="276"/>
  <c r="DA49" i="276"/>
  <c r="CY49" i="276"/>
  <c r="CX49" i="276"/>
  <c r="CV49" i="276"/>
  <c r="CQ49" i="276"/>
  <c r="CM49" i="276"/>
  <c r="CP49" i="276" s="1"/>
  <c r="CL49" i="276"/>
  <c r="CK49" i="276"/>
  <c r="CI49" i="276"/>
  <c r="CD49" i="276"/>
  <c r="CH49" i="276" s="1"/>
  <c r="G49" i="276"/>
  <c r="DQ48" i="276"/>
  <c r="DP48" i="276"/>
  <c r="DN48" i="276"/>
  <c r="DM48" i="276"/>
  <c r="DK48" i="276"/>
  <c r="DJ48" i="276"/>
  <c r="DH48" i="276"/>
  <c r="DG48" i="276"/>
  <c r="DE48" i="276"/>
  <c r="DD48" i="276"/>
  <c r="DB48" i="276"/>
  <c r="DA48" i="276"/>
  <c r="CY48" i="276"/>
  <c r="CX48" i="276"/>
  <c r="CV48" i="276"/>
  <c r="CQ48" i="276"/>
  <c r="CP48" i="276"/>
  <c r="CM48" i="276"/>
  <c r="CL48" i="276"/>
  <c r="CK48" i="276"/>
  <c r="CI48" i="276"/>
  <c r="CH48" i="276"/>
  <c r="CD48" i="276"/>
  <c r="G48" i="276"/>
  <c r="DQ47" i="276"/>
  <c r="DP47" i="276"/>
  <c r="DN47" i="276"/>
  <c r="DM47" i="276"/>
  <c r="DK47" i="276"/>
  <c r="DJ47" i="276"/>
  <c r="DH47" i="276"/>
  <c r="DG47" i="276"/>
  <c r="DE47" i="276"/>
  <c r="DD47" i="276"/>
  <c r="DB47" i="276"/>
  <c r="DA47" i="276"/>
  <c r="CY47" i="276"/>
  <c r="CX47" i="276"/>
  <c r="CV47" i="276"/>
  <c r="CM47" i="276"/>
  <c r="CP47" i="276" s="1"/>
  <c r="CL47" i="276"/>
  <c r="CK47" i="276"/>
  <c r="CI47" i="276"/>
  <c r="CD47" i="276"/>
  <c r="CQ47" i="276" s="1"/>
  <c r="G47" i="276"/>
  <c r="DQ46" i="276"/>
  <c r="DP46" i="276"/>
  <c r="DN46" i="276"/>
  <c r="DM46" i="276"/>
  <c r="DK46" i="276"/>
  <c r="DJ46" i="276"/>
  <c r="DH46" i="276"/>
  <c r="DG46" i="276"/>
  <c r="DE46" i="276"/>
  <c r="DD46" i="276"/>
  <c r="DB46" i="276"/>
  <c r="DA46" i="276"/>
  <c r="CY46" i="276"/>
  <c r="CX46" i="276"/>
  <c r="CV46" i="276"/>
  <c r="CM46" i="276"/>
  <c r="CP46" i="276" s="1"/>
  <c r="CL46" i="276"/>
  <c r="CK46" i="276"/>
  <c r="CD46" i="276"/>
  <c r="G46" i="276"/>
  <c r="DQ45" i="276"/>
  <c r="DP45" i="276"/>
  <c r="DN45" i="276"/>
  <c r="DM45" i="276"/>
  <c r="DK45" i="276"/>
  <c r="DJ45" i="276"/>
  <c r="DH45" i="276"/>
  <c r="DG45" i="276"/>
  <c r="DE45" i="276"/>
  <c r="DD45" i="276"/>
  <c r="DB45" i="276"/>
  <c r="DA45" i="276"/>
  <c r="CY45" i="276"/>
  <c r="CX45" i="276"/>
  <c r="CV45" i="276"/>
  <c r="CQ45" i="276"/>
  <c r="CP45" i="276"/>
  <c r="CM45" i="276"/>
  <c r="CL45" i="276"/>
  <c r="CK45" i="276"/>
  <c r="CI45" i="276"/>
  <c r="CH45" i="276"/>
  <c r="CD45" i="276"/>
  <c r="G45" i="276"/>
  <c r="DQ44" i="276"/>
  <c r="DP44" i="276"/>
  <c r="DN44" i="276"/>
  <c r="DM44" i="276"/>
  <c r="DK44" i="276"/>
  <c r="DJ44" i="276"/>
  <c r="DH44" i="276"/>
  <c r="DG44" i="276"/>
  <c r="DE44" i="276"/>
  <c r="DD44" i="276"/>
  <c r="DB44" i="276"/>
  <c r="DA44" i="276"/>
  <c r="CY44" i="276"/>
  <c r="CX44" i="276"/>
  <c r="CV44" i="276"/>
  <c r="CQ44" i="276"/>
  <c r="CL44" i="276"/>
  <c r="CM44" i="276" s="1"/>
  <c r="CP44" i="276" s="1"/>
  <c r="CK44" i="276"/>
  <c r="CI44" i="276"/>
  <c r="CD44" i="276"/>
  <c r="G44" i="276"/>
  <c r="DQ43" i="276"/>
  <c r="DP43" i="276"/>
  <c r="DN43" i="276"/>
  <c r="DM43" i="276"/>
  <c r="DK43" i="276"/>
  <c r="DJ43" i="276"/>
  <c r="DH43" i="276"/>
  <c r="DG43" i="276"/>
  <c r="DE43" i="276"/>
  <c r="DD43" i="276"/>
  <c r="DB43" i="276"/>
  <c r="DA43" i="276"/>
  <c r="CY43" i="276"/>
  <c r="CX43" i="276"/>
  <c r="CV43" i="276"/>
  <c r="CQ43" i="276"/>
  <c r="CL43" i="276"/>
  <c r="CM43" i="276" s="1"/>
  <c r="CP43" i="276" s="1"/>
  <c r="CK43" i="276"/>
  <c r="CI43" i="276"/>
  <c r="CH43" i="276"/>
  <c r="CG43" i="276"/>
  <c r="CD43" i="276"/>
  <c r="G43" i="276"/>
  <c r="DQ42" i="276"/>
  <c r="DP42" i="276"/>
  <c r="DN42" i="276"/>
  <c r="DM42" i="276"/>
  <c r="DK42" i="276"/>
  <c r="DJ42" i="276"/>
  <c r="DH42" i="276"/>
  <c r="DG42" i="276"/>
  <c r="DE42" i="276"/>
  <c r="DD42" i="276"/>
  <c r="DB42" i="276"/>
  <c r="DA42" i="276"/>
  <c r="CY42" i="276"/>
  <c r="CX42" i="276"/>
  <c r="CV42" i="276"/>
  <c r="CQ42" i="276"/>
  <c r="CP42" i="276"/>
  <c r="CM42" i="276"/>
  <c r="CL42" i="276"/>
  <c r="CK42" i="276"/>
  <c r="CI42" i="276"/>
  <c r="CH42" i="276"/>
  <c r="CD42" i="276"/>
  <c r="G42" i="276"/>
  <c r="DQ41" i="276"/>
  <c r="DP41" i="276"/>
  <c r="DN41" i="276"/>
  <c r="DM41" i="276"/>
  <c r="DK41" i="276"/>
  <c r="DJ41" i="276"/>
  <c r="DH41" i="276"/>
  <c r="DG41" i="276"/>
  <c r="DE41" i="276"/>
  <c r="DD41" i="276"/>
  <c r="DB41" i="276"/>
  <c r="DA41" i="276"/>
  <c r="CY41" i="276"/>
  <c r="CX41" i="276"/>
  <c r="CU41" i="276"/>
  <c r="CT41" i="276"/>
  <c r="CM41" i="276"/>
  <c r="CL41" i="276"/>
  <c r="CK41" i="276"/>
  <c r="CI41" i="276"/>
  <c r="CH41" i="276"/>
  <c r="CD41" i="276"/>
  <c r="CQ41" i="276" s="1"/>
  <c r="G41" i="276"/>
  <c r="DQ40" i="276"/>
  <c r="DP40" i="276"/>
  <c r="DN40" i="276"/>
  <c r="DM40" i="276"/>
  <c r="DK40" i="276"/>
  <c r="DJ40" i="276"/>
  <c r="DH40" i="276"/>
  <c r="DG40" i="276"/>
  <c r="DE40" i="276"/>
  <c r="DD40" i="276"/>
  <c r="DB40" i="276"/>
  <c r="DA40" i="276"/>
  <c r="CY40" i="276"/>
  <c r="CX40" i="276"/>
  <c r="CU40" i="276"/>
  <c r="CT40" i="276"/>
  <c r="CL40" i="276"/>
  <c r="CM40" i="276" s="1"/>
  <c r="CP40" i="276" s="1"/>
  <c r="CK40" i="276"/>
  <c r="CD40" i="276"/>
  <c r="G40" i="276"/>
  <c r="DQ39" i="276"/>
  <c r="DP39" i="276"/>
  <c r="DN39" i="276"/>
  <c r="DM39" i="276"/>
  <c r="DK39" i="276"/>
  <c r="DJ39" i="276"/>
  <c r="DH39" i="276"/>
  <c r="DG39" i="276"/>
  <c r="DE39" i="276"/>
  <c r="DD39" i="276"/>
  <c r="DB39" i="276"/>
  <c r="DA39" i="276"/>
  <c r="CY39" i="276"/>
  <c r="CX39" i="276"/>
  <c r="CU39" i="276"/>
  <c r="CT39" i="276"/>
  <c r="CL39" i="276"/>
  <c r="CM39" i="276" s="1"/>
  <c r="CP39" i="276" s="1"/>
  <c r="CK39" i="276"/>
  <c r="CH39" i="276"/>
  <c r="CD39" i="276"/>
  <c r="G39" i="276"/>
  <c r="DQ38" i="276"/>
  <c r="DP38" i="276"/>
  <c r="DN38" i="276"/>
  <c r="DM38" i="276"/>
  <c r="DK38" i="276"/>
  <c r="DJ38" i="276"/>
  <c r="DH38" i="276"/>
  <c r="DG38" i="276"/>
  <c r="DE38" i="276"/>
  <c r="DD38" i="276"/>
  <c r="DB38" i="276"/>
  <c r="DA38" i="276"/>
  <c r="CY38" i="276"/>
  <c r="CX38" i="276"/>
  <c r="CU38" i="276"/>
  <c r="CT38" i="276"/>
  <c r="CQ38" i="276"/>
  <c r="CM38" i="276"/>
  <c r="CP38" i="276" s="1"/>
  <c r="CL38" i="276"/>
  <c r="CK38" i="276"/>
  <c r="CI38" i="276"/>
  <c r="CG38" i="276"/>
  <c r="DI38" i="276" s="1"/>
  <c r="CD38" i="276"/>
  <c r="CH38" i="276" s="1"/>
  <c r="G38" i="276"/>
  <c r="DQ37" i="276"/>
  <c r="DP37" i="276"/>
  <c r="DN37" i="276"/>
  <c r="DM37" i="276"/>
  <c r="DK37" i="276"/>
  <c r="DJ37" i="276"/>
  <c r="DH37" i="276"/>
  <c r="DG37" i="276"/>
  <c r="DE37" i="276"/>
  <c r="DD37" i="276"/>
  <c r="DB37" i="276"/>
  <c r="DA37" i="276"/>
  <c r="CY37" i="276"/>
  <c r="CX37" i="276"/>
  <c r="CU37" i="276"/>
  <c r="CT37" i="276"/>
  <c r="CL37" i="276"/>
  <c r="CM37" i="276" s="1"/>
  <c r="CP37" i="276" s="1"/>
  <c r="CK37" i="276"/>
  <c r="CH37" i="276"/>
  <c r="CD37" i="276"/>
  <c r="CQ37" i="276" s="1"/>
  <c r="G37" i="276"/>
  <c r="DQ36" i="276"/>
  <c r="DP36" i="276"/>
  <c r="DN36" i="276"/>
  <c r="DM36" i="276"/>
  <c r="DK36" i="276"/>
  <c r="DJ36" i="276"/>
  <c r="DH36" i="276"/>
  <c r="DG36" i="276"/>
  <c r="DE36" i="276"/>
  <c r="DD36" i="276"/>
  <c r="DB36" i="276"/>
  <c r="DA36" i="276"/>
  <c r="CY36" i="276"/>
  <c r="CX36" i="276"/>
  <c r="CU36" i="276"/>
  <c r="CT36" i="276"/>
  <c r="CQ36" i="276"/>
  <c r="CM36" i="276"/>
  <c r="CP36" i="276" s="1"/>
  <c r="CL36" i="276"/>
  <c r="CK36" i="276"/>
  <c r="CI36" i="276"/>
  <c r="CH36" i="276"/>
  <c r="CD36" i="276"/>
  <c r="G36" i="276"/>
  <c r="DQ35" i="276"/>
  <c r="DP35" i="276"/>
  <c r="DN35" i="276"/>
  <c r="DM35" i="276"/>
  <c r="DK35" i="276"/>
  <c r="DJ35" i="276"/>
  <c r="DH35" i="276"/>
  <c r="DG35" i="276"/>
  <c r="DE35" i="276"/>
  <c r="DD35" i="276"/>
  <c r="DB35" i="276"/>
  <c r="DA35" i="276"/>
  <c r="CY35" i="276"/>
  <c r="CX35" i="276"/>
  <c r="CU35" i="276"/>
  <c r="CT35" i="276"/>
  <c r="CM35" i="276"/>
  <c r="CP35" i="276" s="1"/>
  <c r="CL35" i="276"/>
  <c r="CK35" i="276"/>
  <c r="CD35" i="276"/>
  <c r="CI35" i="276" s="1"/>
  <c r="G35" i="276"/>
  <c r="DQ34" i="276"/>
  <c r="DP34" i="276"/>
  <c r="DN34" i="276"/>
  <c r="DM34" i="276"/>
  <c r="DK34" i="276"/>
  <c r="DJ34" i="276"/>
  <c r="DH34" i="276"/>
  <c r="DG34" i="276"/>
  <c r="DE34" i="276"/>
  <c r="DD34" i="276"/>
  <c r="DB34" i="276"/>
  <c r="DA34" i="276"/>
  <c r="CY34" i="276"/>
  <c r="CX34" i="276"/>
  <c r="CU34" i="276"/>
  <c r="CT34" i="276"/>
  <c r="CQ34" i="276"/>
  <c r="CP34" i="276"/>
  <c r="CM34" i="276"/>
  <c r="CL34" i="276"/>
  <c r="CK34" i="276"/>
  <c r="CI34" i="276"/>
  <c r="CH34" i="276"/>
  <c r="CD34" i="276"/>
  <c r="G34" i="276"/>
  <c r="DQ33" i="276"/>
  <c r="DP33" i="276"/>
  <c r="DO33" i="276"/>
  <c r="DN33" i="276"/>
  <c r="DM33" i="276"/>
  <c r="DK33" i="276"/>
  <c r="DJ33" i="276"/>
  <c r="DH33" i="276"/>
  <c r="DG33" i="276"/>
  <c r="DE33" i="276"/>
  <c r="DD33" i="276"/>
  <c r="DC33" i="276"/>
  <c r="DB33" i="276"/>
  <c r="DA33" i="276"/>
  <c r="CY33" i="276"/>
  <c r="CX33" i="276"/>
  <c r="CU33" i="276"/>
  <c r="CT33" i="276"/>
  <c r="CL33" i="276"/>
  <c r="CM33" i="276" s="1"/>
  <c r="CP33" i="276" s="1"/>
  <c r="CK33" i="276"/>
  <c r="CG33" i="276"/>
  <c r="DI33" i="276" s="1"/>
  <c r="CD33" i="276"/>
  <c r="G33" i="276"/>
  <c r="DQ32" i="276"/>
  <c r="DP32" i="276"/>
  <c r="DN32" i="276"/>
  <c r="DM32" i="276"/>
  <c r="DK32" i="276"/>
  <c r="DJ32" i="276"/>
  <c r="DH32" i="276"/>
  <c r="DG32" i="276"/>
  <c r="DE32" i="276"/>
  <c r="DD32" i="276"/>
  <c r="DB32" i="276"/>
  <c r="DA32" i="276"/>
  <c r="CY32" i="276"/>
  <c r="CX32" i="276"/>
  <c r="CU32" i="276"/>
  <c r="CT32" i="276"/>
  <c r="CL32" i="276"/>
  <c r="CM32" i="276" s="1"/>
  <c r="CK32" i="276"/>
  <c r="CD32" i="276"/>
  <c r="G32" i="276"/>
  <c r="DQ31" i="276"/>
  <c r="DP31" i="276"/>
  <c r="DN31" i="276"/>
  <c r="DM31" i="276"/>
  <c r="DK31" i="276"/>
  <c r="DJ31" i="276"/>
  <c r="DH31" i="276"/>
  <c r="DG31" i="276"/>
  <c r="DE31" i="276"/>
  <c r="DD31" i="276"/>
  <c r="DB31" i="276"/>
  <c r="DA31" i="276"/>
  <c r="CY31" i="276"/>
  <c r="CX31" i="276"/>
  <c r="CU31" i="276"/>
  <c r="CT31" i="276"/>
  <c r="CL31" i="276"/>
  <c r="CM31" i="276" s="1"/>
  <c r="CP31" i="276" s="1"/>
  <c r="CK31" i="276"/>
  <c r="CI31" i="276"/>
  <c r="CD31" i="276"/>
  <c r="CQ31" i="276" s="1"/>
  <c r="G31" i="276"/>
  <c r="DQ30" i="276"/>
  <c r="DP30" i="276"/>
  <c r="DN30" i="276"/>
  <c r="DM30" i="276"/>
  <c r="DK30" i="276"/>
  <c r="DJ30" i="276"/>
  <c r="DH30" i="276"/>
  <c r="DG30" i="276"/>
  <c r="DE30" i="276"/>
  <c r="DD30" i="276"/>
  <c r="DB30" i="276"/>
  <c r="DA30" i="276"/>
  <c r="CY30" i="276"/>
  <c r="CX30" i="276"/>
  <c r="CU30" i="276"/>
  <c r="CT30" i="276"/>
  <c r="CQ30" i="276"/>
  <c r="CL30" i="276"/>
  <c r="CM30" i="276" s="1"/>
  <c r="CP30" i="276" s="1"/>
  <c r="CK30" i="276"/>
  <c r="CI30" i="276"/>
  <c r="CH30" i="276"/>
  <c r="CD30" i="276"/>
  <c r="G30" i="276"/>
  <c r="DQ29" i="276"/>
  <c r="DP29" i="276"/>
  <c r="DN29" i="276"/>
  <c r="DM29" i="276"/>
  <c r="DK29" i="276"/>
  <c r="DJ29" i="276"/>
  <c r="DH29" i="276"/>
  <c r="DG29" i="276"/>
  <c r="DE29" i="276"/>
  <c r="DD29" i="276"/>
  <c r="DB29" i="276"/>
  <c r="DA29" i="276"/>
  <c r="CY29" i="276"/>
  <c r="CX29" i="276"/>
  <c r="CU29" i="276"/>
  <c r="CT29" i="276"/>
  <c r="CQ29" i="276"/>
  <c r="CL29" i="276"/>
  <c r="CM29" i="276" s="1"/>
  <c r="CP29" i="276" s="1"/>
  <c r="CK29" i="276"/>
  <c r="CI29" i="276"/>
  <c r="CH29" i="276"/>
  <c r="CD29" i="276"/>
  <c r="G29" i="276"/>
  <c r="DQ28" i="276"/>
  <c r="DP28" i="276"/>
  <c r="DN28" i="276"/>
  <c r="DM28" i="276"/>
  <c r="DK28" i="276"/>
  <c r="DJ28" i="276"/>
  <c r="DH28" i="276"/>
  <c r="DG28" i="276"/>
  <c r="DE28" i="276"/>
  <c r="DD28" i="276"/>
  <c r="DB28" i="276"/>
  <c r="DA28" i="276"/>
  <c r="CY28" i="276"/>
  <c r="CX28" i="276"/>
  <c r="CU28" i="276"/>
  <c r="CT28" i="276"/>
  <c r="CM28" i="276"/>
  <c r="CP28" i="276" s="1"/>
  <c r="CL28" i="276"/>
  <c r="CK28" i="276"/>
  <c r="CI28" i="276"/>
  <c r="CH28" i="276"/>
  <c r="CD28" i="276"/>
  <c r="G28" i="276"/>
  <c r="DN27" i="276"/>
  <c r="DM27" i="276"/>
  <c r="DK27" i="276"/>
  <c r="DJ27" i="276"/>
  <c r="DH27" i="276"/>
  <c r="DG27" i="276"/>
  <c r="DE27" i="276"/>
  <c r="DD27" i="276"/>
  <c r="DB27" i="276"/>
  <c r="DA27" i="276"/>
  <c r="CY27" i="276"/>
  <c r="CX27" i="276"/>
  <c r="CU27" i="276"/>
  <c r="CT27" i="276"/>
  <c r="CQ27" i="276"/>
  <c r="CL27" i="276"/>
  <c r="CM27" i="276" s="1"/>
  <c r="CP27" i="276" s="1"/>
  <c r="CK27" i="276"/>
  <c r="CI27" i="276"/>
  <c r="CD27" i="276"/>
  <c r="CH27" i="276" s="1"/>
  <c r="G27" i="276"/>
  <c r="DQ26" i="276"/>
  <c r="DP26" i="276"/>
  <c r="DN26" i="276"/>
  <c r="DM26" i="276"/>
  <c r="DK26" i="276"/>
  <c r="DJ26" i="276"/>
  <c r="DH26" i="276"/>
  <c r="DG26" i="276"/>
  <c r="DE26" i="276"/>
  <c r="DD26" i="276"/>
  <c r="DB26" i="276"/>
  <c r="DA26" i="276"/>
  <c r="CY26" i="276"/>
  <c r="CX26" i="276"/>
  <c r="CU26" i="276"/>
  <c r="CT26" i="276"/>
  <c r="CQ26" i="276"/>
  <c r="CP26" i="276"/>
  <c r="CM26" i="276"/>
  <c r="CL26" i="276"/>
  <c r="CK26" i="276"/>
  <c r="CI26" i="276"/>
  <c r="CH26" i="276"/>
  <c r="CD26" i="276"/>
  <c r="G26" i="276"/>
  <c r="DQ25" i="276"/>
  <c r="DP25" i="276"/>
  <c r="DN25" i="276"/>
  <c r="DM25" i="276"/>
  <c r="DK25" i="276"/>
  <c r="DJ25" i="276"/>
  <c r="DH25" i="276"/>
  <c r="DG25" i="276"/>
  <c r="DE25" i="276"/>
  <c r="DD25" i="276"/>
  <c r="DB25" i="276"/>
  <c r="DA25" i="276"/>
  <c r="CY25" i="276"/>
  <c r="CX25" i="276"/>
  <c r="CU25" i="276"/>
  <c r="CT25" i="276"/>
  <c r="CQ25" i="276"/>
  <c r="CM25" i="276"/>
  <c r="CP25" i="276" s="1"/>
  <c r="CL25" i="276"/>
  <c r="CK25" i="276"/>
  <c r="CI25" i="276"/>
  <c r="CH25" i="276"/>
  <c r="CG25" i="276"/>
  <c r="CD25" i="276"/>
  <c r="G25" i="276"/>
  <c r="DN24" i="276"/>
  <c r="DM24" i="276"/>
  <c r="DK24" i="276"/>
  <c r="DJ24" i="276"/>
  <c r="DH24" i="276"/>
  <c r="DG24" i="276"/>
  <c r="DG54" i="276" s="1"/>
  <c r="DE24" i="276"/>
  <c r="DD24" i="276"/>
  <c r="DB24" i="276"/>
  <c r="DA24" i="276"/>
  <c r="CY24" i="276"/>
  <c r="CX24" i="276"/>
  <c r="CU24" i="276"/>
  <c r="CT24" i="276"/>
  <c r="CM24" i="276"/>
  <c r="CL24" i="276"/>
  <c r="CK24" i="276"/>
  <c r="CD24" i="276"/>
  <c r="CI24" i="276" s="1"/>
  <c r="G24" i="276"/>
  <c r="DN23" i="276"/>
  <c r="DM23" i="276"/>
  <c r="DK23" i="276"/>
  <c r="DJ23" i="276"/>
  <c r="DH23" i="276"/>
  <c r="DG23" i="276"/>
  <c r="DE23" i="276"/>
  <c r="DD23" i="276"/>
  <c r="DB23" i="276"/>
  <c r="DA23" i="276"/>
  <c r="CY23" i="276"/>
  <c r="CX23" i="276"/>
  <c r="CU23" i="276"/>
  <c r="CT23" i="276"/>
  <c r="CL23" i="276"/>
  <c r="CM23" i="276" s="1"/>
  <c r="CK23" i="276"/>
  <c r="CD23" i="276"/>
  <c r="G23" i="276"/>
  <c r="DQ22" i="276"/>
  <c r="DP22" i="276"/>
  <c r="DN22" i="276"/>
  <c r="DM22" i="276"/>
  <c r="DK22" i="276"/>
  <c r="DJ22" i="276"/>
  <c r="DH22" i="276"/>
  <c r="DG22" i="276"/>
  <c r="DE22" i="276"/>
  <c r="DD22" i="276"/>
  <c r="DB22" i="276"/>
  <c r="DB54" i="276" s="1"/>
  <c r="DA22" i="276"/>
  <c r="DA54" i="276" s="1"/>
  <c r="CY22" i="276"/>
  <c r="CX22" i="276"/>
  <c r="CU22" i="276"/>
  <c r="CT22" i="276"/>
  <c r="CM22" i="276"/>
  <c r="CP22" i="276" s="1"/>
  <c r="CL22" i="276"/>
  <c r="CK22" i="276"/>
  <c r="CD22" i="276"/>
  <c r="CH22" i="276" s="1"/>
  <c r="G22" i="276"/>
  <c r="DM19" i="276"/>
  <c r="DA19" i="276"/>
  <c r="CV19" i="276"/>
  <c r="CD19" i="276"/>
  <c r="CC19" i="276"/>
  <c r="CB19" i="276"/>
  <c r="CA19" i="276"/>
  <c r="BZ19" i="276"/>
  <c r="BY19" i="276"/>
  <c r="BX19" i="276"/>
  <c r="BW19" i="276"/>
  <c r="BV19" i="276"/>
  <c r="BU19" i="276"/>
  <c r="BT19" i="276"/>
  <c r="BS19" i="276"/>
  <c r="BR19" i="276"/>
  <c r="BQ19" i="276"/>
  <c r="BP19" i="276"/>
  <c r="BO19" i="276"/>
  <c r="BN19" i="276"/>
  <c r="BM19" i="276"/>
  <c r="BL19" i="276"/>
  <c r="BK19" i="276"/>
  <c r="BJ19" i="276"/>
  <c r="BI19" i="276"/>
  <c r="BH19" i="276"/>
  <c r="BG19" i="276"/>
  <c r="BF19" i="276"/>
  <c r="BE19" i="276"/>
  <c r="BD19" i="276"/>
  <c r="BC19" i="276"/>
  <c r="BB19" i="276"/>
  <c r="BA19" i="276"/>
  <c r="AZ19" i="276"/>
  <c r="AY19" i="276"/>
  <c r="AX19" i="276"/>
  <c r="AW19" i="276"/>
  <c r="AV19" i="276"/>
  <c r="AU19" i="276"/>
  <c r="AT19" i="276"/>
  <c r="AS19" i="276"/>
  <c r="AR19" i="276"/>
  <c r="AQ19" i="276"/>
  <c r="AP19" i="276"/>
  <c r="AO19" i="276"/>
  <c r="AN19" i="276"/>
  <c r="AM19" i="276"/>
  <c r="AL19" i="276"/>
  <c r="AK19" i="276"/>
  <c r="AJ19" i="276"/>
  <c r="AI19" i="276"/>
  <c r="AH19" i="276"/>
  <c r="AG19" i="276"/>
  <c r="AF19" i="276"/>
  <c r="AE19" i="276"/>
  <c r="AD19" i="276"/>
  <c r="AC19" i="276"/>
  <c r="AB19" i="276"/>
  <c r="AA19" i="276"/>
  <c r="Z19" i="276"/>
  <c r="Y19" i="276"/>
  <c r="X19" i="276"/>
  <c r="W19" i="276"/>
  <c r="V19" i="276"/>
  <c r="U19" i="276"/>
  <c r="T19" i="276"/>
  <c r="S19" i="276"/>
  <c r="R19" i="276"/>
  <c r="Q19" i="276"/>
  <c r="P19" i="276"/>
  <c r="O19" i="276"/>
  <c r="N19" i="276"/>
  <c r="M19" i="276"/>
  <c r="L19" i="276"/>
  <c r="K19" i="276"/>
  <c r="DO18" i="276"/>
  <c r="CZ18" i="276"/>
  <c r="CU18" i="276"/>
  <c r="CT18" i="276"/>
  <c r="CL18" i="276"/>
  <c r="CM18" i="276" s="1"/>
  <c r="CP18" i="276" s="1"/>
  <c r="CK18" i="276"/>
  <c r="CG18" i="276"/>
  <c r="CD18" i="276"/>
  <c r="G18" i="276"/>
  <c r="DQ17" i="276"/>
  <c r="DP17" i="276"/>
  <c r="DN17" i="276"/>
  <c r="DM17" i="276"/>
  <c r="DK17" i="276"/>
  <c r="DJ17" i="276"/>
  <c r="DH17" i="276"/>
  <c r="DG17" i="276"/>
  <c r="DE17" i="276"/>
  <c r="DD17" i="276"/>
  <c r="DB17" i="276"/>
  <c r="DA17" i="276"/>
  <c r="CY17" i="276"/>
  <c r="CX17" i="276"/>
  <c r="CU17" i="276"/>
  <c r="CT17" i="276"/>
  <c r="CL17" i="276"/>
  <c r="CM17" i="276" s="1"/>
  <c r="CK17" i="276"/>
  <c r="CD17" i="276"/>
  <c r="G17" i="276"/>
  <c r="DQ16" i="276"/>
  <c r="DP16" i="276"/>
  <c r="DO16" i="276"/>
  <c r="DN16" i="276"/>
  <c r="DM16" i="276"/>
  <c r="DK16" i="276"/>
  <c r="DJ16" i="276"/>
  <c r="DH16" i="276"/>
  <c r="DG16" i="276"/>
  <c r="DE16" i="276"/>
  <c r="DD16" i="276"/>
  <c r="DC16" i="276"/>
  <c r="DB16" i="276"/>
  <c r="DA16" i="276"/>
  <c r="CY16" i="276"/>
  <c r="CX16" i="276"/>
  <c r="CU16" i="276"/>
  <c r="CT16" i="276"/>
  <c r="CS16" i="276"/>
  <c r="DT16" i="276" s="1"/>
  <c r="CL16" i="276"/>
  <c r="CM16" i="276" s="1"/>
  <c r="CP16" i="276" s="1"/>
  <c r="CK16" i="276"/>
  <c r="CG16" i="276"/>
  <c r="CD16" i="276"/>
  <c r="G16" i="276"/>
  <c r="DQ15" i="276"/>
  <c r="DP15" i="276"/>
  <c r="DN15" i="276"/>
  <c r="DM15" i="276"/>
  <c r="DK15" i="276"/>
  <c r="DJ15" i="276"/>
  <c r="DH15" i="276"/>
  <c r="DG15" i="276"/>
  <c r="DE15" i="276"/>
  <c r="DD15" i="276"/>
  <c r="DB15" i="276"/>
  <c r="DA15" i="276"/>
  <c r="CY15" i="276"/>
  <c r="CX15" i="276"/>
  <c r="CU15" i="276"/>
  <c r="CT15" i="276"/>
  <c r="CS15" i="276"/>
  <c r="DT15" i="276" s="1"/>
  <c r="CP15" i="276"/>
  <c r="CM15" i="276"/>
  <c r="CL15" i="276"/>
  <c r="CK15" i="276"/>
  <c r="CI15" i="276"/>
  <c r="CH15" i="276"/>
  <c r="CG15" i="276"/>
  <c r="DO15" i="276" s="1"/>
  <c r="CD15" i="276"/>
  <c r="G15" i="276"/>
  <c r="DQ14" i="276"/>
  <c r="DP14" i="276"/>
  <c r="DN14" i="276"/>
  <c r="DM14" i="276"/>
  <c r="DK14" i="276"/>
  <c r="DJ14" i="276"/>
  <c r="DH14" i="276"/>
  <c r="DG14" i="276"/>
  <c r="DE14" i="276"/>
  <c r="DD14" i="276"/>
  <c r="DB14" i="276"/>
  <c r="DA14" i="276"/>
  <c r="CY14" i="276"/>
  <c r="CX14" i="276"/>
  <c r="CU14" i="276"/>
  <c r="CT14" i="276"/>
  <c r="CM14" i="276"/>
  <c r="CP14" i="276" s="1"/>
  <c r="CL14" i="276"/>
  <c r="CK14" i="276"/>
  <c r="CI14" i="276"/>
  <c r="CH14" i="276"/>
  <c r="CD14" i="276"/>
  <c r="G14" i="276"/>
  <c r="CU13" i="276"/>
  <c r="CT13" i="276"/>
  <c r="CT19" i="276" s="1"/>
  <c r="CP13" i="276"/>
  <c r="CM13" i="276"/>
  <c r="CL13" i="276"/>
  <c r="CK13" i="276"/>
  <c r="CI13" i="276"/>
  <c r="CD13" i="276"/>
  <c r="CH13" i="276" s="1"/>
  <c r="G13" i="276"/>
  <c r="DQ12" i="276"/>
  <c r="DQ19" i="276" s="1"/>
  <c r="DP12" i="276"/>
  <c r="DN12" i="276"/>
  <c r="DM12" i="276"/>
  <c r="DK12" i="276"/>
  <c r="DJ12" i="276"/>
  <c r="DH12" i="276"/>
  <c r="DG12" i="276"/>
  <c r="DG19" i="276" s="1"/>
  <c r="DE12" i="276"/>
  <c r="DD12" i="276"/>
  <c r="DB12" i="276"/>
  <c r="DA12" i="276"/>
  <c r="CY12" i="276"/>
  <c r="CY19" i="276" s="1"/>
  <c r="CX12" i="276"/>
  <c r="CU12" i="276"/>
  <c r="CT12" i="276"/>
  <c r="CQ12" i="276"/>
  <c r="CP12" i="276"/>
  <c r="CM12" i="276"/>
  <c r="CL12" i="276"/>
  <c r="CK12" i="276"/>
  <c r="CI12" i="276"/>
  <c r="CH12" i="276"/>
  <c r="CD12" i="276"/>
  <c r="G12" i="276"/>
  <c r="BE10" i="276"/>
  <c r="BF10" i="276" s="1"/>
  <c r="BG10" i="276" s="1"/>
  <c r="BH10" i="276" s="1"/>
  <c r="BI10" i="276" s="1"/>
  <c r="BJ10" i="276" s="1"/>
  <c r="BK10" i="276" s="1"/>
  <c r="BL10" i="276" s="1"/>
  <c r="BM10" i="276" s="1"/>
  <c r="BN10" i="276" s="1"/>
  <c r="BO10" i="276" s="1"/>
  <c r="BP10" i="276" s="1"/>
  <c r="BQ10" i="276" s="1"/>
  <c r="BR10" i="276" s="1"/>
  <c r="BS10" i="276" s="1"/>
  <c r="BT10" i="276" s="1"/>
  <c r="BU10" i="276" s="1"/>
  <c r="BV10" i="276" s="1"/>
  <c r="BW10" i="276" s="1"/>
  <c r="BX10" i="276" s="1"/>
  <c r="BY10" i="276" s="1"/>
  <c r="BZ10" i="276" s="1"/>
  <c r="CA10" i="276" s="1"/>
  <c r="CB10" i="276" s="1"/>
  <c r="CC10" i="276" s="1"/>
  <c r="BD10" i="276"/>
  <c r="BC10" i="276"/>
  <c r="BB10" i="276"/>
  <c r="BA10" i="276"/>
  <c r="AZ10" i="276"/>
  <c r="Y10" i="276"/>
  <c r="Z10" i="276" s="1"/>
  <c r="AA10" i="276" s="1"/>
  <c r="AB10" i="276" s="1"/>
  <c r="AC10" i="276" s="1"/>
  <c r="AD10" i="276" s="1"/>
  <c r="AE10" i="276" s="1"/>
  <c r="AF10" i="276" s="1"/>
  <c r="AG10" i="276" s="1"/>
  <c r="AH10" i="276" s="1"/>
  <c r="AI10" i="276" s="1"/>
  <c r="AJ10" i="276" s="1"/>
  <c r="AK10" i="276" s="1"/>
  <c r="AL10" i="276" s="1"/>
  <c r="AM10" i="276" s="1"/>
  <c r="AN10" i="276" s="1"/>
  <c r="AO10" i="276" s="1"/>
  <c r="AP10" i="276" s="1"/>
  <c r="AQ10" i="276" s="1"/>
  <c r="AR10" i="276" s="1"/>
  <c r="AS10" i="276" s="1"/>
  <c r="AT10" i="276" s="1"/>
  <c r="AU10" i="276" s="1"/>
  <c r="AV10" i="276" s="1"/>
  <c r="AW10" i="276" s="1"/>
  <c r="AX10" i="276" s="1"/>
  <c r="P10" i="276"/>
  <c r="Q10" i="276" s="1"/>
  <c r="R10" i="276" s="1"/>
  <c r="S10" i="276" s="1"/>
  <c r="T10" i="276" s="1"/>
  <c r="U10" i="276" s="1"/>
  <c r="V10" i="276" s="1"/>
  <c r="O10" i="276"/>
  <c r="N10" i="276"/>
  <c r="M10" i="276"/>
  <c r="L10" i="276"/>
  <c r="CI7" i="276"/>
  <c r="CG14" i="276" s="1"/>
  <c r="CH7" i="276"/>
  <c r="X46" i="145" l="1"/>
  <c r="DX82" i="259"/>
  <c r="EF82" i="259" s="1"/>
  <c r="EB69" i="259"/>
  <c r="DX81" i="259"/>
  <c r="EA77" i="259"/>
  <c r="DX77" i="259"/>
  <c r="EA54" i="259"/>
  <c r="DX54" i="259"/>
  <c r="EF54" i="259" s="1"/>
  <c r="EA64" i="259"/>
  <c r="DX64" i="259"/>
  <c r="EF64" i="259" s="1"/>
  <c r="EB81" i="259"/>
  <c r="EA50" i="259"/>
  <c r="DX50" i="259"/>
  <c r="EF50" i="259" s="1"/>
  <c r="EA49" i="259"/>
  <c r="DX49" i="259"/>
  <c r="EA58" i="259"/>
  <c r="DX58" i="259"/>
  <c r="EF58" i="259" s="1"/>
  <c r="EA72" i="259"/>
  <c r="DX72" i="259"/>
  <c r="EF72" i="259" s="1"/>
  <c r="EA67" i="259"/>
  <c r="DX67" i="259"/>
  <c r="EF67" i="259" s="1"/>
  <c r="EF81" i="259"/>
  <c r="EA52" i="259"/>
  <c r="DX52" i="259"/>
  <c r="EF52" i="259" s="1"/>
  <c r="EA62" i="259"/>
  <c r="DX62" i="259"/>
  <c r="EF62" i="259" s="1"/>
  <c r="EA57" i="259"/>
  <c r="DX57" i="259"/>
  <c r="EF57" i="259" s="1"/>
  <c r="EA71" i="259"/>
  <c r="DX71" i="259"/>
  <c r="EF71" i="259" s="1"/>
  <c r="EB58" i="259"/>
  <c r="EB72" i="259"/>
  <c r="EA56" i="259"/>
  <c r="DX56" i="259"/>
  <c r="EF56" i="259" s="1"/>
  <c r="EA51" i="259"/>
  <c r="DX51" i="259"/>
  <c r="EF51" i="259" s="1"/>
  <c r="EA61" i="259"/>
  <c r="DX61" i="259"/>
  <c r="EF61" i="259" s="1"/>
  <c r="EB74" i="259"/>
  <c r="EA70" i="259"/>
  <c r="DX70" i="259"/>
  <c r="EF70" i="259" s="1"/>
  <c r="EB61" i="259"/>
  <c r="EA55" i="259"/>
  <c r="DX55" i="259"/>
  <c r="EF55" i="259" s="1"/>
  <c r="EA65" i="259"/>
  <c r="DX65" i="259"/>
  <c r="EF65" i="259" s="1"/>
  <c r="EB62" i="259"/>
  <c r="EA60" i="259"/>
  <c r="DX60" i="259"/>
  <c r="EF60" i="259" s="1"/>
  <c r="EB49" i="259"/>
  <c r="EA76" i="259"/>
  <c r="DX76" i="259"/>
  <c r="EB50" i="259"/>
  <c r="EA78" i="259"/>
  <c r="DX78" i="259"/>
  <c r="EA59" i="259"/>
  <c r="DX59" i="259"/>
  <c r="EF59" i="259" s="1"/>
  <c r="EB52" i="259"/>
  <c r="EB66" i="259"/>
  <c r="EA79" i="259"/>
  <c r="DX79" i="259"/>
  <c r="EA68" i="259"/>
  <c r="DX68" i="259"/>
  <c r="EF68" i="259" s="1"/>
  <c r="EB67" i="259"/>
  <c r="EA73" i="259"/>
  <c r="DX73" i="259"/>
  <c r="EA53" i="259"/>
  <c r="DX53" i="259"/>
  <c r="EF53" i="259" s="1"/>
  <c r="EA63" i="259"/>
  <c r="DX63" i="259"/>
  <c r="EF63" i="259" s="1"/>
  <c r="EB54" i="259"/>
  <c r="EB68" i="259"/>
  <c r="D19" i="277"/>
  <c r="EF69" i="259"/>
  <c r="EH82" i="259"/>
  <c r="EA69" i="259"/>
  <c r="EA66" i="259"/>
  <c r="O80" i="259"/>
  <c r="EA74" i="259"/>
  <c r="O75" i="259"/>
  <c r="EA82" i="259"/>
  <c r="AA47" i="145"/>
  <c r="AC47" i="145" s="1"/>
  <c r="DK75" i="279"/>
  <c r="DJ75" i="279"/>
  <c r="CP74" i="279"/>
  <c r="CP73" i="279"/>
  <c r="CP72" i="279"/>
  <c r="CP71" i="279"/>
  <c r="CP70" i="279"/>
  <c r="DE75" i="279"/>
  <c r="DD75" i="279"/>
  <c r="CP69" i="279"/>
  <c r="CP68" i="279"/>
  <c r="DC75" i="279"/>
  <c r="DB75" i="279"/>
  <c r="DA75" i="279"/>
  <c r="CY75" i="279"/>
  <c r="CX75" i="279"/>
  <c r="CP67" i="279"/>
  <c r="DF75" i="279"/>
  <c r="CP66" i="279"/>
  <c r="CP39" i="279"/>
  <c r="DG19" i="279"/>
  <c r="CP38" i="279"/>
  <c r="CP35" i="279"/>
  <c r="DJ19" i="279"/>
  <c r="DH19" i="279"/>
  <c r="CP37" i="279"/>
  <c r="DK54" i="279"/>
  <c r="DK104" i="279" s="1"/>
  <c r="DJ54" i="279"/>
  <c r="DH54" i="279"/>
  <c r="DH104" i="279" s="1"/>
  <c r="DG54" i="279"/>
  <c r="DG104" i="279" s="1"/>
  <c r="DE54" i="279"/>
  <c r="DD54" i="279"/>
  <c r="DB54" i="279"/>
  <c r="DA54" i="279"/>
  <c r="CY54" i="279"/>
  <c r="CX54" i="279"/>
  <c r="CU54" i="279"/>
  <c r="CT54" i="279"/>
  <c r="CP36" i="279"/>
  <c r="CP32" i="279"/>
  <c r="T103" i="279"/>
  <c r="R103" i="279"/>
  <c r="CP31" i="279"/>
  <c r="S103" i="279"/>
  <c r="CX19" i="279"/>
  <c r="DA19" i="279"/>
  <c r="DB19" i="279"/>
  <c r="DD19" i="279"/>
  <c r="AX103" i="279"/>
  <c r="AW103" i="279"/>
  <c r="AT103" i="279"/>
  <c r="AS103" i="279"/>
  <c r="AR103" i="279"/>
  <c r="AQ103" i="279"/>
  <c r="AP103" i="279"/>
  <c r="AN103" i="279"/>
  <c r="AL103" i="279"/>
  <c r="AK103" i="279"/>
  <c r="AI103" i="279"/>
  <c r="AH103" i="279"/>
  <c r="AF103" i="279"/>
  <c r="AE103" i="279"/>
  <c r="AD103" i="279"/>
  <c r="AM103" i="279"/>
  <c r="CP18" i="279"/>
  <c r="AC103" i="279"/>
  <c r="AV103" i="279"/>
  <c r="AG103" i="279"/>
  <c r="Z103" i="279"/>
  <c r="X103" i="279"/>
  <c r="W103" i="279"/>
  <c r="CP17" i="279"/>
  <c r="AO103" i="279"/>
  <c r="CU19" i="279"/>
  <c r="AJ103" i="279"/>
  <c r="DE19" i="279"/>
  <c r="AA103" i="279"/>
  <c r="U103" i="279"/>
  <c r="CY19" i="279"/>
  <c r="CP16" i="279"/>
  <c r="AU103" i="279"/>
  <c r="V103" i="279"/>
  <c r="CP15" i="279"/>
  <c r="Y103" i="279"/>
  <c r="AB103" i="279"/>
  <c r="CQ100" i="279"/>
  <c r="CI100" i="279"/>
  <c r="CH100" i="279"/>
  <c r="CI99" i="279"/>
  <c r="CH99" i="279"/>
  <c r="CQ99" i="279"/>
  <c r="CP98" i="279"/>
  <c r="CI98" i="279"/>
  <c r="CQ98" i="279"/>
  <c r="CH98" i="279"/>
  <c r="CI97" i="279"/>
  <c r="CQ97" i="279"/>
  <c r="CH97" i="279"/>
  <c r="CH96" i="279"/>
  <c r="CI96" i="279"/>
  <c r="CQ96" i="279"/>
  <c r="CH95" i="279"/>
  <c r="CI95" i="279"/>
  <c r="CQ95" i="279"/>
  <c r="CH94" i="279"/>
  <c r="CI94" i="279"/>
  <c r="CQ94" i="279"/>
  <c r="CI93" i="279"/>
  <c r="CQ93" i="279"/>
  <c r="CH93" i="279"/>
  <c r="CH92" i="279"/>
  <c r="CI92" i="279"/>
  <c r="CP92" i="279"/>
  <c r="CP101" i="279" s="1"/>
  <c r="CQ92" i="279"/>
  <c r="DF91" i="279"/>
  <c r="DI91" i="279"/>
  <c r="DL91" i="279"/>
  <c r="CN91" i="279"/>
  <c r="DR91" i="279"/>
  <c r="DO91" i="279"/>
  <c r="CZ91" i="279"/>
  <c r="DC91" i="279"/>
  <c r="CJ91" i="279"/>
  <c r="CR91" i="279" s="1"/>
  <c r="CH91" i="279"/>
  <c r="CI91" i="279"/>
  <c r="CN90" i="279"/>
  <c r="DI90" i="279"/>
  <c r="DL90" i="279"/>
  <c r="DO90" i="279"/>
  <c r="DR90" i="279"/>
  <c r="CZ90" i="279"/>
  <c r="DF90" i="279"/>
  <c r="DC90" i="279"/>
  <c r="CQ90" i="279"/>
  <c r="CI90" i="279"/>
  <c r="CJ90" i="279"/>
  <c r="CH90" i="279"/>
  <c r="DR89" i="279"/>
  <c r="CN89" i="279"/>
  <c r="CZ89" i="279"/>
  <c r="DC89" i="279"/>
  <c r="DF89" i="279"/>
  <c r="DO89" i="279"/>
  <c r="DI89" i="279"/>
  <c r="DL89" i="279"/>
  <c r="CH89" i="279"/>
  <c r="CI89" i="279"/>
  <c r="CJ89" i="279"/>
  <c r="CQ89" i="279"/>
  <c r="CR89" i="279" s="1"/>
  <c r="CN88" i="279"/>
  <c r="CZ88" i="279"/>
  <c r="DR88" i="279"/>
  <c r="DO88" i="279"/>
  <c r="DL88" i="279"/>
  <c r="DI88" i="279"/>
  <c r="DF88" i="279"/>
  <c r="DC88" i="279"/>
  <c r="CJ88" i="279"/>
  <c r="CI88" i="279"/>
  <c r="CQ88" i="279"/>
  <c r="CR88" i="279" s="1"/>
  <c r="CH88" i="279"/>
  <c r="CD101" i="279"/>
  <c r="CQ86" i="279"/>
  <c r="CI86" i="279"/>
  <c r="CH86" i="279"/>
  <c r="CH85" i="279"/>
  <c r="CI85" i="279"/>
  <c r="CQ85" i="279"/>
  <c r="CQ84" i="279"/>
  <c r="CI84" i="279"/>
  <c r="CH84" i="279"/>
  <c r="CI83" i="279"/>
  <c r="CH83" i="279"/>
  <c r="CQ83" i="279"/>
  <c r="CI82" i="279"/>
  <c r="CH82" i="279"/>
  <c r="CQ82" i="279"/>
  <c r="CQ81" i="279"/>
  <c r="CI81" i="279"/>
  <c r="CH81" i="279"/>
  <c r="CI80" i="279"/>
  <c r="CQ80" i="279"/>
  <c r="CH80" i="279"/>
  <c r="CH79" i="279"/>
  <c r="CQ79" i="279"/>
  <c r="CI79" i="279"/>
  <c r="CI78" i="279"/>
  <c r="CI101" i="279" s="1"/>
  <c r="CQ78" i="279"/>
  <c r="CH78" i="279"/>
  <c r="CH101" i="279" s="1"/>
  <c r="CQ74" i="279"/>
  <c r="CT74" i="279"/>
  <c r="CU74" i="279"/>
  <c r="CH74" i="279"/>
  <c r="CI74" i="279"/>
  <c r="CJ74" i="279"/>
  <c r="CQ73" i="279"/>
  <c r="CJ73" i="279"/>
  <c r="CI73" i="279"/>
  <c r="CH73" i="279"/>
  <c r="CQ72" i="279"/>
  <c r="CJ72" i="279"/>
  <c r="CI72" i="279"/>
  <c r="CH72" i="279"/>
  <c r="CQ71" i="279"/>
  <c r="CJ71" i="279"/>
  <c r="CI71" i="279"/>
  <c r="CH71" i="279"/>
  <c r="CQ70" i="279"/>
  <c r="CJ70" i="279"/>
  <c r="CI70" i="279"/>
  <c r="CH70" i="279"/>
  <c r="CJ69" i="279"/>
  <c r="CI69" i="279"/>
  <c r="CH69" i="279"/>
  <c r="CQ69" i="279"/>
  <c r="CR69" i="279" s="1"/>
  <c r="CH68" i="279"/>
  <c r="CQ68" i="279"/>
  <c r="CJ68" i="279"/>
  <c r="CI68" i="279"/>
  <c r="CQ67" i="279"/>
  <c r="CJ67" i="279"/>
  <c r="CI67" i="279"/>
  <c r="CH67" i="279"/>
  <c r="CQ66" i="279"/>
  <c r="CJ66" i="279"/>
  <c r="CI66" i="279"/>
  <c r="CH66" i="279"/>
  <c r="CQ65" i="279"/>
  <c r="CJ65" i="279"/>
  <c r="CI65" i="279"/>
  <c r="CH65" i="279"/>
  <c r="CQ64" i="279"/>
  <c r="CI64" i="279"/>
  <c r="CH64" i="279"/>
  <c r="CJ64" i="279"/>
  <c r="CH63" i="279"/>
  <c r="CQ63" i="279"/>
  <c r="CR63" i="279" s="1"/>
  <c r="CJ63" i="279"/>
  <c r="CI63" i="279"/>
  <c r="CI62" i="279"/>
  <c r="CH62" i="279"/>
  <c r="CJ62" i="279"/>
  <c r="CQ62" i="279"/>
  <c r="CR62" i="279" s="1"/>
  <c r="CQ61" i="279"/>
  <c r="CJ61" i="279"/>
  <c r="CH61" i="279"/>
  <c r="CI61" i="279"/>
  <c r="CQ60" i="279"/>
  <c r="CR60" i="279" s="1"/>
  <c r="CJ60" i="279"/>
  <c r="CI60" i="279"/>
  <c r="CH60" i="279"/>
  <c r="CQ59" i="279"/>
  <c r="CT59" i="279"/>
  <c r="CT75" i="279" s="1"/>
  <c r="CU59" i="279"/>
  <c r="CU75" i="279" s="1"/>
  <c r="CJ59" i="279"/>
  <c r="CI59" i="279"/>
  <c r="CH59" i="279"/>
  <c r="CJ58" i="279"/>
  <c r="CI58" i="279"/>
  <c r="CH58" i="279"/>
  <c r="CQ58" i="279"/>
  <c r="CR58" i="279" s="1"/>
  <c r="CJ57" i="279"/>
  <c r="CI57" i="279"/>
  <c r="CH57" i="279"/>
  <c r="CD75" i="279"/>
  <c r="CQ57" i="279"/>
  <c r="CH53" i="279"/>
  <c r="CQ53" i="279"/>
  <c r="CI53" i="279"/>
  <c r="CJ53" i="279"/>
  <c r="CI52" i="279"/>
  <c r="CH52" i="279"/>
  <c r="CQ52" i="279"/>
  <c r="CQ51" i="279"/>
  <c r="CI51" i="279"/>
  <c r="CH51" i="279"/>
  <c r="CQ50" i="279"/>
  <c r="CI50" i="279"/>
  <c r="CH50" i="279"/>
  <c r="CQ49" i="279"/>
  <c r="CI49" i="279"/>
  <c r="CH49" i="279"/>
  <c r="CQ48" i="279"/>
  <c r="CI48" i="279"/>
  <c r="CH48" i="279"/>
  <c r="CI47" i="279"/>
  <c r="CH47" i="279"/>
  <c r="CQ47" i="279"/>
  <c r="CH46" i="279"/>
  <c r="CQ46" i="279"/>
  <c r="CI46" i="279"/>
  <c r="CH45" i="279"/>
  <c r="CI45" i="279"/>
  <c r="CQ45" i="279"/>
  <c r="CH44" i="279"/>
  <c r="CI44" i="279"/>
  <c r="CQ44" i="279"/>
  <c r="CH43" i="279"/>
  <c r="CQ43" i="279"/>
  <c r="CI43" i="279"/>
  <c r="CQ42" i="279"/>
  <c r="CH42" i="279"/>
  <c r="CI42" i="279"/>
  <c r="CI41" i="279"/>
  <c r="CQ41" i="279"/>
  <c r="CH41" i="279"/>
  <c r="CQ40" i="279"/>
  <c r="CH40" i="279"/>
  <c r="CJ40" i="279"/>
  <c r="CI40" i="279"/>
  <c r="CJ39" i="279"/>
  <c r="CH39" i="279"/>
  <c r="CQ39" i="279"/>
  <c r="CI39" i="279"/>
  <c r="CQ38" i="279"/>
  <c r="CJ38" i="279"/>
  <c r="CI38" i="279"/>
  <c r="CH38" i="279"/>
  <c r="CH37" i="279"/>
  <c r="CQ37" i="279"/>
  <c r="CI37" i="279"/>
  <c r="CQ36" i="279"/>
  <c r="CH36" i="279"/>
  <c r="CI36" i="279"/>
  <c r="CQ35" i="279"/>
  <c r="CH35" i="279"/>
  <c r="CI35" i="279"/>
  <c r="CQ34" i="279"/>
  <c r="CI34" i="279"/>
  <c r="CH34" i="279"/>
  <c r="CI33" i="279"/>
  <c r="CH33" i="279"/>
  <c r="CQ33" i="279"/>
  <c r="CI32" i="279"/>
  <c r="CQ32" i="279"/>
  <c r="CH32" i="279"/>
  <c r="CI31" i="279"/>
  <c r="CH31" i="279"/>
  <c r="CQ31" i="279"/>
  <c r="CH30" i="279"/>
  <c r="CQ30" i="279"/>
  <c r="CI30" i="279"/>
  <c r="CH29" i="279"/>
  <c r="CI29" i="279"/>
  <c r="CQ29" i="279"/>
  <c r="CH27" i="279"/>
  <c r="CI27" i="279"/>
  <c r="CQ27" i="279"/>
  <c r="CQ26" i="279"/>
  <c r="CJ26" i="279"/>
  <c r="CH26" i="279"/>
  <c r="CI26" i="279"/>
  <c r="CH25" i="279"/>
  <c r="CQ25" i="279"/>
  <c r="CI25" i="279"/>
  <c r="CH24" i="279"/>
  <c r="CI24" i="279"/>
  <c r="CQ24" i="279"/>
  <c r="CQ23" i="279"/>
  <c r="CI23" i="279"/>
  <c r="CH23" i="279"/>
  <c r="CD54" i="279"/>
  <c r="CH22" i="279"/>
  <c r="CI22" i="279"/>
  <c r="CQ22" i="279"/>
  <c r="CI18" i="279"/>
  <c r="CQ18" i="279"/>
  <c r="CH18" i="279"/>
  <c r="CH17" i="279"/>
  <c r="CI17" i="279"/>
  <c r="CQ17" i="279"/>
  <c r="CH16" i="279"/>
  <c r="CQ16" i="279"/>
  <c r="CI16" i="279"/>
  <c r="CI15" i="279"/>
  <c r="CH15" i="279"/>
  <c r="CQ15" i="279"/>
  <c r="CH14" i="279"/>
  <c r="CI14" i="279"/>
  <c r="CQ14" i="279"/>
  <c r="CI13" i="279"/>
  <c r="CQ13" i="279"/>
  <c r="CH13" i="279"/>
  <c r="CD19" i="279"/>
  <c r="CH12" i="279"/>
  <c r="CQ12" i="279"/>
  <c r="CI12" i="279"/>
  <c r="CG41" i="279"/>
  <c r="CJ41" i="279" s="1"/>
  <c r="CR41" i="279" s="1"/>
  <c r="CG42" i="279"/>
  <c r="CJ42" i="279" s="1"/>
  <c r="CR42" i="279" s="1"/>
  <c r="CG43" i="279"/>
  <c r="CJ43" i="279" s="1"/>
  <c r="CR43" i="279" s="1"/>
  <c r="CG23" i="279"/>
  <c r="CJ23" i="279" s="1"/>
  <c r="CG44" i="279"/>
  <c r="CJ44" i="279" s="1"/>
  <c r="CG45" i="279"/>
  <c r="CJ45" i="279" s="1"/>
  <c r="CR45" i="279" s="1"/>
  <c r="CG46" i="279"/>
  <c r="CJ46" i="279" s="1"/>
  <c r="CR46" i="279" s="1"/>
  <c r="CG47" i="279"/>
  <c r="CJ47" i="279" s="1"/>
  <c r="CR47" i="279" s="1"/>
  <c r="CG29" i="279"/>
  <c r="CJ29" i="279" s="1"/>
  <c r="CR29" i="279" s="1"/>
  <c r="CG22" i="279"/>
  <c r="CJ22" i="279" s="1"/>
  <c r="CG30" i="279"/>
  <c r="CJ30" i="279" s="1"/>
  <c r="CR30" i="279" s="1"/>
  <c r="CG48" i="279"/>
  <c r="CJ48" i="279" s="1"/>
  <c r="CR48" i="279" s="1"/>
  <c r="CG49" i="279"/>
  <c r="CJ49" i="279" s="1"/>
  <c r="CR49" i="279" s="1"/>
  <c r="CG50" i="279"/>
  <c r="CJ50" i="279" s="1"/>
  <c r="CR50" i="279" s="1"/>
  <c r="CG51" i="279"/>
  <c r="CJ51" i="279" s="1"/>
  <c r="CR51" i="279" s="1"/>
  <c r="CG100" i="279"/>
  <c r="CJ100" i="279" s="1"/>
  <c r="CG99" i="279"/>
  <c r="CJ99" i="279" s="1"/>
  <c r="CR99" i="279" s="1"/>
  <c r="CG28" i="279"/>
  <c r="CG98" i="279"/>
  <c r="CJ98" i="279" s="1"/>
  <c r="CG97" i="279"/>
  <c r="CJ97" i="279" s="1"/>
  <c r="CR97" i="279" s="1"/>
  <c r="CG96" i="279"/>
  <c r="CJ96" i="279" s="1"/>
  <c r="CR96" i="279" s="1"/>
  <c r="CG32" i="279"/>
  <c r="CJ32" i="279" s="1"/>
  <c r="CG95" i="279"/>
  <c r="CJ95" i="279" s="1"/>
  <c r="CR95" i="279" s="1"/>
  <c r="CG27" i="279"/>
  <c r="CJ27" i="279" s="1"/>
  <c r="CG94" i="279"/>
  <c r="CJ94" i="279" s="1"/>
  <c r="CR94" i="279" s="1"/>
  <c r="CG93" i="279"/>
  <c r="CJ93" i="279" s="1"/>
  <c r="CG92" i="279"/>
  <c r="CJ92" i="279" s="1"/>
  <c r="CR92" i="279" s="1"/>
  <c r="CG16" i="279"/>
  <c r="CJ16" i="279" s="1"/>
  <c r="CG87" i="279"/>
  <c r="CG85" i="279"/>
  <c r="CJ85" i="279" s="1"/>
  <c r="CR85" i="279" s="1"/>
  <c r="CG84" i="279"/>
  <c r="CJ84" i="279" s="1"/>
  <c r="CG15" i="279"/>
  <c r="CJ15" i="279" s="1"/>
  <c r="CG83" i="279"/>
  <c r="CJ83" i="279" s="1"/>
  <c r="CG82" i="279"/>
  <c r="CJ82" i="279" s="1"/>
  <c r="CR82" i="279" s="1"/>
  <c r="CG81" i="279"/>
  <c r="CJ81" i="279" s="1"/>
  <c r="CR81" i="279" s="1"/>
  <c r="CG80" i="279"/>
  <c r="CJ80" i="279" s="1"/>
  <c r="CR80" i="279" s="1"/>
  <c r="CG86" i="279"/>
  <c r="CJ86" i="279" s="1"/>
  <c r="CG79" i="279"/>
  <c r="CJ79" i="279" s="1"/>
  <c r="CR79" i="279" s="1"/>
  <c r="CG25" i="279"/>
  <c r="CJ25" i="279" s="1"/>
  <c r="CR25" i="279" s="1"/>
  <c r="CG12" i="279"/>
  <c r="CJ12" i="279" s="1"/>
  <c r="CG24" i="279"/>
  <c r="CJ24" i="279" s="1"/>
  <c r="CR24" i="279" s="1"/>
  <c r="CG18" i="279"/>
  <c r="CJ18" i="279" s="1"/>
  <c r="CG31" i="279"/>
  <c r="CJ31" i="279" s="1"/>
  <c r="CG13" i="279"/>
  <c r="CJ13" i="279" s="1"/>
  <c r="CG33" i="279"/>
  <c r="CJ33" i="279" s="1"/>
  <c r="CG14" i="279"/>
  <c r="CJ14" i="279" s="1"/>
  <c r="CG52" i="279"/>
  <c r="CJ52" i="279" s="1"/>
  <c r="CG17" i="279"/>
  <c r="CJ17" i="279" s="1"/>
  <c r="CG78" i="279"/>
  <c r="CJ78" i="279" s="1"/>
  <c r="CG34" i="279"/>
  <c r="CJ34" i="279" s="1"/>
  <c r="CG35" i="279"/>
  <c r="CJ35" i="279" s="1"/>
  <c r="CG36" i="279"/>
  <c r="CJ36" i="279" s="1"/>
  <c r="CG37" i="279"/>
  <c r="CJ37" i="279" s="1"/>
  <c r="CG53" i="279"/>
  <c r="CG38" i="279"/>
  <c r="CG39" i="279"/>
  <c r="CG40" i="279"/>
  <c r="CG26" i="279"/>
  <c r="DQ104" i="279"/>
  <c r="DN104" i="279"/>
  <c r="DM104" i="279"/>
  <c r="DP104" i="279"/>
  <c r="CV103" i="279"/>
  <c r="DI75" i="278"/>
  <c r="DT101" i="278"/>
  <c r="DS101" i="278"/>
  <c r="DQ101" i="278"/>
  <c r="DP101" i="278"/>
  <c r="DN101" i="278"/>
  <c r="DM101" i="278"/>
  <c r="DK101" i="278"/>
  <c r="DJ101" i="278"/>
  <c r="DH101" i="278"/>
  <c r="DG101" i="278"/>
  <c r="DE101" i="278"/>
  <c r="DD101" i="278"/>
  <c r="DB101" i="278"/>
  <c r="DA101" i="278"/>
  <c r="CX101" i="278"/>
  <c r="CW101" i="278"/>
  <c r="CH79" i="278"/>
  <c r="CR79" i="278"/>
  <c r="CI79" i="278"/>
  <c r="CH65" i="278"/>
  <c r="CR65" i="278"/>
  <c r="CJ65" i="278"/>
  <c r="CI65" i="278"/>
  <c r="CG53" i="278"/>
  <c r="CG52" i="278"/>
  <c r="CG50" i="278"/>
  <c r="CG49" i="278"/>
  <c r="CG48" i="278"/>
  <c r="CG47" i="278"/>
  <c r="CG46" i="278"/>
  <c r="DO46" i="278" s="1"/>
  <c r="CG45" i="278"/>
  <c r="CG44" i="278"/>
  <c r="CG43" i="278"/>
  <c r="CG42" i="278"/>
  <c r="CG41" i="278"/>
  <c r="CG40" i="278"/>
  <c r="CG39" i="278"/>
  <c r="CG38" i="278"/>
  <c r="CC103" i="278"/>
  <c r="CB103" i="278"/>
  <c r="CA103" i="278"/>
  <c r="BZ103" i="278"/>
  <c r="BY103" i="278"/>
  <c r="BX103" i="278"/>
  <c r="BW103" i="278"/>
  <c r="BV103" i="278"/>
  <c r="BU103" i="278"/>
  <c r="BT103" i="278"/>
  <c r="BS103" i="278"/>
  <c r="BR103" i="278"/>
  <c r="BQ103" i="278"/>
  <c r="BP103" i="278"/>
  <c r="BO103" i="278"/>
  <c r="BN103" i="278"/>
  <c r="BM103" i="278"/>
  <c r="BL103" i="278"/>
  <c r="BK103" i="278"/>
  <c r="BJ103" i="278"/>
  <c r="BI103" i="278"/>
  <c r="BH103" i="278"/>
  <c r="BG103" i="278"/>
  <c r="BF103" i="278"/>
  <c r="BE103" i="278"/>
  <c r="BC103" i="278"/>
  <c r="BB103" i="278"/>
  <c r="BA103" i="278"/>
  <c r="AY103" i="278"/>
  <c r="L103" i="278"/>
  <c r="K103" i="278"/>
  <c r="DS54" i="278"/>
  <c r="DT54" i="278"/>
  <c r="BD103" i="278"/>
  <c r="AZ103" i="278"/>
  <c r="DQ54" i="278"/>
  <c r="DP54" i="278"/>
  <c r="CH51" i="278"/>
  <c r="CI51" i="278"/>
  <c r="CR51" i="278"/>
  <c r="DB54" i="278"/>
  <c r="CX54" i="278"/>
  <c r="DN54" i="278"/>
  <c r="DM54" i="278"/>
  <c r="DJ54" i="278"/>
  <c r="DG54" i="278"/>
  <c r="DE54" i="278"/>
  <c r="DA54" i="278"/>
  <c r="CW54" i="278"/>
  <c r="DK54" i="278"/>
  <c r="DH54" i="278"/>
  <c r="DD54" i="278"/>
  <c r="AX103" i="278"/>
  <c r="AW103" i="278"/>
  <c r="AV103" i="278"/>
  <c r="AU103" i="278"/>
  <c r="AT103" i="278"/>
  <c r="AS103" i="278"/>
  <c r="AR103" i="278"/>
  <c r="AQ103" i="278"/>
  <c r="AP103" i="278"/>
  <c r="AO103" i="278"/>
  <c r="AN103" i="278"/>
  <c r="AM103" i="278"/>
  <c r="AL103" i="278"/>
  <c r="AK103" i="278"/>
  <c r="AJ103" i="278"/>
  <c r="AI103" i="278"/>
  <c r="AH103" i="278"/>
  <c r="AG103" i="278"/>
  <c r="AF103" i="278"/>
  <c r="AE103" i="278"/>
  <c r="AD103" i="278"/>
  <c r="AC103" i="278"/>
  <c r="AB103" i="278"/>
  <c r="AA103" i="278"/>
  <c r="Z103" i="278"/>
  <c r="Y103" i="278"/>
  <c r="X103" i="278"/>
  <c r="V103" i="278"/>
  <c r="U103" i="278"/>
  <c r="T103" i="278"/>
  <c r="S103" i="278"/>
  <c r="R103" i="278"/>
  <c r="Q103" i="278"/>
  <c r="P103" i="278"/>
  <c r="O103" i="278"/>
  <c r="N103" i="278"/>
  <c r="M103" i="278"/>
  <c r="W103" i="278"/>
  <c r="CX19" i="278"/>
  <c r="CH100" i="278"/>
  <c r="CI100" i="278"/>
  <c r="CR100" i="278"/>
  <c r="CR99" i="278"/>
  <c r="CI99" i="278"/>
  <c r="CH99" i="278"/>
  <c r="CR98" i="278"/>
  <c r="CH98" i="278"/>
  <c r="CI98" i="278"/>
  <c r="CH97" i="278"/>
  <c r="CR97" i="278"/>
  <c r="CI97" i="278"/>
  <c r="CH96" i="278"/>
  <c r="CR96" i="278"/>
  <c r="CI96" i="278"/>
  <c r="CR95" i="278"/>
  <c r="CI95" i="278"/>
  <c r="CH95" i="278"/>
  <c r="CR94" i="278"/>
  <c r="CI94" i="278"/>
  <c r="CH94" i="278"/>
  <c r="CH93" i="278"/>
  <c r="CI93" i="278"/>
  <c r="CR92" i="278"/>
  <c r="CI92" i="278"/>
  <c r="CH92" i="278"/>
  <c r="CR91" i="278"/>
  <c r="CI91" i="278"/>
  <c r="CH91" i="278"/>
  <c r="CR90" i="278"/>
  <c r="CI90" i="278"/>
  <c r="CH90" i="278"/>
  <c r="CH89" i="278"/>
  <c r="CI89" i="278"/>
  <c r="CR89" i="278"/>
  <c r="CR88" i="278"/>
  <c r="CH88" i="278"/>
  <c r="CI88" i="278"/>
  <c r="CI87" i="278"/>
  <c r="CH87" i="278"/>
  <c r="CR87" i="278"/>
  <c r="CH86" i="278"/>
  <c r="CR86" i="278"/>
  <c r="CI86" i="278"/>
  <c r="CI85" i="278"/>
  <c r="CH85" i="278"/>
  <c r="CR85" i="278"/>
  <c r="CR84" i="278"/>
  <c r="CI84" i="278"/>
  <c r="CH84" i="278"/>
  <c r="CR83" i="278"/>
  <c r="CH83" i="278"/>
  <c r="CI83" i="278"/>
  <c r="CH82" i="278"/>
  <c r="CI82" i="278"/>
  <c r="CR82" i="278"/>
  <c r="CR81" i="278"/>
  <c r="CH81" i="278"/>
  <c r="CI81" i="278"/>
  <c r="CR80" i="278"/>
  <c r="CI80" i="278"/>
  <c r="CH80" i="278"/>
  <c r="CI78" i="278"/>
  <c r="CH78" i="278"/>
  <c r="CD101" i="278"/>
  <c r="CR78" i="278"/>
  <c r="CR74" i="278"/>
  <c r="CW74" i="278"/>
  <c r="CX74" i="278"/>
  <c r="CI74" i="278"/>
  <c r="CH74" i="278"/>
  <c r="CJ74" i="278"/>
  <c r="CJ73" i="278"/>
  <c r="CI73" i="278"/>
  <c r="CH73" i="278"/>
  <c r="CR73" i="278"/>
  <c r="CH72" i="278"/>
  <c r="CR72" i="278"/>
  <c r="CJ72" i="278"/>
  <c r="CI72" i="278"/>
  <c r="CJ71" i="278"/>
  <c r="CH71" i="278"/>
  <c r="CI71" i="278"/>
  <c r="CR71" i="278"/>
  <c r="CR70" i="278"/>
  <c r="CJ70" i="278"/>
  <c r="CI70" i="278"/>
  <c r="CH70" i="278"/>
  <c r="CI69" i="278"/>
  <c r="CJ69" i="278"/>
  <c r="CH69" i="278"/>
  <c r="CR69" i="278"/>
  <c r="CH68" i="278"/>
  <c r="CI68" i="278"/>
  <c r="CR68" i="278"/>
  <c r="CJ68" i="278"/>
  <c r="CH67" i="278"/>
  <c r="CI67" i="278"/>
  <c r="CJ67" i="278"/>
  <c r="CR67" i="278"/>
  <c r="CH66" i="278"/>
  <c r="CI66" i="278"/>
  <c r="CJ66" i="278"/>
  <c r="CR66" i="278"/>
  <c r="CH64" i="278"/>
  <c r="CI64" i="278"/>
  <c r="CJ64" i="278"/>
  <c r="CR64" i="278"/>
  <c r="CH63" i="278"/>
  <c r="CJ63" i="278"/>
  <c r="CI63" i="278"/>
  <c r="CR63" i="278"/>
  <c r="CI62" i="278"/>
  <c r="CJ62" i="278"/>
  <c r="CR62" i="278"/>
  <c r="CH62" i="278"/>
  <c r="CH61" i="278"/>
  <c r="CI61" i="278"/>
  <c r="CJ61" i="278"/>
  <c r="CR61" i="278"/>
  <c r="CH60" i="278"/>
  <c r="CI60" i="278"/>
  <c r="CJ60" i="278"/>
  <c r="CR60" i="278"/>
  <c r="CR59" i="278"/>
  <c r="CW59" i="278"/>
  <c r="CX59" i="278"/>
  <c r="CH59" i="278"/>
  <c r="CI59" i="278"/>
  <c r="CJ59" i="278"/>
  <c r="CR58" i="278"/>
  <c r="CJ58" i="278"/>
  <c r="CI58" i="278"/>
  <c r="CH58" i="278"/>
  <c r="CH57" i="278"/>
  <c r="CD75" i="278"/>
  <c r="CJ57" i="278"/>
  <c r="CR57" i="278"/>
  <c r="CI57" i="278"/>
  <c r="DU53" i="278"/>
  <c r="DI53" i="278"/>
  <c r="DC53" i="278"/>
  <c r="DO53" i="278"/>
  <c r="DR53" i="278"/>
  <c r="DL53" i="278"/>
  <c r="DF53" i="278"/>
  <c r="CJ53" i="278"/>
  <c r="CH53" i="278"/>
  <c r="CR53" i="278"/>
  <c r="CI53" i="278"/>
  <c r="CR52" i="278"/>
  <c r="CH52" i="278"/>
  <c r="CI52" i="278"/>
  <c r="CI50" i="278"/>
  <c r="CR50" i="278"/>
  <c r="CH50" i="278"/>
  <c r="CI49" i="278"/>
  <c r="CR49" i="278"/>
  <c r="CH49" i="278"/>
  <c r="CR48" i="278"/>
  <c r="CH48" i="278"/>
  <c r="CI48" i="278"/>
  <c r="CH47" i="278"/>
  <c r="CR47" i="278"/>
  <c r="CI47" i="278"/>
  <c r="DR46" i="278"/>
  <c r="DF46" i="278"/>
  <c r="DU46" i="278"/>
  <c r="DL46" i="278"/>
  <c r="DC46" i="278"/>
  <c r="DI46" i="278"/>
  <c r="CR46" i="278"/>
  <c r="CH46" i="278"/>
  <c r="CJ46" i="278"/>
  <c r="CI46" i="278"/>
  <c r="DR45" i="278"/>
  <c r="DI45" i="278"/>
  <c r="DC45" i="278"/>
  <c r="DO45" i="278"/>
  <c r="DL45" i="278"/>
  <c r="DF45" i="278"/>
  <c r="DU45" i="278"/>
  <c r="CI45" i="278"/>
  <c r="CJ45" i="278"/>
  <c r="CR45" i="278"/>
  <c r="CH45" i="278"/>
  <c r="DL44" i="278"/>
  <c r="DI44" i="278"/>
  <c r="DR44" i="278"/>
  <c r="CI44" i="278"/>
  <c r="CR44" i="278"/>
  <c r="CH44" i="278"/>
  <c r="CI43" i="278"/>
  <c r="CR43" i="278"/>
  <c r="CJ43" i="278"/>
  <c r="CH43" i="278"/>
  <c r="DI42" i="278"/>
  <c r="DU42" i="278"/>
  <c r="DR42" i="278"/>
  <c r="DL42" i="278"/>
  <c r="DF42" i="278"/>
  <c r="DC42" i="278"/>
  <c r="DO42" i="278"/>
  <c r="CJ42" i="278"/>
  <c r="CR42" i="278"/>
  <c r="CH42" i="278"/>
  <c r="CI42" i="278"/>
  <c r="DR41" i="278"/>
  <c r="DU41" i="278"/>
  <c r="DC41" i="278"/>
  <c r="DL41" i="278"/>
  <c r="DO41" i="278"/>
  <c r="DI41" i="278"/>
  <c r="DF41" i="278"/>
  <c r="CI41" i="278"/>
  <c r="CR41" i="278"/>
  <c r="CJ41" i="278"/>
  <c r="CH41" i="278"/>
  <c r="DF40" i="278"/>
  <c r="DL40" i="278"/>
  <c r="DR40" i="278"/>
  <c r="DU40" i="278"/>
  <c r="DC40" i="278"/>
  <c r="DO40" i="278"/>
  <c r="DI40" i="278"/>
  <c r="CI40" i="278"/>
  <c r="CR40" i="278"/>
  <c r="CH40" i="278"/>
  <c r="CJ40" i="278"/>
  <c r="DI39" i="278"/>
  <c r="DO39" i="278"/>
  <c r="DU39" i="278"/>
  <c r="DC39" i="278"/>
  <c r="DF39" i="278"/>
  <c r="DR39" i="278"/>
  <c r="DL39" i="278"/>
  <c r="CH39" i="278"/>
  <c r="CJ39" i="278"/>
  <c r="CR39" i="278"/>
  <c r="CI39" i="278"/>
  <c r="DR38" i="278"/>
  <c r="DC38" i="278"/>
  <c r="DU38" i="278"/>
  <c r="DL38" i="278"/>
  <c r="DI38" i="278"/>
  <c r="DO38" i="278"/>
  <c r="DF38" i="278"/>
  <c r="CJ38" i="278"/>
  <c r="CD54" i="278"/>
  <c r="CH38" i="278"/>
  <c r="CI38" i="278"/>
  <c r="CR38" i="278"/>
  <c r="CR37" i="278"/>
  <c r="CH37" i="278"/>
  <c r="CI37" i="278"/>
  <c r="CH36" i="278"/>
  <c r="CI36" i="278"/>
  <c r="CR36" i="278"/>
  <c r="CI35" i="278"/>
  <c r="CH35" i="278"/>
  <c r="CR35" i="278"/>
  <c r="CR34" i="278"/>
  <c r="CH34" i="278"/>
  <c r="CI34" i="278"/>
  <c r="CR33" i="278"/>
  <c r="CH33" i="278"/>
  <c r="CI33" i="278"/>
  <c r="CI32" i="278"/>
  <c r="CR32" i="278"/>
  <c r="CH32" i="278"/>
  <c r="CH31" i="278"/>
  <c r="CI31" i="278"/>
  <c r="CR31" i="278"/>
  <c r="CR30" i="278"/>
  <c r="CI30" i="278"/>
  <c r="CH30" i="278"/>
  <c r="CR29" i="278"/>
  <c r="CI29" i="278"/>
  <c r="CH29" i="278"/>
  <c r="CH28" i="278"/>
  <c r="CI28" i="278"/>
  <c r="CR28" i="278"/>
  <c r="CI27" i="278"/>
  <c r="CH27" i="278"/>
  <c r="CR27" i="278"/>
  <c r="CH26" i="278"/>
  <c r="CI26" i="278"/>
  <c r="CR26" i="278"/>
  <c r="CR25" i="278"/>
  <c r="CH25" i="278"/>
  <c r="CI25" i="278"/>
  <c r="CR24" i="278"/>
  <c r="CI24" i="278"/>
  <c r="CH24" i="278"/>
  <c r="CH23" i="278"/>
  <c r="CR23" i="278"/>
  <c r="CI23" i="278"/>
  <c r="CR22" i="278"/>
  <c r="CH22" i="278"/>
  <c r="CI22" i="278"/>
  <c r="CR18" i="278"/>
  <c r="CH18" i="278"/>
  <c r="CI18" i="278"/>
  <c r="CI17" i="278"/>
  <c r="CR17" i="278"/>
  <c r="CH17" i="278"/>
  <c r="CH16" i="278"/>
  <c r="CR16" i="278"/>
  <c r="CI16" i="278"/>
  <c r="CH15" i="278"/>
  <c r="CI15" i="278"/>
  <c r="CR15" i="278"/>
  <c r="CR14" i="278"/>
  <c r="CI14" i="278"/>
  <c r="CH14" i="278"/>
  <c r="CI13" i="278"/>
  <c r="CH13" i="278"/>
  <c r="CR13" i="278"/>
  <c r="CR12" i="278"/>
  <c r="CH12" i="278"/>
  <c r="CD19" i="278"/>
  <c r="CI12" i="278"/>
  <c r="CG90" i="278"/>
  <c r="CJ90" i="278" s="1"/>
  <c r="CG23" i="278"/>
  <c r="CJ23" i="278" s="1"/>
  <c r="CG89" i="278"/>
  <c r="CJ89" i="278" s="1"/>
  <c r="CG88" i="278"/>
  <c r="CJ88" i="278" s="1"/>
  <c r="CG87" i="278"/>
  <c r="CJ87" i="278" s="1"/>
  <c r="CG86" i="278"/>
  <c r="CJ86" i="278" s="1"/>
  <c r="CG85" i="278"/>
  <c r="CJ85" i="278" s="1"/>
  <c r="CG84" i="278"/>
  <c r="CJ84" i="278" s="1"/>
  <c r="CG83" i="278"/>
  <c r="CJ83" i="278" s="1"/>
  <c r="CG82" i="278"/>
  <c r="CJ82" i="278" s="1"/>
  <c r="CG15" i="278"/>
  <c r="CJ15" i="278" s="1"/>
  <c r="CG81" i="278"/>
  <c r="CJ81" i="278" s="1"/>
  <c r="CG14" i="278"/>
  <c r="CJ14" i="278" s="1"/>
  <c r="CG80" i="278"/>
  <c r="CJ80" i="278" s="1"/>
  <c r="CG78" i="278"/>
  <c r="CJ78" i="278" s="1"/>
  <c r="CG93" i="278"/>
  <c r="CJ93" i="278" s="1"/>
  <c r="CG26" i="278"/>
  <c r="CJ26" i="278" s="1"/>
  <c r="CG27" i="278"/>
  <c r="CJ27" i="278" s="1"/>
  <c r="CG100" i="278"/>
  <c r="CJ100" i="278" s="1"/>
  <c r="CG28" i="278"/>
  <c r="CJ28" i="278" s="1"/>
  <c r="CG94" i="278"/>
  <c r="CJ94" i="278" s="1"/>
  <c r="CG79" i="278"/>
  <c r="CG37" i="278"/>
  <c r="CJ37" i="278" s="1"/>
  <c r="CG36" i="278"/>
  <c r="CJ36" i="278" s="1"/>
  <c r="CG35" i="278"/>
  <c r="CJ35" i="278" s="1"/>
  <c r="CG18" i="278"/>
  <c r="CJ18" i="278" s="1"/>
  <c r="CG34" i="278"/>
  <c r="CJ34" i="278" s="1"/>
  <c r="CG33" i="278"/>
  <c r="CJ33" i="278" s="1"/>
  <c r="CG17" i="278"/>
  <c r="CJ17" i="278" s="1"/>
  <c r="CG51" i="278"/>
  <c r="CG32" i="278"/>
  <c r="CJ32" i="278" s="1"/>
  <c r="CG31" i="278"/>
  <c r="CJ31" i="278" s="1"/>
  <c r="CG30" i="278"/>
  <c r="CJ30" i="278" s="1"/>
  <c r="CG29" i="278"/>
  <c r="CJ29" i="278" s="1"/>
  <c r="CG16" i="278"/>
  <c r="CJ16" i="278" s="1"/>
  <c r="CG12" i="278"/>
  <c r="CJ12" i="278" s="1"/>
  <c r="CG92" i="278"/>
  <c r="CJ92" i="278" s="1"/>
  <c r="CG91" i="278"/>
  <c r="CJ91" i="278" s="1"/>
  <c r="CG96" i="278"/>
  <c r="CJ96" i="278" s="1"/>
  <c r="CG13" i="278"/>
  <c r="CJ13" i="278" s="1"/>
  <c r="CG24" i="278"/>
  <c r="CJ24" i="278" s="1"/>
  <c r="CG97" i="278"/>
  <c r="CJ97" i="278" s="1"/>
  <c r="CG25" i="278"/>
  <c r="CJ25" i="278" s="1"/>
  <c r="CG22" i="278"/>
  <c r="CJ22" i="278" s="1"/>
  <c r="CG98" i="278"/>
  <c r="CJ98" i="278" s="1"/>
  <c r="CG95" i="278"/>
  <c r="CJ95" i="278" s="1"/>
  <c r="CG99" i="278"/>
  <c r="CJ99" i="278" s="1"/>
  <c r="CY103" i="278"/>
  <c r="CP24" i="276"/>
  <c r="CQ24" i="276"/>
  <c r="CQ13" i="276"/>
  <c r="CH24" i="276"/>
  <c r="Z103" i="276"/>
  <c r="O103" i="276"/>
  <c r="AA103" i="276"/>
  <c r="AM103" i="276"/>
  <c r="AP103" i="276"/>
  <c r="U103" i="276"/>
  <c r="AG103" i="276"/>
  <c r="AS103" i="276"/>
  <c r="CR38" i="276"/>
  <c r="DO14" i="276"/>
  <c r="DC14" i="276"/>
  <c r="DI14" i="276"/>
  <c r="DR14" i="276"/>
  <c r="DF14" i="276"/>
  <c r="CZ14" i="276"/>
  <c r="DL14" i="276"/>
  <c r="DL15" i="276"/>
  <c r="CZ15" i="276"/>
  <c r="DR15" i="276"/>
  <c r="DF15" i="276"/>
  <c r="DC15" i="276"/>
  <c r="DI15" i="276"/>
  <c r="CJ53" i="276"/>
  <c r="CH53" i="276"/>
  <c r="CI53" i="276"/>
  <c r="DE19" i="276"/>
  <c r="DL16" i="276"/>
  <c r="CZ16" i="276"/>
  <c r="DR16" i="276"/>
  <c r="DF16" i="276"/>
  <c r="CH18" i="276"/>
  <c r="CJ18" i="276"/>
  <c r="CI18" i="276"/>
  <c r="CQ18" i="276"/>
  <c r="CR18" i="276" s="1"/>
  <c r="DH54" i="276"/>
  <c r="CQ33" i="276"/>
  <c r="CR33" i="276" s="1"/>
  <c r="CJ33" i="276"/>
  <c r="CI33" i="276"/>
  <c r="CH33" i="276"/>
  <c r="Q103" i="276"/>
  <c r="AC103" i="276"/>
  <c r="AO103" i="276"/>
  <c r="BA103" i="276"/>
  <c r="BM103" i="276"/>
  <c r="DM101" i="276"/>
  <c r="CR81" i="276"/>
  <c r="CJ16" i="276"/>
  <c r="CI16" i="276"/>
  <c r="CH16" i="276"/>
  <c r="CH19" i="276" s="1"/>
  <c r="CQ16" i="276"/>
  <c r="CR16" i="276" s="1"/>
  <c r="DK54" i="276"/>
  <c r="CV54" i="276"/>
  <c r="CQ53" i="276"/>
  <c r="DF75" i="276"/>
  <c r="DR75" i="276"/>
  <c r="CX101" i="276"/>
  <c r="CJ99" i="276"/>
  <c r="CR99" i="276" s="1"/>
  <c r="DN19" i="276"/>
  <c r="CJ23" i="276"/>
  <c r="CI23" i="276"/>
  <c r="CH23" i="276"/>
  <c r="CQ23" i="276"/>
  <c r="CZ75" i="276"/>
  <c r="DL75" i="276"/>
  <c r="CI19" i="276"/>
  <c r="DI25" i="276"/>
  <c r="DF25" i="276"/>
  <c r="DR25" i="276"/>
  <c r="DO25" i="276"/>
  <c r="DC25" i="276"/>
  <c r="CJ25" i="276"/>
  <c r="CR25" i="276" s="1"/>
  <c r="DL25" i="276"/>
  <c r="CZ25" i="276"/>
  <c r="CJ46" i="276"/>
  <c r="CQ82" i="276"/>
  <c r="CI82" i="276"/>
  <c r="CH82" i="276"/>
  <c r="DJ101" i="276"/>
  <c r="DB19" i="276"/>
  <c r="CJ26" i="276"/>
  <c r="CR26" i="276" s="1"/>
  <c r="DJ54" i="276"/>
  <c r="DL18" i="276"/>
  <c r="DI18" i="276"/>
  <c r="DF18" i="276"/>
  <c r="DC18" i="276"/>
  <c r="CP54" i="276"/>
  <c r="CQ32" i="276"/>
  <c r="CI32" i="276"/>
  <c r="CH32" i="276"/>
  <c r="CP53" i="276"/>
  <c r="DH19" i="276"/>
  <c r="CT54" i="276"/>
  <c r="E11" i="145" s="1"/>
  <c r="CP32" i="276"/>
  <c r="DG75" i="276"/>
  <c r="CU19" i="276"/>
  <c r="DI16" i="276"/>
  <c r="DN54" i="276"/>
  <c r="CJ62" i="276"/>
  <c r="CI62" i="276"/>
  <c r="CI75" i="276" s="1"/>
  <c r="CQ62" i="276"/>
  <c r="CH62" i="276"/>
  <c r="DA101" i="276"/>
  <c r="DA104" i="276" s="1"/>
  <c r="CR66" i="276"/>
  <c r="DO38" i="276"/>
  <c r="DC38" i="276"/>
  <c r="DL38" i="276"/>
  <c r="CZ38" i="276"/>
  <c r="DF38" i="276"/>
  <c r="DR38" i="276"/>
  <c r="DR43" i="276"/>
  <c r="DF43" i="276"/>
  <c r="DO43" i="276"/>
  <c r="DC43" i="276"/>
  <c r="DL43" i="276"/>
  <c r="CZ43" i="276"/>
  <c r="CJ43" i="276"/>
  <c r="CR43" i="276" s="1"/>
  <c r="DI43" i="276"/>
  <c r="DG101" i="276"/>
  <c r="DP19" i="276"/>
  <c r="CH78" i="276"/>
  <c r="CD101" i="276"/>
  <c r="CQ78" i="276"/>
  <c r="CJ78" i="276"/>
  <c r="CI78" i="276"/>
  <c r="CH98" i="276"/>
  <c r="CQ98" i="276"/>
  <c r="CP98" i="276"/>
  <c r="CI98" i="276"/>
  <c r="CP23" i="276"/>
  <c r="DL78" i="276"/>
  <c r="CZ78" i="276"/>
  <c r="DI78" i="276"/>
  <c r="DR78" i="276"/>
  <c r="DF78" i="276"/>
  <c r="CN78" i="276"/>
  <c r="DO78" i="276"/>
  <c r="DC78" i="276"/>
  <c r="CP82" i="276"/>
  <c r="DD19" i="276"/>
  <c r="CJ17" i="276"/>
  <c r="CI17" i="276"/>
  <c r="CH17" i="276"/>
  <c r="CQ17" i="276"/>
  <c r="DR33" i="276"/>
  <c r="DF33" i="276"/>
  <c r="DL33" i="276"/>
  <c r="CZ33" i="276"/>
  <c r="CU101" i="276"/>
  <c r="CJ14" i="276"/>
  <c r="CP17" i="276"/>
  <c r="CP19" i="276" s="1"/>
  <c r="DM54" i="276"/>
  <c r="DI88" i="276"/>
  <c r="DR88" i="276"/>
  <c r="DF88" i="276"/>
  <c r="CN88" i="276"/>
  <c r="DO88" i="276"/>
  <c r="DC88" i="276"/>
  <c r="DL88" i="276"/>
  <c r="CZ88" i="276"/>
  <c r="DJ19" i="276"/>
  <c r="CG95" i="276"/>
  <c r="CG84" i="276"/>
  <c r="CG79" i="276"/>
  <c r="CG51" i="276"/>
  <c r="CG45" i="276"/>
  <c r="CG89" i="276"/>
  <c r="CG37" i="276"/>
  <c r="CG99" i="276"/>
  <c r="CG93" i="276"/>
  <c r="CG96" i="276"/>
  <c r="CG90" i="276"/>
  <c r="CG81" i="276"/>
  <c r="CG53" i="276"/>
  <c r="CG47" i="276"/>
  <c r="CG86" i="276"/>
  <c r="CG100" i="276"/>
  <c r="CG97" i="276"/>
  <c r="CG94" i="276"/>
  <c r="CG91" i="276"/>
  <c r="CG87" i="276"/>
  <c r="CG82" i="276"/>
  <c r="CG52" i="276"/>
  <c r="CG34" i="276"/>
  <c r="CG26" i="276"/>
  <c r="CG12" i="276"/>
  <c r="CG80" i="276"/>
  <c r="CG40" i="276"/>
  <c r="CG23" i="276"/>
  <c r="CG17" i="276"/>
  <c r="CG49" i="276"/>
  <c r="CG44" i="276"/>
  <c r="CJ44" i="276" s="1"/>
  <c r="CR44" i="276" s="1"/>
  <c r="CG42" i="276"/>
  <c r="CG27" i="276"/>
  <c r="CG13" i="276"/>
  <c r="CG46" i="276"/>
  <c r="CG35" i="276"/>
  <c r="CG22" i="276"/>
  <c r="CG36" i="276"/>
  <c r="CG39" i="276"/>
  <c r="CJ39" i="276" s="1"/>
  <c r="CG29" i="276"/>
  <c r="CG85" i="276"/>
  <c r="CG41" i="276"/>
  <c r="CG30" i="276"/>
  <c r="CG24" i="276"/>
  <c r="CG83" i="276"/>
  <c r="CJ83" i="276" s="1"/>
  <c r="CG31" i="276"/>
  <c r="CG48" i="276"/>
  <c r="CG92" i="276"/>
  <c r="CG32" i="276"/>
  <c r="CG98" i="276"/>
  <c r="DK19" i="276"/>
  <c r="CX54" i="276"/>
  <c r="CG28" i="276"/>
  <c r="V103" i="276"/>
  <c r="AH103" i="276"/>
  <c r="AT103" i="276"/>
  <c r="BF103" i="276"/>
  <c r="BR103" i="276"/>
  <c r="DI75" i="276"/>
  <c r="CJ74" i="276"/>
  <c r="CI74" i="276"/>
  <c r="CX19" i="276"/>
  <c r="CJ15" i="276"/>
  <c r="CY54" i="276"/>
  <c r="CJ40" i="276"/>
  <c r="CI40" i="276"/>
  <c r="CH40" i="276"/>
  <c r="CQ40" i="276"/>
  <c r="CG50" i="276"/>
  <c r="DA75" i="276"/>
  <c r="AB103" i="276"/>
  <c r="BL103" i="276"/>
  <c r="CQ14" i="276"/>
  <c r="CR14" i="276" s="1"/>
  <c r="CQ15" i="276"/>
  <c r="CR15" i="276" s="1"/>
  <c r="CQ28" i="276"/>
  <c r="CJ38" i="276"/>
  <c r="CQ46" i="276"/>
  <c r="DB75" i="276"/>
  <c r="DB104" i="276" s="1"/>
  <c r="DN75" i="276"/>
  <c r="DN104" i="276" s="1"/>
  <c r="CR58" i="276"/>
  <c r="CP62" i="276"/>
  <c r="CP75" i="276" s="1"/>
  <c r="CJ66" i="276"/>
  <c r="CI66" i="276"/>
  <c r="BY103" i="276"/>
  <c r="CY101" i="276"/>
  <c r="DQ101" i="276"/>
  <c r="DQ104" i="276" s="1"/>
  <c r="CH83" i="276"/>
  <c r="CQ83" i="276"/>
  <c r="AN103" i="276"/>
  <c r="DD54" i="276"/>
  <c r="DD104" i="276" s="1"/>
  <c r="DP54" i="276"/>
  <c r="M103" i="276"/>
  <c r="Y103" i="276"/>
  <c r="AK103" i="276"/>
  <c r="AW103" i="276"/>
  <c r="BI103" i="276"/>
  <c r="BU103" i="276"/>
  <c r="DC75" i="276"/>
  <c r="DO75" i="276"/>
  <c r="BZ103" i="276"/>
  <c r="CJ95" i="276"/>
  <c r="CR95" i="276" s="1"/>
  <c r="CQ97" i="276"/>
  <c r="CR97" i="276" s="1"/>
  <c r="CJ97" i="276"/>
  <c r="CI97" i="276"/>
  <c r="CH97" i="276"/>
  <c r="DM75" i="276"/>
  <c r="P103" i="276"/>
  <c r="BX103" i="276"/>
  <c r="CH92" i="276"/>
  <c r="CQ92" i="276"/>
  <c r="CP92" i="276"/>
  <c r="CJ92" i="276"/>
  <c r="DE54" i="276"/>
  <c r="DE104" i="276" s="1"/>
  <c r="DQ54" i="276"/>
  <c r="CH31" i="276"/>
  <c r="CI37" i="276"/>
  <c r="CI39" i="276"/>
  <c r="CQ39" i="276"/>
  <c r="DD75" i="276"/>
  <c r="DP75" i="276"/>
  <c r="DP104" i="276" s="1"/>
  <c r="CJ70" i="276"/>
  <c r="CR70" i="276" s="1"/>
  <c r="CI70" i="276"/>
  <c r="S103" i="276"/>
  <c r="AE103" i="276"/>
  <c r="AQ103" i="276"/>
  <c r="BC103" i="276"/>
  <c r="BO103" i="276"/>
  <c r="CA103" i="276"/>
  <c r="CI83" i="276"/>
  <c r="CH89" i="276"/>
  <c r="CQ89" i="276"/>
  <c r="CQ91" i="276"/>
  <c r="CI91" i="276"/>
  <c r="CH91" i="276"/>
  <c r="CQ94" i="276"/>
  <c r="CJ94" i="276"/>
  <c r="CI94" i="276"/>
  <c r="CH94" i="276"/>
  <c r="CP97" i="276"/>
  <c r="CD75" i="276"/>
  <c r="AZ103" i="276"/>
  <c r="CQ22" i="276"/>
  <c r="CQ35" i="276"/>
  <c r="CH70" i="276"/>
  <c r="CB103" i="276"/>
  <c r="CP83" i="276"/>
  <c r="CH88" i="276"/>
  <c r="CQ88" i="276"/>
  <c r="CJ88" i="276"/>
  <c r="CI89" i="276"/>
  <c r="CP91" i="276"/>
  <c r="K103" i="276"/>
  <c r="AI103" i="276"/>
  <c r="BS103" i="276"/>
  <c r="DH101" i="276"/>
  <c r="CV101" i="276"/>
  <c r="CH44" i="276"/>
  <c r="CQ59" i="276"/>
  <c r="CR59" i="276" s="1"/>
  <c r="CU74" i="276"/>
  <c r="CU75" i="276" s="1"/>
  <c r="CT74" i="276"/>
  <c r="CQ74" i="276"/>
  <c r="L103" i="276"/>
  <c r="X103" i="276"/>
  <c r="AJ103" i="276"/>
  <c r="AV103" i="276"/>
  <c r="BH103" i="276"/>
  <c r="BT103" i="276"/>
  <c r="CP78" i="276"/>
  <c r="CT101" i="276"/>
  <c r="CU54" i="276"/>
  <c r="CH35" i="276"/>
  <c r="CI52" i="276"/>
  <c r="CH52" i="276"/>
  <c r="CX75" i="276"/>
  <c r="DJ75" i="276"/>
  <c r="CV103" i="276"/>
  <c r="DK101" i="276"/>
  <c r="CD54" i="276"/>
  <c r="CI46" i="276"/>
  <c r="CH46" i="276"/>
  <c r="CT75" i="276"/>
  <c r="W103" i="276"/>
  <c r="AU103" i="276"/>
  <c r="BG103" i="276"/>
  <c r="CQ87" i="276"/>
  <c r="CI87" i="276"/>
  <c r="CH87" i="276"/>
  <c r="CI22" i="276"/>
  <c r="CP41" i="276"/>
  <c r="CH47" i="276"/>
  <c r="CH50" i="276"/>
  <c r="CJ50" i="276"/>
  <c r="CR50" i="276" s="1"/>
  <c r="CU59" i="276"/>
  <c r="CR61" i="276"/>
  <c r="CQ80" i="276"/>
  <c r="CH63" i="276"/>
  <c r="CH67" i="276"/>
  <c r="CH71" i="276"/>
  <c r="CH75" i="276" s="1"/>
  <c r="CJ58" i="276"/>
  <c r="CJ75" i="276" s="1"/>
  <c r="CH80" i="276"/>
  <c r="CJ81" i="276"/>
  <c r="CH85" i="276"/>
  <c r="CJ90" i="276"/>
  <c r="CR90" i="276" s="1"/>
  <c r="CJ96" i="276"/>
  <c r="CR96" i="276" s="1"/>
  <c r="DJ104" i="279" l="1"/>
  <c r="CR71" i="279"/>
  <c r="DE104" i="279"/>
  <c r="DB104" i="279"/>
  <c r="CY104" i="279"/>
  <c r="CR68" i="279"/>
  <c r="CP75" i="279"/>
  <c r="CJ75" i="279"/>
  <c r="CI75" i="279"/>
  <c r="CH75" i="279"/>
  <c r="CR66" i="279"/>
  <c r="DD104" i="279"/>
  <c r="DA104" i="279"/>
  <c r="CX104" i="279"/>
  <c r="CH54" i="279"/>
  <c r="CI54" i="279"/>
  <c r="CP54" i="279"/>
  <c r="CR31" i="279"/>
  <c r="CR33" i="279"/>
  <c r="CR39" i="279"/>
  <c r="CR38" i="279"/>
  <c r="CI19" i="279"/>
  <c r="CT103" i="279"/>
  <c r="CR32" i="279"/>
  <c r="CR18" i="279"/>
  <c r="CH19" i="279"/>
  <c r="CP19" i="279"/>
  <c r="CU103" i="279"/>
  <c r="CR16" i="279"/>
  <c r="CR15" i="279"/>
  <c r="CR78" i="279"/>
  <c r="CQ101" i="279"/>
  <c r="CR57" i="279"/>
  <c r="CQ75" i="279"/>
  <c r="CR22" i="279"/>
  <c r="CQ54" i="279"/>
  <c r="CJ19" i="279"/>
  <c r="CY107" i="279"/>
  <c r="DB107" i="279"/>
  <c r="CR12" i="279"/>
  <c r="CQ19" i="279"/>
  <c r="CZ41" i="279"/>
  <c r="DC41" i="279"/>
  <c r="DF41" i="279"/>
  <c r="DI41" i="279"/>
  <c r="DL41" i="279"/>
  <c r="DO41" i="279"/>
  <c r="DR41" i="279"/>
  <c r="CZ42" i="279"/>
  <c r="DC42" i="279"/>
  <c r="DF42" i="279"/>
  <c r="DI42" i="279"/>
  <c r="DL42" i="279"/>
  <c r="DO42" i="279"/>
  <c r="DR42" i="279"/>
  <c r="CZ43" i="279"/>
  <c r="DC43" i="279"/>
  <c r="DF43" i="279"/>
  <c r="DI43" i="279"/>
  <c r="DL43" i="279"/>
  <c r="DO43" i="279"/>
  <c r="DR43" i="279"/>
  <c r="CZ23" i="279"/>
  <c r="DC23" i="279"/>
  <c r="DF23" i="279"/>
  <c r="DI23" i="279"/>
  <c r="DL23" i="279"/>
  <c r="DO23" i="279"/>
  <c r="CZ44" i="279"/>
  <c r="DC44" i="279"/>
  <c r="DF44" i="279"/>
  <c r="DI44" i="279"/>
  <c r="DL44" i="279"/>
  <c r="DO44" i="279"/>
  <c r="DR44" i="279"/>
  <c r="CZ45" i="279"/>
  <c r="DC45" i="279"/>
  <c r="DF45" i="279"/>
  <c r="DI45" i="279"/>
  <c r="DL45" i="279"/>
  <c r="DO45" i="279"/>
  <c r="DR45" i="279"/>
  <c r="CZ46" i="279"/>
  <c r="DC46" i="279"/>
  <c r="DF46" i="279"/>
  <c r="DI46" i="279"/>
  <c r="DL46" i="279"/>
  <c r="DO46" i="279"/>
  <c r="DR46" i="279"/>
  <c r="CZ47" i="279"/>
  <c r="DC47" i="279"/>
  <c r="DF47" i="279"/>
  <c r="DI47" i="279"/>
  <c r="DL47" i="279"/>
  <c r="DO47" i="279"/>
  <c r="DR47" i="279"/>
  <c r="CZ29" i="279"/>
  <c r="DI29" i="279"/>
  <c r="DL29" i="279"/>
  <c r="DO29" i="279"/>
  <c r="DR29" i="279"/>
  <c r="DC29" i="279"/>
  <c r="DF29" i="279"/>
  <c r="CZ22" i="279"/>
  <c r="DC22" i="279"/>
  <c r="DF22" i="279"/>
  <c r="DI22" i="279"/>
  <c r="DL22" i="279"/>
  <c r="DO22" i="279"/>
  <c r="DR22" i="279"/>
  <c r="DC30" i="279"/>
  <c r="DL30" i="279"/>
  <c r="DO30" i="279"/>
  <c r="DR30" i="279"/>
  <c r="CZ30" i="279"/>
  <c r="DF30" i="279"/>
  <c r="DI30" i="279"/>
  <c r="CZ48" i="279"/>
  <c r="DC48" i="279"/>
  <c r="DF48" i="279"/>
  <c r="DI48" i="279"/>
  <c r="DL48" i="279"/>
  <c r="DO48" i="279"/>
  <c r="DR48" i="279"/>
  <c r="CZ49" i="279"/>
  <c r="DC49" i="279"/>
  <c r="DF49" i="279"/>
  <c r="DI49" i="279"/>
  <c r="DL49" i="279"/>
  <c r="DO49" i="279"/>
  <c r="DR49" i="279"/>
  <c r="CZ50" i="279"/>
  <c r="DC50" i="279"/>
  <c r="DF50" i="279"/>
  <c r="DI50" i="279"/>
  <c r="DL50" i="279"/>
  <c r="DO50" i="279"/>
  <c r="DR50" i="279"/>
  <c r="CZ51" i="279"/>
  <c r="DC51" i="279"/>
  <c r="DF51" i="279"/>
  <c r="DI51" i="279"/>
  <c r="DL51" i="279"/>
  <c r="DO51" i="279"/>
  <c r="DR51" i="279"/>
  <c r="CZ100" i="279"/>
  <c r="DC100" i="279"/>
  <c r="DF100" i="279"/>
  <c r="DI100" i="279"/>
  <c r="DL100" i="279"/>
  <c r="DO100" i="279"/>
  <c r="DR100" i="279"/>
  <c r="CN99" i="279"/>
  <c r="CZ99" i="279"/>
  <c r="DC99" i="279"/>
  <c r="DF99" i="279"/>
  <c r="DI99" i="279"/>
  <c r="DL99" i="279"/>
  <c r="DO99" i="279"/>
  <c r="DR99" i="279"/>
  <c r="CZ28" i="279"/>
  <c r="DI28" i="279"/>
  <c r="DO28" i="279"/>
  <c r="DR28" i="279"/>
  <c r="CJ28" i="279"/>
  <c r="DC28" i="279"/>
  <c r="DF28" i="279"/>
  <c r="DL28" i="279"/>
  <c r="CZ98" i="279"/>
  <c r="DC98" i="279"/>
  <c r="DF98" i="279"/>
  <c r="DI98" i="279"/>
  <c r="DL98" i="279"/>
  <c r="DO98" i="279"/>
  <c r="DR98" i="279"/>
  <c r="CZ97" i="279"/>
  <c r="DC97" i="279"/>
  <c r="DF97" i="279"/>
  <c r="DI97" i="279"/>
  <c r="DL97" i="279"/>
  <c r="DO97" i="279"/>
  <c r="DR97" i="279"/>
  <c r="CN96" i="279"/>
  <c r="CZ96" i="279"/>
  <c r="DC96" i="279"/>
  <c r="DF96" i="279"/>
  <c r="DI96" i="279"/>
  <c r="DL96" i="279"/>
  <c r="DO96" i="279"/>
  <c r="DR96" i="279"/>
  <c r="CZ32" i="279"/>
  <c r="DC32" i="279"/>
  <c r="DF32" i="279"/>
  <c r="DI32" i="279"/>
  <c r="DL32" i="279"/>
  <c r="DO32" i="279"/>
  <c r="DR32" i="279"/>
  <c r="CZ95" i="279"/>
  <c r="DC95" i="279"/>
  <c r="DF95" i="279"/>
  <c r="DI95" i="279"/>
  <c r="DL95" i="279"/>
  <c r="DO95" i="279"/>
  <c r="DR95" i="279"/>
  <c r="CZ27" i="279"/>
  <c r="DC27" i="279"/>
  <c r="DF27" i="279"/>
  <c r="DI27" i="279"/>
  <c r="DL27" i="279"/>
  <c r="DO27" i="279"/>
  <c r="CZ94" i="279"/>
  <c r="DC94" i="279"/>
  <c r="DF94" i="279"/>
  <c r="DI94" i="279"/>
  <c r="DL94" i="279"/>
  <c r="DO94" i="279"/>
  <c r="DR94" i="279"/>
  <c r="CN93" i="279"/>
  <c r="CZ93" i="279"/>
  <c r="DC93" i="279"/>
  <c r="DF93" i="279"/>
  <c r="DI93" i="279"/>
  <c r="DL93" i="279"/>
  <c r="DO93" i="279"/>
  <c r="DR93" i="279"/>
  <c r="CZ92" i="279"/>
  <c r="DC92" i="279"/>
  <c r="DF92" i="279"/>
  <c r="DI92" i="279"/>
  <c r="DL92" i="279"/>
  <c r="DO92" i="279"/>
  <c r="DR92" i="279"/>
  <c r="CZ16" i="279"/>
  <c r="DL16" i="279"/>
  <c r="DC16" i="279"/>
  <c r="DI16" i="279"/>
  <c r="DF16" i="279"/>
  <c r="DO16" i="279"/>
  <c r="DR16" i="279"/>
  <c r="CJ87" i="279"/>
  <c r="CZ87" i="279"/>
  <c r="DF87" i="279"/>
  <c r="DC87" i="279"/>
  <c r="DI87" i="279"/>
  <c r="DL87" i="279"/>
  <c r="DO87" i="279"/>
  <c r="DR87" i="279"/>
  <c r="CZ85" i="279"/>
  <c r="DC85" i="279"/>
  <c r="DF85" i="279"/>
  <c r="DI85" i="279"/>
  <c r="DL85" i="279"/>
  <c r="DO85" i="279"/>
  <c r="DR85" i="279"/>
  <c r="CN84" i="279"/>
  <c r="CZ84" i="279"/>
  <c r="DC84" i="279"/>
  <c r="DF84" i="279"/>
  <c r="DI84" i="279"/>
  <c r="DL84" i="279"/>
  <c r="DO84" i="279"/>
  <c r="DR84" i="279"/>
  <c r="DC15" i="279"/>
  <c r="DL15" i="279"/>
  <c r="CZ15" i="279"/>
  <c r="DF15" i="279"/>
  <c r="DI15" i="279"/>
  <c r="DO15" i="279"/>
  <c r="DR15" i="279"/>
  <c r="CN83" i="279"/>
  <c r="CZ83" i="279"/>
  <c r="DC83" i="279"/>
  <c r="DF83" i="279"/>
  <c r="DI83" i="279"/>
  <c r="DL83" i="279"/>
  <c r="DO83" i="279"/>
  <c r="DR83" i="279"/>
  <c r="CN82" i="279"/>
  <c r="CZ82" i="279"/>
  <c r="DC82" i="279"/>
  <c r="DF82" i="279"/>
  <c r="DI82" i="279"/>
  <c r="DL82" i="279"/>
  <c r="DO82" i="279"/>
  <c r="DR82" i="279"/>
  <c r="CN81" i="279"/>
  <c r="CZ81" i="279"/>
  <c r="DC81" i="279"/>
  <c r="DF81" i="279"/>
  <c r="DI81" i="279"/>
  <c r="DL81" i="279"/>
  <c r="DO81" i="279"/>
  <c r="DR81" i="279"/>
  <c r="CN80" i="279"/>
  <c r="CZ80" i="279"/>
  <c r="DC80" i="279"/>
  <c r="DF80" i="279"/>
  <c r="DI80" i="279"/>
  <c r="DL80" i="279"/>
  <c r="DO80" i="279"/>
  <c r="DR80" i="279"/>
  <c r="CN86" i="279"/>
  <c r="CZ86" i="279"/>
  <c r="DC86" i="279"/>
  <c r="DF86" i="279"/>
  <c r="DI86" i="279"/>
  <c r="DL86" i="279"/>
  <c r="DO86" i="279"/>
  <c r="DR86" i="279"/>
  <c r="CN79" i="279"/>
  <c r="CZ79" i="279"/>
  <c r="DC79" i="279"/>
  <c r="DF79" i="279"/>
  <c r="DI79" i="279"/>
  <c r="DL79" i="279"/>
  <c r="DO79" i="279"/>
  <c r="DR79" i="279"/>
  <c r="CZ25" i="279"/>
  <c r="DC25" i="279"/>
  <c r="DF25" i="279"/>
  <c r="DI25" i="279"/>
  <c r="DL25" i="279"/>
  <c r="DO25" i="279"/>
  <c r="DR25" i="279"/>
  <c r="CZ12" i="279"/>
  <c r="DI12" i="279"/>
  <c r="DL12" i="279"/>
  <c r="DR12" i="279"/>
  <c r="DC12" i="279"/>
  <c r="DF12" i="279"/>
  <c r="DO12" i="279"/>
  <c r="CZ24" i="279"/>
  <c r="DC24" i="279"/>
  <c r="DF24" i="279"/>
  <c r="DI24" i="279"/>
  <c r="DL24" i="279"/>
  <c r="DO24" i="279"/>
  <c r="DC18" i="279"/>
  <c r="DL18" i="279"/>
  <c r="CZ18" i="279"/>
  <c r="DI18" i="279"/>
  <c r="DO18" i="279"/>
  <c r="DF18" i="279"/>
  <c r="CZ31" i="279"/>
  <c r="DC31" i="279"/>
  <c r="DF31" i="279"/>
  <c r="DI31" i="279"/>
  <c r="DL31" i="279"/>
  <c r="DO31" i="279"/>
  <c r="DR31" i="279"/>
  <c r="CZ13" i="279"/>
  <c r="DC13" i="279"/>
  <c r="DF13" i="279"/>
  <c r="DI13" i="279"/>
  <c r="DL13" i="279"/>
  <c r="DO13" i="279"/>
  <c r="CZ33" i="279"/>
  <c r="DC33" i="279"/>
  <c r="DF33" i="279"/>
  <c r="DI33" i="279"/>
  <c r="DL33" i="279"/>
  <c r="DO33" i="279"/>
  <c r="DR33" i="279"/>
  <c r="CZ14" i="279"/>
  <c r="DF14" i="279"/>
  <c r="DL14" i="279"/>
  <c r="DO14" i="279"/>
  <c r="DR14" i="279"/>
  <c r="DC14" i="279"/>
  <c r="DI14" i="279"/>
  <c r="CZ52" i="279"/>
  <c r="DC52" i="279"/>
  <c r="DF52" i="279"/>
  <c r="DI52" i="279"/>
  <c r="DL52" i="279"/>
  <c r="DO52" i="279"/>
  <c r="DR52" i="279"/>
  <c r="CZ17" i="279"/>
  <c r="DC17" i="279"/>
  <c r="DO17" i="279"/>
  <c r="DR17" i="279"/>
  <c r="DI17" i="279"/>
  <c r="DL17" i="279"/>
  <c r="DF17" i="279"/>
  <c r="CN78" i="279"/>
  <c r="CZ78" i="279"/>
  <c r="DC78" i="279"/>
  <c r="DF78" i="279"/>
  <c r="DI78" i="279"/>
  <c r="DL78" i="279"/>
  <c r="DO78" i="279"/>
  <c r="DR78" i="279"/>
  <c r="CZ34" i="279"/>
  <c r="DC34" i="279"/>
  <c r="DF34" i="279"/>
  <c r="DI34" i="279"/>
  <c r="DL34" i="279"/>
  <c r="DO34" i="279"/>
  <c r="DR34" i="279"/>
  <c r="CZ35" i="279"/>
  <c r="DC35" i="279"/>
  <c r="DF35" i="279"/>
  <c r="DI35" i="279"/>
  <c r="DL35" i="279"/>
  <c r="DO35" i="279"/>
  <c r="DR35" i="279"/>
  <c r="CZ36" i="279"/>
  <c r="DC36" i="279"/>
  <c r="DF36" i="279"/>
  <c r="DI36" i="279"/>
  <c r="DL36" i="279"/>
  <c r="DO36" i="279"/>
  <c r="DR36" i="279"/>
  <c r="CZ37" i="279"/>
  <c r="DC37" i="279"/>
  <c r="DF37" i="279"/>
  <c r="DI37" i="279"/>
  <c r="DL37" i="279"/>
  <c r="DO37" i="279"/>
  <c r="DR37" i="279"/>
  <c r="CZ53" i="279"/>
  <c r="DC53" i="279"/>
  <c r="DF53" i="279"/>
  <c r="DI53" i="279"/>
  <c r="DL53" i="279"/>
  <c r="DO53" i="279"/>
  <c r="DR53" i="279"/>
  <c r="CZ38" i="279"/>
  <c r="DC38" i="279"/>
  <c r="DF38" i="279"/>
  <c r="DI38" i="279"/>
  <c r="DL38" i="279"/>
  <c r="DO38" i="279"/>
  <c r="DR38" i="279"/>
  <c r="CZ39" i="279"/>
  <c r="DC39" i="279"/>
  <c r="DF39" i="279"/>
  <c r="DI39" i="279"/>
  <c r="DL39" i="279"/>
  <c r="DO39" i="279"/>
  <c r="DR39" i="279"/>
  <c r="CZ40" i="279"/>
  <c r="DC40" i="279"/>
  <c r="DF40" i="279"/>
  <c r="DI40" i="279"/>
  <c r="DL40" i="279"/>
  <c r="DO40" i="279"/>
  <c r="DR40" i="279"/>
  <c r="CZ26" i="279"/>
  <c r="DC26" i="279"/>
  <c r="DF26" i="279"/>
  <c r="DI26" i="279"/>
  <c r="DL26" i="279"/>
  <c r="DO26" i="279"/>
  <c r="DR26" i="279"/>
  <c r="CR44" i="279"/>
  <c r="CR36" i="279"/>
  <c r="CR35" i="279"/>
  <c r="CR27" i="279"/>
  <c r="CR100" i="279"/>
  <c r="CR98" i="279"/>
  <c r="CR93" i="279"/>
  <c r="CR86" i="279"/>
  <c r="CR73" i="279"/>
  <c r="CR61" i="279"/>
  <c r="CR53" i="279"/>
  <c r="CR52" i="279"/>
  <c r="CR37" i="279"/>
  <c r="CR84" i="279"/>
  <c r="CR64" i="279"/>
  <c r="CR90" i="279"/>
  <c r="CR83" i="279"/>
  <c r="CR74" i="279"/>
  <c r="CR72" i="279"/>
  <c r="CR70" i="279"/>
  <c r="CR67" i="279"/>
  <c r="CR65" i="279"/>
  <c r="CR59" i="279"/>
  <c r="CD103" i="279"/>
  <c r="CR40" i="279"/>
  <c r="CR34" i="279"/>
  <c r="CR26" i="279"/>
  <c r="CR23" i="279"/>
  <c r="DB108" i="279"/>
  <c r="CR13" i="279"/>
  <c r="DB109" i="279"/>
  <c r="CR14" i="279"/>
  <c r="CY108" i="279"/>
  <c r="CR17" i="279"/>
  <c r="CW75" i="278"/>
  <c r="CX75" i="278"/>
  <c r="CH75" i="278"/>
  <c r="CJ75" i="278"/>
  <c r="CI75" i="278"/>
  <c r="DO44" i="278"/>
  <c r="DC44" i="278"/>
  <c r="DU44" i="278"/>
  <c r="DF44" i="278"/>
  <c r="CJ44" i="278"/>
  <c r="DL43" i="278"/>
  <c r="DI43" i="278"/>
  <c r="DC43" i="278"/>
  <c r="DU43" i="278"/>
  <c r="DR43" i="278"/>
  <c r="DT104" i="278"/>
  <c r="DS104" i="278"/>
  <c r="DQ104" i="278"/>
  <c r="DP104" i="278"/>
  <c r="DN104" i="278"/>
  <c r="DM104" i="278"/>
  <c r="DK104" i="278"/>
  <c r="DJ104" i="278"/>
  <c r="DH104" i="278"/>
  <c r="DG104" i="278"/>
  <c r="DE104" i="278"/>
  <c r="DD104" i="278"/>
  <c r="DB104" i="278"/>
  <c r="DA104" i="278"/>
  <c r="CW103" i="278"/>
  <c r="CX103" i="278"/>
  <c r="DL52" i="278"/>
  <c r="DU52" i="278"/>
  <c r="DI52" i="278"/>
  <c r="DR52" i="278"/>
  <c r="DF52" i="278"/>
  <c r="DC52" i="278"/>
  <c r="DO52" i="278"/>
  <c r="CJ52" i="278"/>
  <c r="DU50" i="278"/>
  <c r="DR50" i="278"/>
  <c r="DO50" i="278"/>
  <c r="CJ50" i="278"/>
  <c r="DL50" i="278"/>
  <c r="DF50" i="278"/>
  <c r="DC50" i="278"/>
  <c r="DI50" i="278"/>
  <c r="DL49" i="278"/>
  <c r="DO49" i="278"/>
  <c r="DC49" i="278"/>
  <c r="CJ49" i="278"/>
  <c r="DF49" i="278"/>
  <c r="DI49" i="278"/>
  <c r="DR49" i="278"/>
  <c r="DU49" i="278"/>
  <c r="DO48" i="278"/>
  <c r="DI48" i="278"/>
  <c r="DR48" i="278"/>
  <c r="DU48" i="278"/>
  <c r="DF48" i="278"/>
  <c r="DC48" i="278"/>
  <c r="DL48" i="278"/>
  <c r="CJ48" i="278"/>
  <c r="DL47" i="278"/>
  <c r="DC47" i="278"/>
  <c r="DU47" i="278"/>
  <c r="DO47" i="278"/>
  <c r="DI47" i="278"/>
  <c r="DF47" i="278"/>
  <c r="DR47" i="278"/>
  <c r="CJ47" i="278"/>
  <c r="DF43" i="278"/>
  <c r="DO43" i="278"/>
  <c r="DE110" i="278"/>
  <c r="CH54" i="278"/>
  <c r="CI54" i="278"/>
  <c r="CR101" i="278"/>
  <c r="CR75" i="278"/>
  <c r="CR54" i="278"/>
  <c r="CR19" i="278"/>
  <c r="CJ19" i="278"/>
  <c r="DB107" i="278"/>
  <c r="DE107" i="278"/>
  <c r="CN90" i="278"/>
  <c r="DC90" i="278"/>
  <c r="DF90" i="278"/>
  <c r="DI90" i="278"/>
  <c r="DL90" i="278"/>
  <c r="DO90" i="278"/>
  <c r="DR90" i="278"/>
  <c r="DU90" i="278"/>
  <c r="DC23" i="278"/>
  <c r="DF23" i="278"/>
  <c r="DI23" i="278"/>
  <c r="DL23" i="278"/>
  <c r="DO23" i="278"/>
  <c r="DR23" i="278"/>
  <c r="CN89" i="278"/>
  <c r="DC89" i="278"/>
  <c r="DF89" i="278"/>
  <c r="DI89" i="278"/>
  <c r="DL89" i="278"/>
  <c r="DO89" i="278"/>
  <c r="DR89" i="278"/>
  <c r="DU89" i="278"/>
  <c r="CN88" i="278"/>
  <c r="DC88" i="278"/>
  <c r="DF88" i="278"/>
  <c r="DI88" i="278"/>
  <c r="DL88" i="278"/>
  <c r="DO88" i="278"/>
  <c r="DR88" i="278"/>
  <c r="DU88" i="278"/>
  <c r="DC87" i="278"/>
  <c r="DF87" i="278"/>
  <c r="DI87" i="278"/>
  <c r="DL87" i="278"/>
  <c r="DO87" i="278"/>
  <c r="DR87" i="278"/>
  <c r="DU87" i="278"/>
  <c r="CN86" i="278"/>
  <c r="DC86" i="278"/>
  <c r="DF86" i="278"/>
  <c r="DI86" i="278"/>
  <c r="DL86" i="278"/>
  <c r="DO86" i="278"/>
  <c r="DR86" i="278"/>
  <c r="DU86" i="278"/>
  <c r="DC85" i="278"/>
  <c r="DF85" i="278"/>
  <c r="DI85" i="278"/>
  <c r="DL85" i="278"/>
  <c r="DO85" i="278"/>
  <c r="DR85" i="278"/>
  <c r="DU85" i="278"/>
  <c r="CN84" i="278"/>
  <c r="DC84" i="278"/>
  <c r="DF84" i="278"/>
  <c r="DI84" i="278"/>
  <c r="DL84" i="278"/>
  <c r="DO84" i="278"/>
  <c r="DR84" i="278"/>
  <c r="DU84" i="278"/>
  <c r="CN83" i="278"/>
  <c r="DC83" i="278"/>
  <c r="DF83" i="278"/>
  <c r="DI83" i="278"/>
  <c r="DL83" i="278"/>
  <c r="DO83" i="278"/>
  <c r="DR83" i="278"/>
  <c r="DU83" i="278"/>
  <c r="CN82" i="278"/>
  <c r="DC82" i="278"/>
  <c r="DF82" i="278"/>
  <c r="DI82" i="278"/>
  <c r="DL82" i="278"/>
  <c r="DO82" i="278"/>
  <c r="DR82" i="278"/>
  <c r="DU82" i="278"/>
  <c r="DL15" i="278"/>
  <c r="DC15" i="278"/>
  <c r="DF15" i="278"/>
  <c r="DI15" i="278"/>
  <c r="DO15" i="278"/>
  <c r="DR15" i="278"/>
  <c r="DU15" i="278"/>
  <c r="CN81" i="278"/>
  <c r="DC81" i="278"/>
  <c r="DF81" i="278"/>
  <c r="DI81" i="278"/>
  <c r="DL81" i="278"/>
  <c r="DO81" i="278"/>
  <c r="DR81" i="278"/>
  <c r="DU81" i="278"/>
  <c r="DL14" i="278"/>
  <c r="DC14" i="278"/>
  <c r="DF14" i="278"/>
  <c r="DI14" i="278"/>
  <c r="DO14" i="278"/>
  <c r="DR14" i="278"/>
  <c r="DU14" i="278"/>
  <c r="CN80" i="278"/>
  <c r="DC80" i="278"/>
  <c r="DF80" i="278"/>
  <c r="DI80" i="278"/>
  <c r="DL80" i="278"/>
  <c r="DO80" i="278"/>
  <c r="DR80" i="278"/>
  <c r="DU80" i="278"/>
  <c r="CN78" i="278"/>
  <c r="DC78" i="278"/>
  <c r="DF78" i="278"/>
  <c r="DI78" i="278"/>
  <c r="DL78" i="278"/>
  <c r="DO78" i="278"/>
  <c r="DR78" i="278"/>
  <c r="DU78" i="278"/>
  <c r="CN93" i="278"/>
  <c r="DI93" i="278"/>
  <c r="DL93" i="278"/>
  <c r="DO93" i="278"/>
  <c r="DR93" i="278"/>
  <c r="DU93" i="278"/>
  <c r="DF93" i="278"/>
  <c r="DC93" i="278"/>
  <c r="DC26" i="278"/>
  <c r="DF26" i="278"/>
  <c r="DI26" i="278"/>
  <c r="DL26" i="278"/>
  <c r="DO26" i="278"/>
  <c r="DR26" i="278"/>
  <c r="DU26" i="278"/>
  <c r="DC27" i="278"/>
  <c r="DF27" i="278"/>
  <c r="DI27" i="278"/>
  <c r="DL27" i="278"/>
  <c r="DO27" i="278"/>
  <c r="DR27" i="278"/>
  <c r="DR100" i="278"/>
  <c r="DU100" i="278"/>
  <c r="DC100" i="278"/>
  <c r="DF100" i="278"/>
  <c r="DI100" i="278"/>
  <c r="DL100" i="278"/>
  <c r="DO100" i="278"/>
  <c r="DC28" i="278"/>
  <c r="DF28" i="278"/>
  <c r="DI28" i="278"/>
  <c r="DL28" i="278"/>
  <c r="DO28" i="278"/>
  <c r="DR28" i="278"/>
  <c r="DU28" i="278"/>
  <c r="DC94" i="278"/>
  <c r="DF94" i="278"/>
  <c r="DI94" i="278"/>
  <c r="DL94" i="278"/>
  <c r="DO94" i="278"/>
  <c r="DR94" i="278"/>
  <c r="DU94" i="278"/>
  <c r="CJ79" i="278"/>
  <c r="CN79" i="278"/>
  <c r="DC79" i="278"/>
  <c r="DF79" i="278"/>
  <c r="DI79" i="278"/>
  <c r="DL79" i="278"/>
  <c r="DO79" i="278"/>
  <c r="DR79" i="278"/>
  <c r="DU79" i="278"/>
  <c r="DC37" i="278"/>
  <c r="DF37" i="278"/>
  <c r="DL37" i="278"/>
  <c r="DU37" i="278"/>
  <c r="DO37" i="278"/>
  <c r="DI37" i="278"/>
  <c r="DR37" i="278"/>
  <c r="DC36" i="278"/>
  <c r="DF36" i="278"/>
  <c r="DI36" i="278"/>
  <c r="DL36" i="278"/>
  <c r="DO36" i="278"/>
  <c r="DR36" i="278"/>
  <c r="DU36" i="278"/>
  <c r="DC35" i="278"/>
  <c r="DF35" i="278"/>
  <c r="DI35" i="278"/>
  <c r="DL35" i="278"/>
  <c r="DO35" i="278"/>
  <c r="DR35" i="278"/>
  <c r="DU35" i="278"/>
  <c r="DC18" i="278"/>
  <c r="DI18" i="278"/>
  <c r="DL18" i="278"/>
  <c r="DR18" i="278"/>
  <c r="DF18" i="278"/>
  <c r="DO18" i="278"/>
  <c r="DC34" i="278"/>
  <c r="DF34" i="278"/>
  <c r="DI34" i="278"/>
  <c r="DL34" i="278"/>
  <c r="DO34" i="278"/>
  <c r="DR34" i="278"/>
  <c r="DU34" i="278"/>
  <c r="DC33" i="278"/>
  <c r="DF33" i="278"/>
  <c r="DI33" i="278"/>
  <c r="DL33" i="278"/>
  <c r="DO33" i="278"/>
  <c r="DR33" i="278"/>
  <c r="DU33" i="278"/>
  <c r="DC17" i="278"/>
  <c r="DF17" i="278"/>
  <c r="DI17" i="278"/>
  <c r="DL17" i="278"/>
  <c r="DO17" i="278"/>
  <c r="DR17" i="278"/>
  <c r="DU17" i="278"/>
  <c r="DI51" i="278"/>
  <c r="DR51" i="278"/>
  <c r="CJ51" i="278"/>
  <c r="DL51" i="278"/>
  <c r="DU51" i="278"/>
  <c r="DC51" i="278"/>
  <c r="DO51" i="278"/>
  <c r="DF51" i="278"/>
  <c r="DC32" i="278"/>
  <c r="DF32" i="278"/>
  <c r="DI32" i="278"/>
  <c r="DL32" i="278"/>
  <c r="DO32" i="278"/>
  <c r="DR32" i="278"/>
  <c r="DU32" i="278"/>
  <c r="DC31" i="278"/>
  <c r="DF31" i="278"/>
  <c r="DI31" i="278"/>
  <c r="DL31" i="278"/>
  <c r="DO31" i="278"/>
  <c r="DR31" i="278"/>
  <c r="DU31" i="278"/>
  <c r="DC30" i="278"/>
  <c r="DF30" i="278"/>
  <c r="DI30" i="278"/>
  <c r="DL30" i="278"/>
  <c r="DO30" i="278"/>
  <c r="DR30" i="278"/>
  <c r="DU30" i="278"/>
  <c r="DC29" i="278"/>
  <c r="DF29" i="278"/>
  <c r="DI29" i="278"/>
  <c r="DL29" i="278"/>
  <c r="DO29" i="278"/>
  <c r="DR29" i="278"/>
  <c r="DU29" i="278"/>
  <c r="DF16" i="278"/>
  <c r="DL16" i="278"/>
  <c r="DO16" i="278"/>
  <c r="DR16" i="278"/>
  <c r="DU16" i="278"/>
  <c r="DC16" i="278"/>
  <c r="DI16" i="278"/>
  <c r="DC12" i="278"/>
  <c r="DI12" i="278"/>
  <c r="DR12" i="278"/>
  <c r="DU12" i="278"/>
  <c r="DF12" i="278"/>
  <c r="DL12" i="278"/>
  <c r="DO12" i="278"/>
  <c r="DC92" i="278"/>
  <c r="DF92" i="278"/>
  <c r="DI92" i="278"/>
  <c r="DL92" i="278"/>
  <c r="DO92" i="278"/>
  <c r="DR92" i="278"/>
  <c r="DU92" i="278"/>
  <c r="CN91" i="278"/>
  <c r="DC91" i="278"/>
  <c r="DF91" i="278"/>
  <c r="DI91" i="278"/>
  <c r="DL91" i="278"/>
  <c r="DO91" i="278"/>
  <c r="DR91" i="278"/>
  <c r="DU91" i="278"/>
  <c r="CN96" i="278"/>
  <c r="DC96" i="278"/>
  <c r="DF96" i="278"/>
  <c r="DI96" i="278"/>
  <c r="DL96" i="278"/>
  <c r="DO96" i="278"/>
  <c r="DR96" i="278"/>
  <c r="DU96" i="278"/>
  <c r="DC13" i="278"/>
  <c r="DF13" i="278"/>
  <c r="DI13" i="278"/>
  <c r="DL13" i="278"/>
  <c r="DO13" i="278"/>
  <c r="DR13" i="278"/>
  <c r="DC24" i="278"/>
  <c r="DF24" i="278"/>
  <c r="DI24" i="278"/>
  <c r="DL24" i="278"/>
  <c r="DO24" i="278"/>
  <c r="DR24" i="278"/>
  <c r="DC97" i="278"/>
  <c r="DF97" i="278"/>
  <c r="DI97" i="278"/>
  <c r="DL97" i="278"/>
  <c r="DO97" i="278"/>
  <c r="DR97" i="278"/>
  <c r="DU97" i="278"/>
  <c r="DC25" i="278"/>
  <c r="DF25" i="278"/>
  <c r="DI25" i="278"/>
  <c r="DL25" i="278"/>
  <c r="DO25" i="278"/>
  <c r="DR25" i="278"/>
  <c r="DU25" i="278"/>
  <c r="DC22" i="278"/>
  <c r="DF22" i="278"/>
  <c r="DI22" i="278"/>
  <c r="DL22" i="278"/>
  <c r="DO22" i="278"/>
  <c r="DR22" i="278"/>
  <c r="DU22" i="278"/>
  <c r="DC98" i="278"/>
  <c r="DF98" i="278"/>
  <c r="DI98" i="278"/>
  <c r="DL98" i="278"/>
  <c r="DO98" i="278"/>
  <c r="DR98" i="278"/>
  <c r="DU98" i="278"/>
  <c r="DC95" i="278"/>
  <c r="DF95" i="278"/>
  <c r="DI95" i="278"/>
  <c r="DL95" i="278"/>
  <c r="DO95" i="278"/>
  <c r="DR95" i="278"/>
  <c r="DU95" i="278"/>
  <c r="CN99" i="278"/>
  <c r="DC99" i="278"/>
  <c r="DF99" i="278"/>
  <c r="DI99" i="278"/>
  <c r="DL99" i="278"/>
  <c r="DO99" i="278"/>
  <c r="DR99" i="278"/>
  <c r="DU99" i="278"/>
  <c r="CI101" i="278"/>
  <c r="CH101" i="278"/>
  <c r="CD103" i="278"/>
  <c r="CH19" i="278"/>
  <c r="CH103" i="278" s="1"/>
  <c r="CI19" i="278"/>
  <c r="CI103" i="278" s="1"/>
  <c r="CI104" i="278" s="1"/>
  <c r="DB109" i="278"/>
  <c r="DE108" i="278"/>
  <c r="DE109" i="278"/>
  <c r="DB108" i="278"/>
  <c r="CH54" i="276"/>
  <c r="CU103" i="276"/>
  <c r="D9" i="277" s="1"/>
  <c r="I11" i="145"/>
  <c r="CT103" i="276"/>
  <c r="D8" i="277" s="1"/>
  <c r="CY104" i="276"/>
  <c r="CX104" i="276"/>
  <c r="DI82" i="276"/>
  <c r="DR82" i="276"/>
  <c r="DF82" i="276"/>
  <c r="DO82" i="276"/>
  <c r="DC82" i="276"/>
  <c r="DL82" i="276"/>
  <c r="CZ82" i="276"/>
  <c r="CN82" i="276"/>
  <c r="DR87" i="276"/>
  <c r="DF87" i="276"/>
  <c r="DO87" i="276"/>
  <c r="DC87" i="276"/>
  <c r="DL87" i="276"/>
  <c r="CZ87" i="276"/>
  <c r="DI87" i="276"/>
  <c r="DO30" i="276"/>
  <c r="DC30" i="276"/>
  <c r="DI30" i="276"/>
  <c r="CZ30" i="276"/>
  <c r="DL30" i="276"/>
  <c r="DF30" i="276"/>
  <c r="DR30" i="276"/>
  <c r="CJ30" i="276"/>
  <c r="CR30" i="276" s="1"/>
  <c r="CI101" i="276"/>
  <c r="CP101" i="276"/>
  <c r="CP103" i="276" s="1"/>
  <c r="CR88" i="276"/>
  <c r="DO28" i="276"/>
  <c r="DC28" i="276"/>
  <c r="DL28" i="276"/>
  <c r="CZ28" i="276"/>
  <c r="DI28" i="276"/>
  <c r="DR28" i="276"/>
  <c r="DF28" i="276"/>
  <c r="DR49" i="276"/>
  <c r="DF49" i="276"/>
  <c r="DO49" i="276"/>
  <c r="DC49" i="276"/>
  <c r="DL49" i="276"/>
  <c r="CZ49" i="276"/>
  <c r="DI49" i="276"/>
  <c r="CJ49" i="276"/>
  <c r="CR49" i="276" s="1"/>
  <c r="DL89" i="276"/>
  <c r="CZ89" i="276"/>
  <c r="DI89" i="276"/>
  <c r="DR89" i="276"/>
  <c r="DF89" i="276"/>
  <c r="DO89" i="276"/>
  <c r="CN89" i="276"/>
  <c r="DC89" i="276"/>
  <c r="CJ89" i="276"/>
  <c r="CR23" i="276"/>
  <c r="CI54" i="276"/>
  <c r="CI103" i="276" s="1"/>
  <c r="CR94" i="276"/>
  <c r="DI85" i="276"/>
  <c r="DL85" i="276"/>
  <c r="DR85" i="276"/>
  <c r="CJ85" i="276"/>
  <c r="CR85" i="276" s="1"/>
  <c r="DC85" i="276"/>
  <c r="DO85" i="276"/>
  <c r="CZ85" i="276"/>
  <c r="DF85" i="276"/>
  <c r="DL17" i="276"/>
  <c r="CZ17" i="276"/>
  <c r="DR17" i="276"/>
  <c r="DF17" i="276"/>
  <c r="DI17" i="276"/>
  <c r="DC17" i="276"/>
  <c r="DO17" i="276"/>
  <c r="DR97" i="276"/>
  <c r="DF97" i="276"/>
  <c r="DO97" i="276"/>
  <c r="DC97" i="276"/>
  <c r="DL97" i="276"/>
  <c r="CZ97" i="276"/>
  <c r="DI97" i="276"/>
  <c r="CJ45" i="276"/>
  <c r="CR45" i="276" s="1"/>
  <c r="DI45" i="276"/>
  <c r="DO45" i="276"/>
  <c r="DC45" i="276"/>
  <c r="DF45" i="276"/>
  <c r="DR45" i="276"/>
  <c r="CZ45" i="276"/>
  <c r="DL45" i="276"/>
  <c r="CR17" i="276"/>
  <c r="CQ101" i="276"/>
  <c r="CR78" i="276"/>
  <c r="CR53" i="276"/>
  <c r="CR28" i="276"/>
  <c r="DR93" i="276"/>
  <c r="DF93" i="276"/>
  <c r="DO93" i="276"/>
  <c r="DC93" i="276"/>
  <c r="CJ93" i="276"/>
  <c r="CR93" i="276" s="1"/>
  <c r="DL93" i="276"/>
  <c r="CZ93" i="276"/>
  <c r="DI93" i="276"/>
  <c r="CN93" i="276"/>
  <c r="DR99" i="276"/>
  <c r="DF99" i="276"/>
  <c r="DO99" i="276"/>
  <c r="DC99" i="276"/>
  <c r="DL99" i="276"/>
  <c r="CZ99" i="276"/>
  <c r="DI99" i="276"/>
  <c r="CN99" i="276"/>
  <c r="DL44" i="276"/>
  <c r="CZ44" i="276"/>
  <c r="DI44" i="276"/>
  <c r="DR44" i="276"/>
  <c r="DC44" i="276"/>
  <c r="DF44" i="276"/>
  <c r="DO44" i="276"/>
  <c r="DR91" i="276"/>
  <c r="DF91" i="276"/>
  <c r="DO91" i="276"/>
  <c r="DC91" i="276"/>
  <c r="DL91" i="276"/>
  <c r="CZ91" i="276"/>
  <c r="DI91" i="276"/>
  <c r="CN91" i="276"/>
  <c r="DR37" i="276"/>
  <c r="DF37" i="276"/>
  <c r="CJ37" i="276"/>
  <c r="CR37" i="276" s="1"/>
  <c r="DL37" i="276"/>
  <c r="CZ37" i="276"/>
  <c r="DC37" i="276"/>
  <c r="DI37" i="276"/>
  <c r="DO37" i="276"/>
  <c r="DR41" i="276"/>
  <c r="DF41" i="276"/>
  <c r="DO41" i="276"/>
  <c r="DC41" i="276"/>
  <c r="CZ41" i="276"/>
  <c r="DL41" i="276"/>
  <c r="DI41" i="276"/>
  <c r="CJ41" i="276"/>
  <c r="CR41" i="276" s="1"/>
  <c r="DO94" i="276"/>
  <c r="DC94" i="276"/>
  <c r="CZ94" i="276"/>
  <c r="DL94" i="276"/>
  <c r="DF94" i="276"/>
  <c r="DR94" i="276"/>
  <c r="DI94" i="276"/>
  <c r="DM104" i="276"/>
  <c r="DK104" i="276"/>
  <c r="CJ29" i="276"/>
  <c r="CR29" i="276" s="1"/>
  <c r="DO29" i="276"/>
  <c r="DC29" i="276"/>
  <c r="DI29" i="276"/>
  <c r="DF29" i="276"/>
  <c r="CZ29" i="276"/>
  <c r="DL29" i="276"/>
  <c r="DR29" i="276"/>
  <c r="DL23" i="276"/>
  <c r="CZ23" i="276"/>
  <c r="DF23" i="276"/>
  <c r="DC23" i="276"/>
  <c r="DO23" i="276"/>
  <c r="DI23" i="276"/>
  <c r="DI100" i="276"/>
  <c r="DR100" i="276"/>
  <c r="DF100" i="276"/>
  <c r="DO100" i="276"/>
  <c r="DC100" i="276"/>
  <c r="CJ100" i="276"/>
  <c r="CR100" i="276" s="1"/>
  <c r="DL100" i="276"/>
  <c r="CZ100" i="276"/>
  <c r="DI51" i="276"/>
  <c r="DR51" i="276"/>
  <c r="DF51" i="276"/>
  <c r="DO51" i="276"/>
  <c r="DC51" i="276"/>
  <c r="DL51" i="276"/>
  <c r="CZ51" i="276"/>
  <c r="CR62" i="276"/>
  <c r="DI27" i="276"/>
  <c r="DO27" i="276"/>
  <c r="DC27" i="276"/>
  <c r="CJ27" i="276"/>
  <c r="CY109" i="276" s="1"/>
  <c r="K19" i="277" s="1"/>
  <c r="CZ27" i="276"/>
  <c r="DL27" i="276"/>
  <c r="DF27" i="276"/>
  <c r="DO24" i="276"/>
  <c r="DC24" i="276"/>
  <c r="DI24" i="276"/>
  <c r="CZ24" i="276"/>
  <c r="DF24" i="276"/>
  <c r="CJ24" i="276"/>
  <c r="CR24" i="276" s="1"/>
  <c r="DL24" i="276"/>
  <c r="CJ82" i="276"/>
  <c r="CR82" i="276" s="1"/>
  <c r="DL39" i="276"/>
  <c r="CZ39" i="276"/>
  <c r="DR39" i="276"/>
  <c r="DF39" i="276"/>
  <c r="DI39" i="276"/>
  <c r="DC39" i="276"/>
  <c r="DO39" i="276"/>
  <c r="CJ79" i="276"/>
  <c r="CR79" i="276" s="1"/>
  <c r="DR79" i="276"/>
  <c r="DR101" i="276" s="1"/>
  <c r="DF79" i="276"/>
  <c r="DF101" i="276" s="1"/>
  <c r="CN79" i="276"/>
  <c r="DI79" i="276"/>
  <c r="DI101" i="276" s="1"/>
  <c r="DC79" i="276"/>
  <c r="DC101" i="276" s="1"/>
  <c r="DO79" i="276"/>
  <c r="DO101" i="276" s="1"/>
  <c r="CZ79" i="276"/>
  <c r="DL79" i="276"/>
  <c r="CJ87" i="276"/>
  <c r="DH104" i="276"/>
  <c r="DO98" i="276"/>
  <c r="DC98" i="276"/>
  <c r="DL98" i="276"/>
  <c r="CZ98" i="276"/>
  <c r="DI98" i="276"/>
  <c r="DR98" i="276"/>
  <c r="DF98" i="276"/>
  <c r="DR47" i="276"/>
  <c r="DF47" i="276"/>
  <c r="DO47" i="276"/>
  <c r="DC47" i="276"/>
  <c r="CZ47" i="276"/>
  <c r="DI47" i="276"/>
  <c r="DL47" i="276"/>
  <c r="CR87" i="276"/>
  <c r="DR32" i="276"/>
  <c r="DF32" i="276"/>
  <c r="DL32" i="276"/>
  <c r="CZ32" i="276"/>
  <c r="DC32" i="276"/>
  <c r="DI32" i="276"/>
  <c r="DO32" i="276"/>
  <c r="DR53" i="276"/>
  <c r="DF53" i="276"/>
  <c r="DO53" i="276"/>
  <c r="DC53" i="276"/>
  <c r="DL53" i="276"/>
  <c r="CZ53" i="276"/>
  <c r="DI53" i="276"/>
  <c r="CQ54" i="276"/>
  <c r="CR89" i="276"/>
  <c r="CR92" i="276"/>
  <c r="CJ51" i="276"/>
  <c r="CR51" i="276" s="1"/>
  <c r="CR40" i="276"/>
  <c r="DO92" i="276"/>
  <c r="DC92" i="276"/>
  <c r="DL92" i="276"/>
  <c r="CZ92" i="276"/>
  <c r="DI92" i="276"/>
  <c r="DR92" i="276"/>
  <c r="DF92" i="276"/>
  <c r="DL35" i="276"/>
  <c r="CZ35" i="276"/>
  <c r="DI35" i="276"/>
  <c r="DR35" i="276"/>
  <c r="DF35" i="276"/>
  <c r="DO35" i="276"/>
  <c r="DC35" i="276"/>
  <c r="CJ35" i="276"/>
  <c r="CY108" i="276" s="1"/>
  <c r="K18" i="277" s="1"/>
  <c r="DI26" i="276"/>
  <c r="DO26" i="276"/>
  <c r="DC26" i="276"/>
  <c r="DR26" i="276"/>
  <c r="CZ26" i="276"/>
  <c r="DF26" i="276"/>
  <c r="DL26" i="276"/>
  <c r="DR81" i="276"/>
  <c r="DF81" i="276"/>
  <c r="DO81" i="276"/>
  <c r="DC81" i="276"/>
  <c r="DL81" i="276"/>
  <c r="CZ81" i="276"/>
  <c r="CZ101" i="276" s="1"/>
  <c r="DI81" i="276"/>
  <c r="CN81" i="276"/>
  <c r="DG104" i="276"/>
  <c r="CJ28" i="276"/>
  <c r="CR39" i="276"/>
  <c r="DL83" i="276"/>
  <c r="CZ83" i="276"/>
  <c r="DI83" i="276"/>
  <c r="DR83" i="276"/>
  <c r="DF83" i="276"/>
  <c r="CN83" i="276"/>
  <c r="DO83" i="276"/>
  <c r="DC83" i="276"/>
  <c r="DO40" i="276"/>
  <c r="DC40" i="276"/>
  <c r="DI40" i="276"/>
  <c r="DF40" i="276"/>
  <c r="DR40" i="276"/>
  <c r="CZ40" i="276"/>
  <c r="DL40" i="276"/>
  <c r="CJ91" i="276"/>
  <c r="DL50" i="276"/>
  <c r="CZ50" i="276"/>
  <c r="DI50" i="276"/>
  <c r="DC50" i="276"/>
  <c r="DO50" i="276"/>
  <c r="DF50" i="276"/>
  <c r="DR50" i="276"/>
  <c r="CJ36" i="276"/>
  <c r="CR36" i="276" s="1"/>
  <c r="DI36" i="276"/>
  <c r="DO36" i="276"/>
  <c r="DC36" i="276"/>
  <c r="CZ36" i="276"/>
  <c r="DF36" i="276"/>
  <c r="DR36" i="276"/>
  <c r="DL36" i="276"/>
  <c r="CJ84" i="276"/>
  <c r="CR84" i="276" s="1"/>
  <c r="DR84" i="276"/>
  <c r="DF84" i="276"/>
  <c r="CN84" i="276"/>
  <c r="DO84" i="276"/>
  <c r="DL84" i="276"/>
  <c r="CZ84" i="276"/>
  <c r="DI84" i="276"/>
  <c r="DC84" i="276"/>
  <c r="DL101" i="276"/>
  <c r="CR91" i="276"/>
  <c r="DL22" i="276"/>
  <c r="CZ22" i="276"/>
  <c r="DI22" i="276"/>
  <c r="DR22" i="276"/>
  <c r="DF22" i="276"/>
  <c r="DO22" i="276"/>
  <c r="DC22" i="276"/>
  <c r="CJ22" i="276"/>
  <c r="DL95" i="276"/>
  <c r="CZ95" i="276"/>
  <c r="DI95" i="276"/>
  <c r="DR95" i="276"/>
  <c r="DF95" i="276"/>
  <c r="DO95" i="276"/>
  <c r="DC95" i="276"/>
  <c r="CQ75" i="276"/>
  <c r="CR74" i="276"/>
  <c r="CR83" i="276"/>
  <c r="CR46" i="276"/>
  <c r="DI48" i="276"/>
  <c r="DO48" i="276"/>
  <c r="DC48" i="276"/>
  <c r="CJ48" i="276"/>
  <c r="CR48" i="276" s="1"/>
  <c r="CZ48" i="276"/>
  <c r="DL48" i="276"/>
  <c r="DR48" i="276"/>
  <c r="DF48" i="276"/>
  <c r="DL46" i="276"/>
  <c r="CZ46" i="276"/>
  <c r="DI46" i="276"/>
  <c r="DR46" i="276"/>
  <c r="DF46" i="276"/>
  <c r="DC46" i="276"/>
  <c r="DO46" i="276"/>
  <c r="DI34" i="276"/>
  <c r="DO34" i="276"/>
  <c r="DC34" i="276"/>
  <c r="CJ34" i="276"/>
  <c r="CR34" i="276" s="1"/>
  <c r="DF34" i="276"/>
  <c r="CZ34" i="276"/>
  <c r="DL34" i="276"/>
  <c r="DR34" i="276"/>
  <c r="DO90" i="276"/>
  <c r="DC90" i="276"/>
  <c r="DL90" i="276"/>
  <c r="CZ90" i="276"/>
  <c r="DI90" i="276"/>
  <c r="DF90" i="276"/>
  <c r="DR90" i="276"/>
  <c r="CN90" i="276"/>
  <c r="CQ19" i="276"/>
  <c r="CJ98" i="276"/>
  <c r="CR98" i="276" s="1"/>
  <c r="DJ104" i="276"/>
  <c r="DL42" i="276"/>
  <c r="CZ42" i="276"/>
  <c r="DO42" i="276"/>
  <c r="DR42" i="276"/>
  <c r="DF42" i="276"/>
  <c r="DC42" i="276"/>
  <c r="CJ42" i="276"/>
  <c r="CR42" i="276" s="1"/>
  <c r="DI42" i="276"/>
  <c r="CN86" i="276"/>
  <c r="DO86" i="276"/>
  <c r="DC86" i="276"/>
  <c r="DL86" i="276"/>
  <c r="CZ86" i="276"/>
  <c r="DI86" i="276"/>
  <c r="DF86" i="276"/>
  <c r="CJ86" i="276"/>
  <c r="CR86" i="276" s="1"/>
  <c r="DR86" i="276"/>
  <c r="CH101" i="276"/>
  <c r="CN80" i="276"/>
  <c r="DL80" i="276"/>
  <c r="CZ80" i="276"/>
  <c r="DI80" i="276"/>
  <c r="DR80" i="276"/>
  <c r="DF80" i="276"/>
  <c r="CJ80" i="276"/>
  <c r="CR80" i="276" s="1"/>
  <c r="DO80" i="276"/>
  <c r="DC80" i="276"/>
  <c r="DI12" i="276"/>
  <c r="DO12" i="276"/>
  <c r="DO19" i="276" s="1"/>
  <c r="DC12" i="276"/>
  <c r="DC19" i="276" s="1"/>
  <c r="CJ12" i="276"/>
  <c r="DL12" i="276"/>
  <c r="DF12" i="276"/>
  <c r="DR12" i="276"/>
  <c r="CZ12" i="276"/>
  <c r="CJ47" i="276"/>
  <c r="CR47" i="276" s="1"/>
  <c r="CD103" i="276"/>
  <c r="DR31" i="276"/>
  <c r="DF31" i="276"/>
  <c r="DC31" i="276"/>
  <c r="DO31" i="276"/>
  <c r="DL31" i="276"/>
  <c r="CZ31" i="276"/>
  <c r="DI31" i="276"/>
  <c r="CJ31" i="276"/>
  <c r="CR31" i="276" s="1"/>
  <c r="DC13" i="276"/>
  <c r="CZ13" i="276"/>
  <c r="DO13" i="276"/>
  <c r="DL13" i="276"/>
  <c r="DI13" i="276"/>
  <c r="CJ13" i="276"/>
  <c r="DF13" i="276"/>
  <c r="DL52" i="276"/>
  <c r="CZ52" i="276"/>
  <c r="DI52" i="276"/>
  <c r="DR52" i="276"/>
  <c r="DF52" i="276"/>
  <c r="DC52" i="276"/>
  <c r="DO52" i="276"/>
  <c r="CJ52" i="276"/>
  <c r="CR52" i="276" s="1"/>
  <c r="DO96" i="276"/>
  <c r="DC96" i="276"/>
  <c r="DL96" i="276"/>
  <c r="CZ96" i="276"/>
  <c r="DI96" i="276"/>
  <c r="DF96" i="276"/>
  <c r="DR96" i="276"/>
  <c r="CN96" i="276"/>
  <c r="CJ32" i="276"/>
  <c r="CR32" i="276" s="1"/>
  <c r="CI103" i="279" l="1"/>
  <c r="CH103" i="279"/>
  <c r="CP103" i="279"/>
  <c r="CR75" i="279"/>
  <c r="CQ103" i="279"/>
  <c r="CR19" i="279"/>
  <c r="DT14" i="279"/>
  <c r="DB110" i="279"/>
  <c r="DB111" i="279" s="1"/>
  <c r="CR28" i="279"/>
  <c r="CJ101" i="279"/>
  <c r="CR101" i="279" s="1"/>
  <c r="CR87" i="279"/>
  <c r="CZ101" i="279"/>
  <c r="DC101" i="279"/>
  <c r="DF101" i="279"/>
  <c r="DI101" i="279"/>
  <c r="DL101" i="279"/>
  <c r="DO101" i="279"/>
  <c r="DR101" i="279"/>
  <c r="DI19" i="279"/>
  <c r="DR19" i="279"/>
  <c r="CZ54" i="279"/>
  <c r="DL54" i="279"/>
  <c r="DR54" i="279"/>
  <c r="DC19" i="279"/>
  <c r="DC54" i="279"/>
  <c r="DI54" i="279"/>
  <c r="DO54" i="279"/>
  <c r="DL19" i="279"/>
  <c r="DO19" i="279"/>
  <c r="DF54" i="279"/>
  <c r="CZ19" i="279"/>
  <c r="DF19" i="279"/>
  <c r="CY109" i="279"/>
  <c r="CY110" i="279" s="1"/>
  <c r="CJ54" i="279"/>
  <c r="DC54" i="278"/>
  <c r="DF54" i="278"/>
  <c r="DI54" i="278"/>
  <c r="DL54" i="278"/>
  <c r="DO54" i="278"/>
  <c r="DR54" i="278"/>
  <c r="DU54" i="278"/>
  <c r="DU19" i="278"/>
  <c r="CR103" i="278"/>
  <c r="DW14" i="278"/>
  <c r="CJ101" i="278"/>
  <c r="CJ54" i="278"/>
  <c r="DF101" i="278"/>
  <c r="DI19" i="278"/>
  <c r="DC101" i="278"/>
  <c r="DO101" i="278"/>
  <c r="DU101" i="278"/>
  <c r="DR19" i="278"/>
  <c r="DO19" i="278"/>
  <c r="DB110" i="278"/>
  <c r="DE111" i="278"/>
  <c r="DI101" i="278"/>
  <c r="DL101" i="278"/>
  <c r="DR101" i="278"/>
  <c r="DC19" i="278"/>
  <c r="DF19" i="278"/>
  <c r="DL19" i="278"/>
  <c r="CH104" i="278"/>
  <c r="CH103" i="276"/>
  <c r="CI104" i="276" s="1"/>
  <c r="CH104" i="276"/>
  <c r="D10" i="277"/>
  <c r="CJ101" i="276"/>
  <c r="CR101" i="276" s="1"/>
  <c r="DC54" i="276"/>
  <c r="DC104" i="276" s="1"/>
  <c r="DO54" i="276"/>
  <c r="DO104" i="276" s="1"/>
  <c r="CZ19" i="276"/>
  <c r="DF54" i="276"/>
  <c r="DF104" i="276" s="1"/>
  <c r="DB109" i="276"/>
  <c r="O19" i="277" s="1"/>
  <c r="CR13" i="276"/>
  <c r="CR35" i="276"/>
  <c r="CJ54" i="276"/>
  <c r="CR54" i="276" s="1"/>
  <c r="DR19" i="276"/>
  <c r="CQ103" i="276"/>
  <c r="CR75" i="276"/>
  <c r="H18" i="277"/>
  <c r="DR54" i="276"/>
  <c r="DR104" i="276" s="1"/>
  <c r="DF19" i="276"/>
  <c r="H17" i="277"/>
  <c r="DT14" i="276"/>
  <c r="DI54" i="276"/>
  <c r="CR22" i="276"/>
  <c r="DB108" i="276"/>
  <c r="O18" i="277" s="1"/>
  <c r="DI19" i="276"/>
  <c r="DL19" i="276"/>
  <c r="CZ54" i="276"/>
  <c r="CZ104" i="276" s="1"/>
  <c r="G7" i="277" s="1"/>
  <c r="DB110" i="276"/>
  <c r="O20" i="277" s="1"/>
  <c r="CR27" i="276"/>
  <c r="CY107" i="276"/>
  <c r="DB107" i="276"/>
  <c r="CJ19" i="276"/>
  <c r="CR19" i="276" s="1"/>
  <c r="CR12" i="276"/>
  <c r="DL54" i="276"/>
  <c r="CI104" i="279" l="1"/>
  <c r="CH104" i="279"/>
  <c r="CQ106" i="279"/>
  <c r="CR54" i="279"/>
  <c r="CJ103" i="279"/>
  <c r="CR103" i="279" s="1"/>
  <c r="CZ104" i="279"/>
  <c r="DF104" i="279"/>
  <c r="DI104" i="279"/>
  <c r="DL104" i="279"/>
  <c r="DR104" i="279"/>
  <c r="DC104" i="279"/>
  <c r="DO104" i="279"/>
  <c r="DU104" i="278"/>
  <c r="DR104" i="278"/>
  <c r="DI104" i="278"/>
  <c r="CR106" i="278"/>
  <c r="CJ103" i="278"/>
  <c r="DF104" i="278"/>
  <c r="DO104" i="278"/>
  <c r="DC104" i="278"/>
  <c r="DL104" i="278"/>
  <c r="H7" i="277"/>
  <c r="I7" i="277" s="1"/>
  <c r="DL104" i="276"/>
  <c r="DI104" i="276"/>
  <c r="CJ103" i="276"/>
  <c r="CR103" i="276" s="1"/>
  <c r="DB111" i="276"/>
  <c r="O17" i="277"/>
  <c r="CQ106" i="276"/>
  <c r="K17" i="277"/>
  <c r="CY110" i="276"/>
  <c r="H19" i="277"/>
  <c r="G17" i="277" s="1"/>
  <c r="G19" i="277" s="1"/>
  <c r="J7" i="277" l="1"/>
  <c r="K7" i="277" s="1"/>
  <c r="L7" i="277" s="1"/>
  <c r="M7" i="277" s="1"/>
  <c r="O21" i="277"/>
  <c r="N22" i="277" s="1"/>
  <c r="K21" i="277"/>
  <c r="G18" i="277"/>
  <c r="P17" i="277" l="1"/>
  <c r="L20" i="277"/>
  <c r="L19" i="277"/>
  <c r="L18" i="277"/>
  <c r="L17" i="277"/>
  <c r="P20" i="277"/>
  <c r="P19" i="277"/>
  <c r="P18" i="277"/>
  <c r="P21" i="277" l="1"/>
  <c r="L21" i="277"/>
  <c r="BE25" i="275" l="1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I24" i="275"/>
  <c r="H24" i="275"/>
  <c r="G24" i="275"/>
  <c r="F24" i="275"/>
  <c r="BE23" i="275"/>
  <c r="BE22" i="275"/>
  <c r="BE21" i="275"/>
  <c r="BE20" i="275"/>
  <c r="BE19" i="275"/>
  <c r="BE18" i="275"/>
  <c r="BE17" i="275"/>
  <c r="BE16" i="275"/>
  <c r="BE15" i="275"/>
  <c r="BE24" i="275" s="1"/>
  <c r="BE14" i="275"/>
  <c r="BE13" i="275"/>
  <c r="AN11" i="275"/>
  <c r="AO11" i="275" s="1"/>
  <c r="AP11" i="275" s="1"/>
  <c r="AQ11" i="275" s="1"/>
  <c r="AR11" i="275" s="1"/>
  <c r="AS11" i="275" s="1"/>
  <c r="AT11" i="275" s="1"/>
  <c r="AU11" i="275" s="1"/>
  <c r="AV11" i="275" s="1"/>
  <c r="AW11" i="275" s="1"/>
  <c r="AX11" i="275" s="1"/>
  <c r="AY11" i="275" s="1"/>
  <c r="AZ11" i="275" s="1"/>
  <c r="BA11" i="275" s="1"/>
  <c r="BB11" i="275" s="1"/>
  <c r="BC11" i="275" s="1"/>
  <c r="BD11" i="275" s="1"/>
  <c r="M11" i="275"/>
  <c r="N11" i="275" s="1"/>
  <c r="O11" i="275" s="1"/>
  <c r="P11" i="275" s="1"/>
  <c r="Q11" i="275" s="1"/>
  <c r="R11" i="275" s="1"/>
  <c r="S11" i="275" s="1"/>
  <c r="T11" i="275" s="1"/>
  <c r="U11" i="275" s="1"/>
  <c r="V11" i="275" s="1"/>
  <c r="W11" i="275" s="1"/>
  <c r="X11" i="275" s="1"/>
  <c r="Y11" i="275" s="1"/>
  <c r="Z11" i="275" s="1"/>
  <c r="AA11" i="275" s="1"/>
  <c r="AB11" i="275" s="1"/>
  <c r="AC11" i="275" s="1"/>
  <c r="AD11" i="275" s="1"/>
  <c r="AE11" i="275" s="1"/>
  <c r="AF11" i="275" s="1"/>
  <c r="AG11" i="275" s="1"/>
  <c r="AH11" i="275" s="1"/>
  <c r="AI11" i="275" s="1"/>
  <c r="AJ11" i="275" s="1"/>
  <c r="AK11" i="275" s="1"/>
  <c r="AL11" i="275" s="1"/>
  <c r="J11" i="275"/>
  <c r="I11" i="275"/>
  <c r="EK79" i="259"/>
  <c r="EJ79" i="259"/>
  <c r="EI79" i="259"/>
  <c r="ED79" i="259"/>
  <c r="EK78" i="259"/>
  <c r="EJ78" i="259"/>
  <c r="EI78" i="259"/>
  <c r="EF78" i="259"/>
  <c r="ED78" i="259"/>
  <c r="EK77" i="259"/>
  <c r="EJ77" i="259"/>
  <c r="EI77" i="259"/>
  <c r="ED77" i="259"/>
  <c r="EK76" i="259"/>
  <c r="EJ76" i="259"/>
  <c r="EI76" i="259"/>
  <c r="ED76" i="259"/>
  <c r="EK74" i="259"/>
  <c r="EJ74" i="259"/>
  <c r="EI74" i="259"/>
  <c r="ED74" i="259"/>
  <c r="EK73" i="259"/>
  <c r="EJ73" i="259"/>
  <c r="EI73" i="259"/>
  <c r="EF73" i="259"/>
  <c r="ED73" i="259"/>
  <c r="EK50" i="259"/>
  <c r="EJ50" i="259"/>
  <c r="EI50" i="259"/>
  <c r="ED50" i="259"/>
  <c r="EK49" i="259"/>
  <c r="EJ49" i="259"/>
  <c r="EI49" i="259"/>
  <c r="ED49" i="259"/>
  <c r="ER79" i="259"/>
  <c r="EQ79" i="259"/>
  <c r="ER78" i="259"/>
  <c r="EQ78" i="259"/>
  <c r="ER77" i="259"/>
  <c r="EQ77" i="259"/>
  <c r="ER76" i="259"/>
  <c r="EQ76" i="259"/>
  <c r="ER74" i="259"/>
  <c r="EQ74" i="259"/>
  <c r="ER73" i="259"/>
  <c r="EQ73" i="259"/>
  <c r="ER50" i="259"/>
  <c r="EQ50" i="259"/>
  <c r="ER49" i="259"/>
  <c r="EQ49" i="259"/>
  <c r="O47" i="259"/>
  <c r="O46" i="259"/>
  <c r="O44" i="259"/>
  <c r="O39" i="259"/>
  <c r="O38" i="259"/>
  <c r="O37" i="259"/>
  <c r="O36" i="259"/>
  <c r="O34" i="259"/>
  <c r="O29" i="259"/>
  <c r="O28" i="259"/>
  <c r="O27" i="259"/>
  <c r="O26" i="259"/>
  <c r="O24" i="259"/>
  <c r="N18" i="259"/>
  <c r="AI29" i="259" l="1"/>
  <c r="AD29" i="259"/>
  <c r="BK29" i="259"/>
  <c r="EB34" i="259"/>
  <c r="AD34" i="259"/>
  <c r="BK34" i="259"/>
  <c r="AI34" i="259"/>
  <c r="EB38" i="259"/>
  <c r="BK38" i="259"/>
  <c r="AI38" i="259"/>
  <c r="AD38" i="259"/>
  <c r="EA44" i="259"/>
  <c r="AD44" i="259"/>
  <c r="BK44" i="259"/>
  <c r="AI44" i="259"/>
  <c r="EB46" i="259"/>
  <c r="BK46" i="259"/>
  <c r="AI46" i="259"/>
  <c r="AD46" i="259"/>
  <c r="BK36" i="259"/>
  <c r="AI36" i="259"/>
  <c r="AD36" i="259"/>
  <c r="EB39" i="259"/>
  <c r="AD39" i="259"/>
  <c r="AI39" i="259"/>
  <c r="BK39" i="259"/>
  <c r="EB47" i="259"/>
  <c r="BK47" i="259"/>
  <c r="AI47" i="259"/>
  <c r="AD47" i="259"/>
  <c r="EB27" i="259"/>
  <c r="AI27" i="259"/>
  <c r="BK27" i="259"/>
  <c r="AD27" i="259"/>
  <c r="AI37" i="259"/>
  <c r="AD37" i="259"/>
  <c r="BK37" i="259"/>
  <c r="BK24" i="259"/>
  <c r="AI24" i="259"/>
  <c r="AD24" i="259"/>
  <c r="EB26" i="259"/>
  <c r="BK26" i="259"/>
  <c r="AI26" i="259"/>
  <c r="AD26" i="259"/>
  <c r="BK28" i="259"/>
  <c r="AI28" i="259"/>
  <c r="AD28" i="259"/>
  <c r="EX29" i="259"/>
  <c r="EB29" i="259"/>
  <c r="EB36" i="259"/>
  <c r="EB24" i="259"/>
  <c r="EB28" i="259"/>
  <c r="EH79" i="259"/>
  <c r="EF79" i="259"/>
  <c r="EH77" i="259"/>
  <c r="EF77" i="259"/>
  <c r="EH76" i="259"/>
  <c r="EF76" i="259"/>
  <c r="EB44" i="259"/>
  <c r="EB37" i="259"/>
  <c r="EH74" i="259"/>
  <c r="EF74" i="259"/>
  <c r="EH50" i="259"/>
  <c r="EH49" i="259"/>
  <c r="EF49" i="259"/>
  <c r="EA26" i="259"/>
  <c r="DX26" i="259"/>
  <c r="EA27" i="259"/>
  <c r="DX27" i="259"/>
  <c r="EA28" i="259"/>
  <c r="DX28" i="259"/>
  <c r="DX47" i="259"/>
  <c r="EA47" i="259"/>
  <c r="DX24" i="259"/>
  <c r="EF24" i="259" s="1"/>
  <c r="EA24" i="259"/>
  <c r="DX29" i="259"/>
  <c r="EA29" i="259"/>
  <c r="DX34" i="259"/>
  <c r="EF34" i="259" s="1"/>
  <c r="EA34" i="259"/>
  <c r="DX36" i="259"/>
  <c r="EF36" i="259" s="1"/>
  <c r="EA36" i="259"/>
  <c r="DX37" i="259"/>
  <c r="EF37" i="259" s="1"/>
  <c r="EA37" i="259"/>
  <c r="DX38" i="259"/>
  <c r="EF38" i="259" s="1"/>
  <c r="EA38" i="259"/>
  <c r="DX39" i="259"/>
  <c r="EF39" i="259" s="1"/>
  <c r="EA39" i="259"/>
  <c r="DX44" i="259"/>
  <c r="DX46" i="259"/>
  <c r="EA46" i="259"/>
  <c r="EH78" i="259"/>
  <c r="EH73" i="259"/>
  <c r="ER47" i="259"/>
  <c r="EQ47" i="259"/>
  <c r="EK47" i="259"/>
  <c r="EJ47" i="259"/>
  <c r="EI47" i="259"/>
  <c r="EG47" i="259"/>
  <c r="EH47" i="259" s="1"/>
  <c r="ED47" i="259"/>
  <c r="ER46" i="259"/>
  <c r="EQ46" i="259"/>
  <c r="EK46" i="259"/>
  <c r="EJ46" i="259"/>
  <c r="EI46" i="259"/>
  <c r="EG46" i="259"/>
  <c r="EH46" i="259" s="1"/>
  <c r="ED46" i="259"/>
  <c r="ER45" i="259"/>
  <c r="EQ45" i="259"/>
  <c r="EK45" i="259"/>
  <c r="EJ45" i="259"/>
  <c r="EI45" i="259"/>
  <c r="EG45" i="259"/>
  <c r="ED45" i="259"/>
  <c r="ER44" i="259"/>
  <c r="EQ44" i="259"/>
  <c r="EK44" i="259"/>
  <c r="EJ44" i="259"/>
  <c r="EI44" i="259"/>
  <c r="EG44" i="259"/>
  <c r="ED44" i="259"/>
  <c r="ER43" i="259"/>
  <c r="EQ43" i="259"/>
  <c r="EK43" i="259"/>
  <c r="EJ43" i="259"/>
  <c r="EI43" i="259"/>
  <c r="EG43" i="259"/>
  <c r="ED43" i="259"/>
  <c r="ER42" i="259"/>
  <c r="EQ42" i="259"/>
  <c r="EK42" i="259"/>
  <c r="EJ42" i="259"/>
  <c r="EI42" i="259"/>
  <c r="EG42" i="259"/>
  <c r="ED42" i="259"/>
  <c r="ER41" i="259"/>
  <c r="EQ41" i="259"/>
  <c r="EK41" i="259"/>
  <c r="EJ41" i="259"/>
  <c r="EI41" i="259"/>
  <c r="EG41" i="259"/>
  <c r="ED41" i="259"/>
  <c r="ER40" i="259"/>
  <c r="EQ40" i="259"/>
  <c r="EK40" i="259"/>
  <c r="EJ40" i="259"/>
  <c r="EI40" i="259"/>
  <c r="EG40" i="259"/>
  <c r="ED40" i="259"/>
  <c r="ER39" i="259"/>
  <c r="EQ39" i="259"/>
  <c r="EK39" i="259"/>
  <c r="EJ39" i="259"/>
  <c r="EI39" i="259"/>
  <c r="EH39" i="259"/>
  <c r="ED39" i="259"/>
  <c r="ER38" i="259"/>
  <c r="EQ38" i="259"/>
  <c r="EK38" i="259"/>
  <c r="EJ38" i="259"/>
  <c r="EI38" i="259"/>
  <c r="EH38" i="259"/>
  <c r="ED38" i="259"/>
  <c r="ER37" i="259"/>
  <c r="EQ37" i="259"/>
  <c r="EK37" i="259"/>
  <c r="EJ37" i="259"/>
  <c r="EI37" i="259"/>
  <c r="ED37" i="259"/>
  <c r="ER36" i="259"/>
  <c r="EQ36" i="259"/>
  <c r="EK36" i="259"/>
  <c r="EJ36" i="259"/>
  <c r="EI36" i="259"/>
  <c r="EH36" i="259"/>
  <c r="ED36" i="259"/>
  <c r="ER35" i="259"/>
  <c r="EQ35" i="259"/>
  <c r="EK35" i="259"/>
  <c r="EJ35" i="259"/>
  <c r="EI35" i="259"/>
  <c r="EH35" i="259"/>
  <c r="ED35" i="259"/>
  <c r="ER34" i="259"/>
  <c r="EQ34" i="259"/>
  <c r="EK34" i="259"/>
  <c r="EJ34" i="259"/>
  <c r="EI34" i="259"/>
  <c r="EH34" i="259"/>
  <c r="ED34" i="259"/>
  <c r="ER33" i="259"/>
  <c r="EQ33" i="259"/>
  <c r="EK33" i="259"/>
  <c r="EJ33" i="259"/>
  <c r="EI33" i="259"/>
  <c r="ED33" i="259"/>
  <c r="ER32" i="259"/>
  <c r="EQ32" i="259"/>
  <c r="EK32" i="259"/>
  <c r="EJ32" i="259"/>
  <c r="EI32" i="259"/>
  <c r="ED32" i="259"/>
  <c r="ER31" i="259"/>
  <c r="EQ31" i="259"/>
  <c r="EK31" i="259"/>
  <c r="EJ31" i="259"/>
  <c r="EI31" i="259"/>
  <c r="EG31" i="259"/>
  <c r="ED31" i="259"/>
  <c r="ER30" i="259"/>
  <c r="EQ30" i="259"/>
  <c r="EK30" i="259"/>
  <c r="EJ30" i="259"/>
  <c r="EI30" i="259"/>
  <c r="EG30" i="259"/>
  <c r="ED30" i="259"/>
  <c r="ER29" i="259"/>
  <c r="EQ29" i="259"/>
  <c r="EK29" i="259"/>
  <c r="EJ29" i="259"/>
  <c r="EI29" i="259"/>
  <c r="ED29" i="259"/>
  <c r="ER28" i="259"/>
  <c r="EQ28" i="259"/>
  <c r="EK28" i="259"/>
  <c r="EJ28" i="259"/>
  <c r="EI28" i="259"/>
  <c r="ED28" i="259"/>
  <c r="ER27" i="259"/>
  <c r="EQ27" i="259"/>
  <c r="EK27" i="259"/>
  <c r="EJ27" i="259"/>
  <c r="EI27" i="259"/>
  <c r="ED27" i="259"/>
  <c r="ER26" i="259"/>
  <c r="EQ26" i="259"/>
  <c r="EK26" i="259"/>
  <c r="EJ26" i="259"/>
  <c r="EI26" i="259"/>
  <c r="ED26" i="259"/>
  <c r="ER25" i="259"/>
  <c r="EQ25" i="259"/>
  <c r="EK25" i="259"/>
  <c r="EJ25" i="259"/>
  <c r="EI25" i="259"/>
  <c r="ED25" i="259"/>
  <c r="ER24" i="259"/>
  <c r="EQ24" i="259"/>
  <c r="EK24" i="259"/>
  <c r="EJ24" i="259"/>
  <c r="EI24" i="259"/>
  <c r="ED24" i="259"/>
  <c r="ER22" i="259"/>
  <c r="EQ22" i="259"/>
  <c r="EK22" i="259"/>
  <c r="EJ22" i="259"/>
  <c r="EI22" i="259"/>
  <c r="ED22" i="259"/>
  <c r="ER21" i="259"/>
  <c r="EQ21" i="259"/>
  <c r="EK21" i="259"/>
  <c r="EJ21" i="259"/>
  <c r="EI21" i="259"/>
  <c r="ED21" i="259"/>
  <c r="ER20" i="259"/>
  <c r="EQ20" i="259"/>
  <c r="EK20" i="259"/>
  <c r="EJ20" i="259"/>
  <c r="EI20" i="259"/>
  <c r="ED20" i="259"/>
  <c r="ER19" i="259"/>
  <c r="EQ19" i="259"/>
  <c r="EK19" i="259"/>
  <c r="EJ19" i="259"/>
  <c r="EI19" i="259"/>
  <c r="ED19" i="259"/>
  <c r="ER18" i="259"/>
  <c r="EQ18" i="259"/>
  <c r="EK18" i="259"/>
  <c r="EJ18" i="259"/>
  <c r="EI18" i="259"/>
  <c r="ED18" i="259"/>
  <c r="ER17" i="259"/>
  <c r="EQ17" i="259"/>
  <c r="EK17" i="259"/>
  <c r="EJ17" i="259"/>
  <c r="EI17" i="259"/>
  <c r="ED17" i="259"/>
  <c r="ER16" i="259"/>
  <c r="EQ16" i="259"/>
  <c r="EK16" i="259"/>
  <c r="EJ16" i="259"/>
  <c r="EI16" i="259"/>
  <c r="ED16" i="259"/>
  <c r="ER15" i="259"/>
  <c r="EQ15" i="259"/>
  <c r="EK15" i="259"/>
  <c r="EJ15" i="259"/>
  <c r="EI15" i="259"/>
  <c r="ED15" i="259"/>
  <c r="ER14" i="259"/>
  <c r="EQ14" i="259"/>
  <c r="EK14" i="259"/>
  <c r="EJ14" i="259"/>
  <c r="EI14" i="259"/>
  <c r="ED14" i="259"/>
  <c r="O22" i="259"/>
  <c r="O18" i="259"/>
  <c r="EB18" i="259" s="1"/>
  <c r="O17" i="259"/>
  <c r="EA17" i="259" s="1"/>
  <c r="O15" i="259"/>
  <c r="R7" i="259" l="1"/>
  <c r="R10" i="259" s="1"/>
  <c r="EF46" i="259"/>
  <c r="DX22" i="259"/>
  <c r="EF22" i="259" s="1"/>
  <c r="EB22" i="259"/>
  <c r="DX14" i="259"/>
  <c r="EF14" i="259" s="1"/>
  <c r="EB14" i="259"/>
  <c r="EA15" i="259"/>
  <c r="EB15" i="259"/>
  <c r="EB16" i="259"/>
  <c r="EB17" i="259"/>
  <c r="EX17" i="259"/>
  <c r="EH43" i="259"/>
  <c r="EH42" i="259"/>
  <c r="EF47" i="259"/>
  <c r="EH45" i="259"/>
  <c r="EH44" i="259"/>
  <c r="EF44" i="259"/>
  <c r="EH16" i="259"/>
  <c r="EH17" i="259"/>
  <c r="EH21" i="259"/>
  <c r="EH20" i="259"/>
  <c r="EH19" i="259"/>
  <c r="EH18" i="259"/>
  <c r="EF18" i="259"/>
  <c r="EH41" i="259"/>
  <c r="EH40" i="259"/>
  <c r="EH27" i="259"/>
  <c r="EF27" i="259"/>
  <c r="EH26" i="259"/>
  <c r="EF26" i="259"/>
  <c r="EH28" i="259"/>
  <c r="EF28" i="259"/>
  <c r="EH25" i="259"/>
  <c r="EH33" i="259"/>
  <c r="EH24" i="259"/>
  <c r="EH31" i="259"/>
  <c r="EH32" i="259"/>
  <c r="EH30" i="259"/>
  <c r="EH29" i="259"/>
  <c r="EF29" i="259"/>
  <c r="EH15" i="259"/>
  <c r="DX15" i="259"/>
  <c r="EF15" i="259" s="1"/>
  <c r="DX16" i="259"/>
  <c r="EF16" i="259" s="1"/>
  <c r="DX17" i="259"/>
  <c r="EF17" i="259" s="1"/>
  <c r="DX18" i="259"/>
  <c r="EA18" i="259"/>
  <c r="EA22" i="259"/>
  <c r="EA14" i="259"/>
  <c r="EH14" i="259"/>
  <c r="EH22" i="259"/>
  <c r="EH37" i="259"/>
  <c r="R39" i="145" l="1"/>
  <c r="M39" i="145"/>
  <c r="R38" i="145"/>
  <c r="M38" i="145"/>
  <c r="AA54" i="145"/>
  <c r="Z54" i="145"/>
  <c r="AA53" i="145"/>
  <c r="Z53" i="145"/>
  <c r="X53" i="145"/>
  <c r="AE50" i="145"/>
  <c r="AD50" i="145"/>
  <c r="AE34" i="145"/>
  <c r="AD34" i="145"/>
  <c r="AA32" i="145"/>
  <c r="Z32" i="145"/>
  <c r="AA31" i="145"/>
  <c r="Z31" i="145"/>
  <c r="AA30" i="145"/>
  <c r="Z30" i="145"/>
  <c r="AE26" i="145"/>
  <c r="AE52" i="145" s="1"/>
  <c r="AE55" i="145" s="1"/>
  <c r="AA26" i="145"/>
  <c r="AC19" i="145"/>
  <c r="Z19" i="145"/>
  <c r="AC17" i="145"/>
  <c r="Z17" i="145"/>
  <c r="AC16" i="145"/>
  <c r="Z16" i="145"/>
  <c r="E50" i="145"/>
  <c r="O35" i="259"/>
  <c r="O33" i="259"/>
  <c r="O32" i="259"/>
  <c r="O30" i="259"/>
  <c r="M47" i="259"/>
  <c r="M46" i="259"/>
  <c r="M44" i="259"/>
  <c r="M39" i="259"/>
  <c r="M38" i="259"/>
  <c r="M37" i="259"/>
  <c r="M36" i="259"/>
  <c r="L29" i="259"/>
  <c r="L28" i="259"/>
  <c r="L27" i="259"/>
  <c r="L26" i="259"/>
  <c r="M79" i="259"/>
  <c r="M78" i="259"/>
  <c r="M77" i="259"/>
  <c r="M76" i="259"/>
  <c r="M74" i="259"/>
  <c r="M73" i="259"/>
  <c r="L22" i="259"/>
  <c r="L18" i="259"/>
  <c r="L17" i="259"/>
  <c r="L16" i="259"/>
  <c r="L15" i="259"/>
  <c r="L14" i="259"/>
  <c r="Q30" i="245"/>
  <c r="EB35" i="259" l="1"/>
  <c r="BK35" i="259"/>
  <c r="AI35" i="259"/>
  <c r="AD35" i="259"/>
  <c r="EB30" i="259"/>
  <c r="AI30" i="259"/>
  <c r="BK30" i="259"/>
  <c r="AD30" i="259"/>
  <c r="EB32" i="259"/>
  <c r="AI32" i="259"/>
  <c r="BK32" i="259"/>
  <c r="AD32" i="259"/>
  <c r="EB33" i="259"/>
  <c r="BK33" i="259"/>
  <c r="AI33" i="259"/>
  <c r="AD33" i="259"/>
  <c r="AC32" i="145"/>
  <c r="L25" i="259"/>
  <c r="X37" i="145"/>
  <c r="EB45" i="259"/>
  <c r="X29" i="145"/>
  <c r="AC53" i="145"/>
  <c r="L30" i="259"/>
  <c r="M45" i="259"/>
  <c r="DX32" i="259"/>
  <c r="EF32" i="259" s="1"/>
  <c r="EA32" i="259"/>
  <c r="DX33" i="259"/>
  <c r="EF33" i="259" s="1"/>
  <c r="EA33" i="259"/>
  <c r="EA35" i="259"/>
  <c r="DX35" i="259"/>
  <c r="EF35" i="259" s="1"/>
  <c r="EA45" i="259"/>
  <c r="DX45" i="259"/>
  <c r="EF45" i="259" s="1"/>
  <c r="EA30" i="259"/>
  <c r="DX30" i="259"/>
  <c r="EF30" i="259" s="1"/>
  <c r="M40" i="259"/>
  <c r="M41" i="259"/>
  <c r="O41" i="259"/>
  <c r="M42" i="259"/>
  <c r="O42" i="259"/>
  <c r="L31" i="259"/>
  <c r="O31" i="259"/>
  <c r="M43" i="259"/>
  <c r="O43" i="259"/>
  <c r="L32" i="259"/>
  <c r="L33" i="259"/>
  <c r="M35" i="259"/>
  <c r="O25" i="259"/>
  <c r="Z34" i="145"/>
  <c r="AA34" i="145"/>
  <c r="AC30" i="145"/>
  <c r="AC31" i="145"/>
  <c r="AA38" i="145"/>
  <c r="AC38" i="145" s="1"/>
  <c r="AC54" i="145"/>
  <c r="AA39" i="145"/>
  <c r="AC39" i="145" s="1"/>
  <c r="EB31" i="259" l="1"/>
  <c r="AI31" i="259"/>
  <c r="AD31" i="259"/>
  <c r="BK31" i="259"/>
  <c r="EB42" i="259"/>
  <c r="AD42" i="259"/>
  <c r="BK42" i="259"/>
  <c r="AI42" i="259"/>
  <c r="EB41" i="259"/>
  <c r="BK41" i="259"/>
  <c r="AI41" i="259"/>
  <c r="AD41" i="259"/>
  <c r="BK25" i="259"/>
  <c r="AI25" i="259"/>
  <c r="AD25" i="259"/>
  <c r="EB43" i="259"/>
  <c r="BK43" i="259"/>
  <c r="AI43" i="259"/>
  <c r="AD43" i="259"/>
  <c r="EB25" i="259"/>
  <c r="O48" i="259"/>
  <c r="DX43" i="259"/>
  <c r="EF43" i="259" s="1"/>
  <c r="EA43" i="259"/>
  <c r="EA31" i="259"/>
  <c r="DX31" i="259"/>
  <c r="EF31" i="259" s="1"/>
  <c r="EA42" i="259"/>
  <c r="DX42" i="259"/>
  <c r="EF42" i="259" s="1"/>
  <c r="EA41" i="259"/>
  <c r="DX41" i="259"/>
  <c r="EF41" i="259" s="1"/>
  <c r="EA40" i="259"/>
  <c r="DX40" i="259"/>
  <c r="EF40" i="259" s="1"/>
  <c r="DX25" i="259"/>
  <c r="EF25" i="259" s="1"/>
  <c r="EA25" i="259"/>
  <c r="AC34" i="145"/>
  <c r="N21" i="259"/>
  <c r="N19" i="259"/>
  <c r="N20" i="259"/>
  <c r="AI18" i="259"/>
  <c r="AB18" i="259"/>
  <c r="L13" i="259"/>
  <c r="N23" i="259" l="1"/>
  <c r="AB19" i="259"/>
  <c r="AI19" i="259"/>
  <c r="O20" i="259"/>
  <c r="EB20" i="259" s="1"/>
  <c r="L20" i="259"/>
  <c r="O19" i="259"/>
  <c r="EB19" i="259" s="1"/>
  <c r="L19" i="259"/>
  <c r="O21" i="259"/>
  <c r="EB21" i="259" s="1"/>
  <c r="L21" i="259"/>
  <c r="AB15" i="259"/>
  <c r="AB16" i="259"/>
  <c r="AB17" i="259"/>
  <c r="AB20" i="259"/>
  <c r="AB21" i="259"/>
  <c r="AB22" i="259"/>
  <c r="E24" i="145" s="1"/>
  <c r="M75" i="259"/>
  <c r="L80" i="259"/>
  <c r="L83" i="259" s="1"/>
  <c r="N80" i="259"/>
  <c r="N84" i="259" l="1"/>
  <c r="N85" i="259" s="1"/>
  <c r="N87" i="259" s="1"/>
  <c r="E23" i="145"/>
  <c r="DX21" i="259"/>
  <c r="EF21" i="259" s="1"/>
  <c r="EA21" i="259"/>
  <c r="DX19" i="259"/>
  <c r="EF19" i="259" s="1"/>
  <c r="EA19" i="259"/>
  <c r="DX20" i="259"/>
  <c r="EF20" i="259" s="1"/>
  <c r="EA20" i="259"/>
  <c r="L23" i="259"/>
  <c r="E22" i="145"/>
  <c r="M80" i="259"/>
  <c r="M83" i="259" s="1"/>
  <c r="CP79" i="259"/>
  <c r="BK79" i="259"/>
  <c r="AT79" i="259"/>
  <c r="CP78" i="259"/>
  <c r="BK78" i="259"/>
  <c r="AT78" i="259"/>
  <c r="CP77" i="259"/>
  <c r="BK77" i="259"/>
  <c r="AT77" i="259"/>
  <c r="CP76" i="259"/>
  <c r="BK76" i="259"/>
  <c r="AT76" i="259"/>
  <c r="AU50" i="259"/>
  <c r="BK50" i="259"/>
  <c r="CP50" i="259"/>
  <c r="BK73" i="259"/>
  <c r="CP73" i="259"/>
  <c r="BK74" i="259"/>
  <c r="CP74" i="259"/>
  <c r="BS59" i="274"/>
  <c r="BZ59" i="274" s="1"/>
  <c r="BS60" i="274"/>
  <c r="BZ60" i="274" s="1"/>
  <c r="BS61" i="274"/>
  <c r="BS58" i="274"/>
  <c r="BZ58" i="274" s="1"/>
  <c r="BS57" i="274"/>
  <c r="BY57" i="274" s="1"/>
  <c r="AQ92" i="274"/>
  <c r="AR92" i="274"/>
  <c r="AS92" i="274"/>
  <c r="AT92" i="274"/>
  <c r="AU92" i="274"/>
  <c r="AV92" i="274"/>
  <c r="AW92" i="274"/>
  <c r="AX92" i="274"/>
  <c r="AY92" i="274"/>
  <c r="AZ92" i="274"/>
  <c r="BA92" i="274"/>
  <c r="BB92" i="274"/>
  <c r="BC92" i="274"/>
  <c r="BD92" i="274"/>
  <c r="BE92" i="274"/>
  <c r="BF92" i="274"/>
  <c r="BG92" i="274"/>
  <c r="BH92" i="274"/>
  <c r="BI92" i="274"/>
  <c r="BJ92" i="274"/>
  <c r="BK92" i="274"/>
  <c r="BL92" i="274"/>
  <c r="BM92" i="274"/>
  <c r="BN92" i="274"/>
  <c r="BO92" i="274"/>
  <c r="BP92" i="274"/>
  <c r="BQ92" i="274"/>
  <c r="BR92" i="274"/>
  <c r="BQ62" i="274"/>
  <c r="BP62" i="274"/>
  <c r="BO62" i="274"/>
  <c r="BN62" i="274"/>
  <c r="BM62" i="274"/>
  <c r="BL62" i="274"/>
  <c r="BK62" i="274"/>
  <c r="BJ62" i="274"/>
  <c r="BI62" i="274"/>
  <c r="BH62" i="274"/>
  <c r="BG62" i="274"/>
  <c r="BF62" i="274"/>
  <c r="BD62" i="274"/>
  <c r="BC62" i="274"/>
  <c r="BB62" i="274"/>
  <c r="BA62" i="274"/>
  <c r="AZ62" i="274"/>
  <c r="AY62" i="274"/>
  <c r="AW62" i="274"/>
  <c r="AV62" i="274"/>
  <c r="AU62" i="274"/>
  <c r="AT62" i="274"/>
  <c r="AS62" i="274"/>
  <c r="AR62" i="274"/>
  <c r="AR12" i="274"/>
  <c r="AS12" i="274" s="1"/>
  <c r="AT12" i="274" s="1"/>
  <c r="AU12" i="274" s="1"/>
  <c r="AV12" i="274" s="1"/>
  <c r="AW12" i="274" s="1"/>
  <c r="AX12" i="274" s="1"/>
  <c r="AY12" i="274" s="1"/>
  <c r="AZ12" i="274" s="1"/>
  <c r="BA12" i="274" s="1"/>
  <c r="BB12" i="274" s="1"/>
  <c r="BC12" i="274" s="1"/>
  <c r="BD12" i="274" s="1"/>
  <c r="BE12" i="274" s="1"/>
  <c r="CM110" i="274"/>
  <c r="CL110" i="274"/>
  <c r="CK110" i="274"/>
  <c r="CM109" i="274"/>
  <c r="CL109" i="274"/>
  <c r="CK109" i="274"/>
  <c r="CL108" i="274"/>
  <c r="CL112" i="274" s="1"/>
  <c r="CK115" i="274" s="1"/>
  <c r="CK117" i="274" s="1"/>
  <c r="CK99" i="274"/>
  <c r="CK105" i="274" s="1"/>
  <c r="CL97" i="274"/>
  <c r="CK97" i="274"/>
  <c r="AP91" i="274"/>
  <c r="AO91" i="274"/>
  <c r="AN91" i="274"/>
  <c r="AM91" i="274"/>
  <c r="AL91" i="274"/>
  <c r="AK91" i="274"/>
  <c r="AJ91" i="274"/>
  <c r="AI91" i="274"/>
  <c r="AH91" i="274"/>
  <c r="AG91" i="274"/>
  <c r="AF91" i="274"/>
  <c r="AE91" i="274"/>
  <c r="AD91" i="274"/>
  <c r="AC91" i="274"/>
  <c r="AB91" i="274"/>
  <c r="AA91" i="274"/>
  <c r="Z91" i="274"/>
  <c r="Y91" i="274"/>
  <c r="X91" i="274"/>
  <c r="W91" i="274"/>
  <c r="V91" i="274"/>
  <c r="U91" i="274"/>
  <c r="T91" i="274"/>
  <c r="S91" i="274"/>
  <c r="R91" i="274"/>
  <c r="Q91" i="274"/>
  <c r="P91" i="274"/>
  <c r="O91" i="274"/>
  <c r="N91" i="274"/>
  <c r="M91" i="274"/>
  <c r="L91" i="274"/>
  <c r="CC90" i="274"/>
  <c r="BS90" i="274"/>
  <c r="CH90" i="274" s="1"/>
  <c r="CC89" i="274"/>
  <c r="BS89" i="274"/>
  <c r="BZ89" i="274" s="1"/>
  <c r="CC88" i="274"/>
  <c r="BS88" i="274"/>
  <c r="CC87" i="274"/>
  <c r="BS87" i="274"/>
  <c r="CH87" i="274" s="1"/>
  <c r="CC86" i="274"/>
  <c r="BS86" i="274"/>
  <c r="BZ86" i="274" s="1"/>
  <c r="CC85" i="274"/>
  <c r="BS85" i="274"/>
  <c r="CC84" i="274"/>
  <c r="BS84" i="274"/>
  <c r="CH84" i="274" s="1"/>
  <c r="CC83" i="274"/>
  <c r="BS83" i="274"/>
  <c r="BZ83" i="274" s="1"/>
  <c r="CC82" i="274"/>
  <c r="BS82" i="274"/>
  <c r="CC81" i="274"/>
  <c r="BS81" i="274"/>
  <c r="CH81" i="274" s="1"/>
  <c r="CC80" i="274"/>
  <c r="BS80" i="274"/>
  <c r="BZ80" i="274" s="1"/>
  <c r="CC79" i="274"/>
  <c r="BS79" i="274"/>
  <c r="CF78" i="274"/>
  <c r="CC78" i="274"/>
  <c r="BS78" i="274"/>
  <c r="BZ78" i="274" s="1"/>
  <c r="CC77" i="274"/>
  <c r="BS77" i="274"/>
  <c r="CH77" i="274" s="1"/>
  <c r="CC76" i="274"/>
  <c r="BS76" i="274"/>
  <c r="BZ76" i="274" s="1"/>
  <c r="CC75" i="274"/>
  <c r="BS75" i="274"/>
  <c r="CH75" i="274" s="1"/>
  <c r="CC74" i="274"/>
  <c r="BS74" i="274"/>
  <c r="CH74" i="274" s="1"/>
  <c r="CC73" i="274"/>
  <c r="BS73" i="274"/>
  <c r="BZ73" i="274" s="1"/>
  <c r="CC72" i="274"/>
  <c r="BS72" i="274"/>
  <c r="CH72" i="274" s="1"/>
  <c r="CC71" i="274"/>
  <c r="BS71" i="274"/>
  <c r="CH71" i="274" s="1"/>
  <c r="CC70" i="274"/>
  <c r="BS70" i="274"/>
  <c r="BZ70" i="274" s="1"/>
  <c r="CC69" i="274"/>
  <c r="BS69" i="274"/>
  <c r="BY69" i="274" s="1"/>
  <c r="CC68" i="274"/>
  <c r="BS68" i="274"/>
  <c r="CH68" i="274" s="1"/>
  <c r="CC67" i="274"/>
  <c r="BS67" i="274"/>
  <c r="BZ67" i="274" s="1"/>
  <c r="BS66" i="274"/>
  <c r="CG66" i="274" s="1"/>
  <c r="CC65" i="274"/>
  <c r="BS65" i="274"/>
  <c r="CH65" i="274" s="1"/>
  <c r="AP62" i="274"/>
  <c r="AO62" i="274"/>
  <c r="AN62" i="274"/>
  <c r="AM62" i="274"/>
  <c r="AL62" i="274"/>
  <c r="AK62" i="274"/>
  <c r="AJ62" i="274"/>
  <c r="AI62" i="274"/>
  <c r="AH62" i="274"/>
  <c r="AG62" i="274"/>
  <c r="AF62" i="274"/>
  <c r="AE62" i="274"/>
  <c r="AD62" i="274"/>
  <c r="AC62" i="274"/>
  <c r="AB62" i="274"/>
  <c r="AA62" i="274"/>
  <c r="Z62" i="274"/>
  <c r="Y62" i="274"/>
  <c r="X62" i="274"/>
  <c r="W62" i="274"/>
  <c r="V62" i="274"/>
  <c r="U62" i="274"/>
  <c r="T62" i="274"/>
  <c r="S62" i="274"/>
  <c r="R62" i="274"/>
  <c r="Q62" i="274"/>
  <c r="P62" i="274"/>
  <c r="O62" i="274"/>
  <c r="N62" i="274"/>
  <c r="M62" i="274"/>
  <c r="L62" i="274"/>
  <c r="CC61" i="274"/>
  <c r="G61" i="274"/>
  <c r="CC60" i="274"/>
  <c r="G60" i="274"/>
  <c r="CC59" i="274"/>
  <c r="G59" i="274"/>
  <c r="G58" i="274"/>
  <c r="DG57" i="274"/>
  <c r="DG62" i="274" s="1"/>
  <c r="DG93" i="274" s="1"/>
  <c r="DF57" i="274"/>
  <c r="DF62" i="274" s="1"/>
  <c r="DF93" i="274" s="1"/>
  <c r="DD57" i="274"/>
  <c r="DD62" i="274" s="1"/>
  <c r="DD93" i="274" s="1"/>
  <c r="DC57" i="274"/>
  <c r="DC62" i="274" s="1"/>
  <c r="DC93" i="274" s="1"/>
  <c r="DA57" i="274"/>
  <c r="DA62" i="274" s="1"/>
  <c r="DA93" i="274" s="1"/>
  <c r="CZ57" i="274"/>
  <c r="CZ62" i="274" s="1"/>
  <c r="CZ93" i="274" s="1"/>
  <c r="CX57" i="274"/>
  <c r="CX62" i="274" s="1"/>
  <c r="CW57" i="274"/>
  <c r="CW62" i="274" s="1"/>
  <c r="CU57" i="274"/>
  <c r="CU62" i="274" s="1"/>
  <c r="CT57" i="274"/>
  <c r="CT62" i="274" s="1"/>
  <c r="CR57" i="274"/>
  <c r="CR62" i="274" s="1"/>
  <c r="CQ57" i="274"/>
  <c r="CQ62" i="274" s="1"/>
  <c r="CO57" i="274"/>
  <c r="CO62" i="274" s="1"/>
  <c r="CN57" i="274"/>
  <c r="CN62" i="274" s="1"/>
  <c r="CN93" i="274" s="1"/>
  <c r="CL57" i="274"/>
  <c r="CK57" i="274"/>
  <c r="CK62" i="274" s="1"/>
  <c r="CJ57" i="274"/>
  <c r="CJ62" i="274" s="1"/>
  <c r="CC57" i="274"/>
  <c r="BZ54" i="274"/>
  <c r="AP54" i="274"/>
  <c r="AO54" i="274"/>
  <c r="AN54" i="274"/>
  <c r="AM54" i="274"/>
  <c r="AL54" i="274"/>
  <c r="AK54" i="274"/>
  <c r="AJ54" i="274"/>
  <c r="AI54" i="274"/>
  <c r="AH54" i="274"/>
  <c r="AG54" i="274"/>
  <c r="AF54" i="274"/>
  <c r="AE54" i="274"/>
  <c r="AD54" i="274"/>
  <c r="AC54" i="274"/>
  <c r="AB54" i="274"/>
  <c r="AA54" i="274"/>
  <c r="Z54" i="274"/>
  <c r="Y54" i="274"/>
  <c r="X54" i="274"/>
  <c r="W54" i="274"/>
  <c r="V54" i="274"/>
  <c r="U54" i="274"/>
  <c r="T54" i="274"/>
  <c r="S54" i="274"/>
  <c r="R54" i="274"/>
  <c r="Q54" i="274"/>
  <c r="P54" i="274"/>
  <c r="O54" i="274"/>
  <c r="N54" i="274"/>
  <c r="M54" i="274"/>
  <c r="L54" i="274"/>
  <c r="CC53" i="274"/>
  <c r="BS53" i="274"/>
  <c r="CC52" i="274"/>
  <c r="BS52" i="274"/>
  <c r="CC51" i="274"/>
  <c r="BS51" i="274"/>
  <c r="BY51" i="274" s="1"/>
  <c r="CC50" i="274"/>
  <c r="BS50" i="274"/>
  <c r="CH50" i="274" s="1"/>
  <c r="CC49" i="274"/>
  <c r="BS49" i="274"/>
  <c r="CH49" i="274" s="1"/>
  <c r="CC48" i="274"/>
  <c r="BS48" i="274"/>
  <c r="CH48" i="274" s="1"/>
  <c r="CC47" i="274"/>
  <c r="BS47" i="274"/>
  <c r="BY47" i="274" s="1"/>
  <c r="CC46" i="274"/>
  <c r="BS46" i="274"/>
  <c r="CH46" i="274" s="1"/>
  <c r="CC45" i="274"/>
  <c r="BS45" i="274"/>
  <c r="CH45" i="274" s="1"/>
  <c r="CC44" i="274"/>
  <c r="BS44" i="274"/>
  <c r="BY44" i="274" s="1"/>
  <c r="CC43" i="274"/>
  <c r="BS43" i="274"/>
  <c r="BY43" i="274" s="1"/>
  <c r="CC42" i="274"/>
  <c r="BS42" i="274"/>
  <c r="BY42" i="274" s="1"/>
  <c r="CX41" i="274"/>
  <c r="CW41" i="274"/>
  <c r="CU41" i="274"/>
  <c r="CT41" i="274"/>
  <c r="CR41" i="274"/>
  <c r="CQ41" i="274"/>
  <c r="CO41" i="274"/>
  <c r="CN41" i="274"/>
  <c r="CJ41" i="274"/>
  <c r="CC41" i="274"/>
  <c r="BS41" i="274"/>
  <c r="CH41" i="274" s="1"/>
  <c r="CX40" i="274"/>
  <c r="CW40" i="274"/>
  <c r="CU40" i="274"/>
  <c r="CT40" i="274"/>
  <c r="CR40" i="274"/>
  <c r="CQ40" i="274"/>
  <c r="CO40" i="274"/>
  <c r="CN40" i="274"/>
  <c r="CJ40" i="274"/>
  <c r="CC40" i="274"/>
  <c r="BS40" i="274"/>
  <c r="CH40" i="274" s="1"/>
  <c r="CX39" i="274"/>
  <c r="CW39" i="274"/>
  <c r="CU39" i="274"/>
  <c r="CT39" i="274"/>
  <c r="CR39" i="274"/>
  <c r="CQ39" i="274"/>
  <c r="CO39" i="274"/>
  <c r="CN39" i="274"/>
  <c r="CJ39" i="274"/>
  <c r="CJ54" i="274" s="1"/>
  <c r="CC39" i="274"/>
  <c r="BS39" i="274"/>
  <c r="CH39" i="274" s="1"/>
  <c r="DW36" i="274"/>
  <c r="DW37" i="274" s="1"/>
  <c r="DW38" i="274" s="1"/>
  <c r="CO36" i="274"/>
  <c r="BY36" i="274"/>
  <c r="AP36" i="274"/>
  <c r="AO36" i="274"/>
  <c r="AN36" i="274"/>
  <c r="AM36" i="274"/>
  <c r="AL36" i="274"/>
  <c r="AK36" i="274"/>
  <c r="AJ36" i="274"/>
  <c r="AI36" i="274"/>
  <c r="AH36" i="274"/>
  <c r="AG36" i="274"/>
  <c r="AF36" i="274"/>
  <c r="AE36" i="274"/>
  <c r="AD36" i="274"/>
  <c r="AC36" i="274"/>
  <c r="AB36" i="274"/>
  <c r="AA36" i="274"/>
  <c r="Z36" i="274"/>
  <c r="Y36" i="274"/>
  <c r="X36" i="274"/>
  <c r="W36" i="274"/>
  <c r="V36" i="274"/>
  <c r="U36" i="274"/>
  <c r="T36" i="274"/>
  <c r="S36" i="274"/>
  <c r="R36" i="274"/>
  <c r="Q36" i="274"/>
  <c r="P36" i="274"/>
  <c r="O36" i="274"/>
  <c r="N36" i="274"/>
  <c r="M36" i="274"/>
  <c r="L36" i="274"/>
  <c r="CX35" i="274"/>
  <c r="CX36" i="274" s="1"/>
  <c r="CW35" i="274"/>
  <c r="CW36" i="274" s="1"/>
  <c r="CU35" i="274"/>
  <c r="CU36" i="274" s="1"/>
  <c r="CT35" i="274"/>
  <c r="CT36" i="274" s="1"/>
  <c r="CR35" i="274"/>
  <c r="CR36" i="274" s="1"/>
  <c r="CQ35" i="274"/>
  <c r="CQ36" i="274" s="1"/>
  <c r="CO35" i="274"/>
  <c r="CN35" i="274"/>
  <c r="CN36" i="274" s="1"/>
  <c r="CJ35" i="274"/>
  <c r="CH35" i="274"/>
  <c r="CC35" i="274"/>
  <c r="CG35" i="274" s="1"/>
  <c r="BS35" i="274"/>
  <c r="CC34" i="274"/>
  <c r="BS34" i="274"/>
  <c r="CH34" i="274" s="1"/>
  <c r="CC33" i="274"/>
  <c r="BS33" i="274"/>
  <c r="BZ33" i="274" s="1"/>
  <c r="CC32" i="274"/>
  <c r="BS32" i="274"/>
  <c r="CH32" i="274" s="1"/>
  <c r="CC31" i="274"/>
  <c r="BS31" i="274"/>
  <c r="BZ31" i="274" s="1"/>
  <c r="CC30" i="274"/>
  <c r="CG30" i="274" s="1"/>
  <c r="BS30" i="274"/>
  <c r="BZ30" i="274" s="1"/>
  <c r="CC29" i="274"/>
  <c r="BS29" i="274"/>
  <c r="CI28" i="274"/>
  <c r="DU28" i="274" s="1"/>
  <c r="CC28" i="274"/>
  <c r="BS28" i="274"/>
  <c r="CH28" i="274" s="1"/>
  <c r="CI27" i="274"/>
  <c r="DU27" i="274" s="1"/>
  <c r="CC27" i="274"/>
  <c r="BS27" i="274"/>
  <c r="CH27" i="274" s="1"/>
  <c r="CC26" i="274"/>
  <c r="BS26" i="274"/>
  <c r="CH26" i="274" s="1"/>
  <c r="CC25" i="274"/>
  <c r="BS25" i="274"/>
  <c r="BZ25" i="274" s="1"/>
  <c r="CC24" i="274"/>
  <c r="BS24" i="274"/>
  <c r="BZ24" i="274" s="1"/>
  <c r="CC23" i="274"/>
  <c r="BS23" i="274"/>
  <c r="BZ23" i="274" s="1"/>
  <c r="CC22" i="274"/>
  <c r="BS22" i="274"/>
  <c r="BZ22" i="274" s="1"/>
  <c r="CC21" i="274"/>
  <c r="BS21" i="274"/>
  <c r="CC20" i="274"/>
  <c r="BS20" i="274"/>
  <c r="CC19" i="274"/>
  <c r="BS19" i="274"/>
  <c r="BZ19" i="274" s="1"/>
  <c r="CC18" i="274"/>
  <c r="BS18" i="274"/>
  <c r="CH18" i="274" s="1"/>
  <c r="CC17" i="274"/>
  <c r="BS17" i="274"/>
  <c r="CH17" i="274" s="1"/>
  <c r="CC16" i="274"/>
  <c r="BS16" i="274"/>
  <c r="CH16" i="274" s="1"/>
  <c r="CX15" i="274"/>
  <c r="CW15" i="274"/>
  <c r="CU15" i="274"/>
  <c r="CT15" i="274"/>
  <c r="CR15" i="274"/>
  <c r="CQ15" i="274"/>
  <c r="CO15" i="274"/>
  <c r="CN15" i="274"/>
  <c r="CJ15" i="274"/>
  <c r="CJ36" i="274" s="1"/>
  <c r="CC15" i="274"/>
  <c r="BS15" i="274"/>
  <c r="M12" i="274"/>
  <c r="N12" i="274" s="1"/>
  <c r="O12" i="274" s="1"/>
  <c r="P12" i="274" s="1"/>
  <c r="Q12" i="274" s="1"/>
  <c r="R12" i="274" s="1"/>
  <c r="S12" i="274" s="1"/>
  <c r="T12" i="274" s="1"/>
  <c r="U12" i="274" s="1"/>
  <c r="V12" i="274" s="1"/>
  <c r="W12" i="274" s="1"/>
  <c r="X12" i="274" s="1"/>
  <c r="Y12" i="274" s="1"/>
  <c r="Z12" i="274" s="1"/>
  <c r="AA12" i="274" s="1"/>
  <c r="AB12" i="274" s="1"/>
  <c r="AC12" i="274" s="1"/>
  <c r="AD12" i="274" s="1"/>
  <c r="AE12" i="274" s="1"/>
  <c r="AF12" i="274" s="1"/>
  <c r="AG12" i="274" s="1"/>
  <c r="AH12" i="274" s="1"/>
  <c r="AI12" i="274" s="1"/>
  <c r="AJ12" i="274" s="1"/>
  <c r="AK12" i="274" s="1"/>
  <c r="AL12" i="274" s="1"/>
  <c r="AM12" i="274" s="1"/>
  <c r="AN12" i="274" s="1"/>
  <c r="AO12" i="274" s="1"/>
  <c r="AP12" i="274" s="1"/>
  <c r="CA10" i="274"/>
  <c r="I43" i="145" l="1"/>
  <c r="M43" i="145"/>
  <c r="R43" i="145"/>
  <c r="L75" i="259"/>
  <c r="M23" i="259"/>
  <c r="BS62" i="274"/>
  <c r="CG42" i="274"/>
  <c r="BY67" i="274"/>
  <c r="CH33" i="274"/>
  <c r="CH42" i="274"/>
  <c r="CG67" i="274"/>
  <c r="BY74" i="274"/>
  <c r="CG73" i="274"/>
  <c r="BZ74" i="274"/>
  <c r="CG33" i="274"/>
  <c r="CG74" i="274"/>
  <c r="CG70" i="274"/>
  <c r="CG27" i="274"/>
  <c r="CG46" i="274"/>
  <c r="BY76" i="274"/>
  <c r="CG87" i="274"/>
  <c r="CG72" i="274"/>
  <c r="BF12" i="274"/>
  <c r="BG12" i="274" s="1"/>
  <c r="BH12" i="274" s="1"/>
  <c r="BI12" i="274" s="1"/>
  <c r="BJ12" i="274" s="1"/>
  <c r="BK12" i="274" s="1"/>
  <c r="BL12" i="274" s="1"/>
  <c r="BM12" i="274" s="1"/>
  <c r="BN12" i="274" s="1"/>
  <c r="BO12" i="274" s="1"/>
  <c r="BP12" i="274" s="1"/>
  <c r="BQ12" i="274" s="1"/>
  <c r="BR12" i="274" s="1"/>
  <c r="BY86" i="274"/>
  <c r="BZ72" i="274"/>
  <c r="AB92" i="274"/>
  <c r="BY59" i="274"/>
  <c r="CG68" i="274"/>
  <c r="CG78" i="274"/>
  <c r="BY90" i="274"/>
  <c r="CG53" i="274"/>
  <c r="CG79" i="274"/>
  <c r="CG90" i="274"/>
  <c r="AI92" i="274"/>
  <c r="U92" i="274"/>
  <c r="CQ54" i="274"/>
  <c r="CQ93" i="274" s="1"/>
  <c r="AN92" i="274"/>
  <c r="CG31" i="274"/>
  <c r="CG17" i="274"/>
  <c r="CH44" i="274"/>
  <c r="CR54" i="274"/>
  <c r="BZ69" i="274"/>
  <c r="CH76" i="274"/>
  <c r="BZ18" i="274"/>
  <c r="CH23" i="274"/>
  <c r="BZ32" i="274"/>
  <c r="CG65" i="274"/>
  <c r="CG81" i="274"/>
  <c r="CG86" i="274"/>
  <c r="CG18" i="274"/>
  <c r="CG32" i="274"/>
  <c r="CH69" i="274"/>
  <c r="CH73" i="274"/>
  <c r="BZ77" i="274"/>
  <c r="N92" i="274"/>
  <c r="Z92" i="274"/>
  <c r="AL92" i="274"/>
  <c r="P92" i="274"/>
  <c r="CG22" i="274"/>
  <c r="CG44" i="274"/>
  <c r="BZ65" i="274"/>
  <c r="CG69" i="274"/>
  <c r="BY46" i="274"/>
  <c r="AE92" i="274"/>
  <c r="CG77" i="274"/>
  <c r="CG40" i="274"/>
  <c r="CH78" i="274"/>
  <c r="CG39" i="274"/>
  <c r="BY68" i="274"/>
  <c r="BY84" i="274"/>
  <c r="CH30" i="274"/>
  <c r="CK92" i="274"/>
  <c r="BZ68" i="274"/>
  <c r="BY72" i="274"/>
  <c r="CG84" i="274"/>
  <c r="CL62" i="274"/>
  <c r="CL92" i="274" s="1"/>
  <c r="AG92" i="274"/>
  <c r="BZ17" i="274"/>
  <c r="CG49" i="274"/>
  <c r="CH31" i="274"/>
  <c r="CG76" i="274"/>
  <c r="CG80" i="274"/>
  <c r="M92" i="274"/>
  <c r="CH25" i="274"/>
  <c r="BY58" i="274"/>
  <c r="BY70" i="274"/>
  <c r="BZ75" i="274"/>
  <c r="BY81" i="274"/>
  <c r="BY89" i="274"/>
  <c r="AD92" i="274"/>
  <c r="AP92" i="274"/>
  <c r="CG16" i="274"/>
  <c r="BZ66" i="274"/>
  <c r="AK92" i="274"/>
  <c r="CH47" i="274"/>
  <c r="CH22" i="274"/>
  <c r="BY40" i="274"/>
  <c r="CG48" i="274"/>
  <c r="CG26" i="274"/>
  <c r="BY41" i="274"/>
  <c r="CG45" i="274"/>
  <c r="CH67" i="274"/>
  <c r="CG75" i="274"/>
  <c r="BY78" i="274"/>
  <c r="CG89" i="274"/>
  <c r="CO54" i="274"/>
  <c r="CO93" i="274" s="1"/>
  <c r="CG71" i="274"/>
  <c r="BS54" i="274"/>
  <c r="BY75" i="274"/>
  <c r="BZ26" i="274"/>
  <c r="BY45" i="274"/>
  <c r="CG23" i="274"/>
  <c r="CG41" i="274"/>
  <c r="BY49" i="274"/>
  <c r="BY65" i="274"/>
  <c r="BY73" i="274"/>
  <c r="T92" i="274"/>
  <c r="AF92" i="274"/>
  <c r="BY50" i="274"/>
  <c r="CG34" i="274"/>
  <c r="CG50" i="274"/>
  <c r="CG83" i="274"/>
  <c r="Y92" i="274"/>
  <c r="CG28" i="274"/>
  <c r="W92" i="274"/>
  <c r="CN54" i="274"/>
  <c r="CH70" i="274"/>
  <c r="BY71" i="274"/>
  <c r="CH24" i="274"/>
  <c r="BZ34" i="274"/>
  <c r="CG43" i="274"/>
  <c r="S92" i="274"/>
  <c r="BY66" i="274"/>
  <c r="BZ71" i="274"/>
  <c r="BY83" i="274"/>
  <c r="BY87" i="274"/>
  <c r="L92" i="274"/>
  <c r="X92" i="274"/>
  <c r="AJ92" i="274"/>
  <c r="CH66" i="274"/>
  <c r="CG24" i="274"/>
  <c r="CH43" i="274"/>
  <c r="BZ28" i="274"/>
  <c r="CU54" i="274"/>
  <c r="CU93" i="274" s="1"/>
  <c r="CG25" i="274"/>
  <c r="CW54" i="274"/>
  <c r="CW93" i="274" s="1"/>
  <c r="CG47" i="274"/>
  <c r="BY77" i="274"/>
  <c r="BY80" i="274"/>
  <c r="O92" i="274"/>
  <c r="AM92" i="274"/>
  <c r="BY60" i="274"/>
  <c r="CG60" i="274"/>
  <c r="CG57" i="274"/>
  <c r="AA92" i="274"/>
  <c r="CG59" i="274"/>
  <c r="R92" i="274"/>
  <c r="CH52" i="274"/>
  <c r="CG52" i="274"/>
  <c r="BY52" i="274"/>
  <c r="BY85" i="274"/>
  <c r="CH85" i="274"/>
  <c r="BZ85" i="274"/>
  <c r="CG88" i="274"/>
  <c r="CH15" i="274"/>
  <c r="BS36" i="274"/>
  <c r="BZ15" i="274"/>
  <c r="CG85" i="274"/>
  <c r="BZ21" i="274"/>
  <c r="CH21" i="274"/>
  <c r="BY88" i="274"/>
  <c r="CH88" i="274"/>
  <c r="BZ88" i="274"/>
  <c r="CH20" i="274"/>
  <c r="BZ20" i="274"/>
  <c r="CT54" i="274"/>
  <c r="CT93" i="274" s="1"/>
  <c r="CG15" i="274"/>
  <c r="BY82" i="274"/>
  <c r="CH82" i="274"/>
  <c r="BZ82" i="274"/>
  <c r="BZ9" i="274"/>
  <c r="BY9" i="274"/>
  <c r="CG20" i="274"/>
  <c r="CX54" i="274"/>
  <c r="CX93" i="274" s="1"/>
  <c r="BY53" i="274"/>
  <c r="CH53" i="274"/>
  <c r="BY79" i="274"/>
  <c r="CH79" i="274"/>
  <c r="BZ79" i="274"/>
  <c r="CG82" i="274"/>
  <c r="CR93" i="274"/>
  <c r="Q92" i="274"/>
  <c r="AC92" i="274"/>
  <c r="AO92" i="274"/>
  <c r="BZ29" i="274"/>
  <c r="CH29" i="274"/>
  <c r="CG21" i="274"/>
  <c r="CG29" i="274"/>
  <c r="BY61" i="274"/>
  <c r="BZ61" i="274"/>
  <c r="V92" i="274"/>
  <c r="AH92" i="274"/>
  <c r="CH19" i="274"/>
  <c r="CG19" i="274"/>
  <c r="CJ92" i="274"/>
  <c r="CG61" i="274"/>
  <c r="BZ16" i="274"/>
  <c r="BY48" i="274"/>
  <c r="CG51" i="274"/>
  <c r="CH80" i="274"/>
  <c r="CH83" i="274"/>
  <c r="CH86" i="274"/>
  <c r="CH89" i="274"/>
  <c r="CH51" i="274"/>
  <c r="BZ81" i="274"/>
  <c r="BZ84" i="274"/>
  <c r="BZ87" i="274"/>
  <c r="BZ90" i="274"/>
  <c r="BS91" i="274"/>
  <c r="BZ27" i="274"/>
  <c r="BZ35" i="274"/>
  <c r="BY39" i="274"/>
  <c r="CK108" i="274"/>
  <c r="CK112" i="274" s="1"/>
  <c r="CJ115" i="274" s="1"/>
  <c r="CJ117" i="274" s="1"/>
  <c r="BZ57" i="274"/>
  <c r="BZ62" i="274" s="1"/>
  <c r="I50" i="145" l="1"/>
  <c r="X42" i="145"/>
  <c r="R54" i="145"/>
  <c r="R50" i="145"/>
  <c r="M54" i="145"/>
  <c r="M50" i="145"/>
  <c r="AA43" i="145"/>
  <c r="AA50" i="145" s="1"/>
  <c r="CH54" i="274"/>
  <c r="CG62" i="274"/>
  <c r="CG54" i="274"/>
  <c r="BY91" i="274"/>
  <c r="CH91" i="274"/>
  <c r="BZ91" i="274"/>
  <c r="BY62" i="274"/>
  <c r="CG91" i="274"/>
  <c r="CG36" i="274"/>
  <c r="CH36" i="274"/>
  <c r="BX48" i="274"/>
  <c r="CA48" i="274" s="1"/>
  <c r="BX16" i="274"/>
  <c r="CA16" i="274" s="1"/>
  <c r="BX88" i="274"/>
  <c r="CA88" i="274" s="1"/>
  <c r="BX85" i="274"/>
  <c r="CA85" i="274" s="1"/>
  <c r="BX82" i="274"/>
  <c r="CA82" i="274" s="1"/>
  <c r="BX79" i="274"/>
  <c r="CA79" i="274" s="1"/>
  <c r="BX61" i="274"/>
  <c r="CA61" i="274" s="1"/>
  <c r="BX53" i="274"/>
  <c r="CA53" i="274" s="1"/>
  <c r="BX29" i="274"/>
  <c r="CA29" i="274" s="1"/>
  <c r="BX57" i="274"/>
  <c r="BX51" i="274"/>
  <c r="CA51" i="274" s="1"/>
  <c r="BX19" i="274"/>
  <c r="CA19" i="274" s="1"/>
  <c r="BX89" i="274"/>
  <c r="CA89" i="274" s="1"/>
  <c r="BX86" i="274"/>
  <c r="CA86" i="274" s="1"/>
  <c r="BX83" i="274"/>
  <c r="CA83" i="274" s="1"/>
  <c r="BX80" i="274"/>
  <c r="CA80" i="274" s="1"/>
  <c r="BX59" i="274"/>
  <c r="CA59" i="274" s="1"/>
  <c r="BX49" i="274"/>
  <c r="CA49" i="274" s="1"/>
  <c r="BX17" i="274"/>
  <c r="CA17" i="274" s="1"/>
  <c r="BX77" i="274"/>
  <c r="CA77" i="274" s="1"/>
  <c r="BX74" i="274"/>
  <c r="CA74" i="274" s="1"/>
  <c r="BX71" i="274"/>
  <c r="CA71" i="274" s="1"/>
  <c r="BX68" i="274"/>
  <c r="CA68" i="274" s="1"/>
  <c r="BX65" i="274"/>
  <c r="CA65" i="274" s="1"/>
  <c r="BX42" i="274"/>
  <c r="CA42" i="274" s="1"/>
  <c r="BX39" i="274"/>
  <c r="BX30" i="274"/>
  <c r="CA30" i="274" s="1"/>
  <c r="BX22" i="274"/>
  <c r="CA22" i="274" s="1"/>
  <c r="BX58" i="274"/>
  <c r="CA58" i="274" s="1"/>
  <c r="BX47" i="274"/>
  <c r="CA47" i="274" s="1"/>
  <c r="BX35" i="274"/>
  <c r="BX27" i="274"/>
  <c r="CA27" i="274" s="1"/>
  <c r="BX52" i="274"/>
  <c r="CA52" i="274" s="1"/>
  <c r="BX20" i="274"/>
  <c r="CA20" i="274" s="1"/>
  <c r="BX15" i="274"/>
  <c r="BX78" i="274"/>
  <c r="CA78" i="274" s="1"/>
  <c r="BX75" i="274"/>
  <c r="CA75" i="274" s="1"/>
  <c r="BX72" i="274"/>
  <c r="CA72" i="274" s="1"/>
  <c r="BX69" i="274"/>
  <c r="CA69" i="274" s="1"/>
  <c r="BX66" i="274"/>
  <c r="BX50" i="274"/>
  <c r="CA50" i="274" s="1"/>
  <c r="BX40" i="274"/>
  <c r="BX28" i="274"/>
  <c r="CA28" i="274" s="1"/>
  <c r="BX18" i="274"/>
  <c r="CA18" i="274" s="1"/>
  <c r="BX43" i="274"/>
  <c r="CA43" i="274" s="1"/>
  <c r="BX31" i="274"/>
  <c r="CA31" i="274" s="1"/>
  <c r="BX23" i="274"/>
  <c r="CA23" i="274" s="1"/>
  <c r="BX21" i="274"/>
  <c r="CA21" i="274" s="1"/>
  <c r="BX81" i="274"/>
  <c r="CA81" i="274" s="1"/>
  <c r="BX84" i="274"/>
  <c r="CA84" i="274" s="1"/>
  <c r="BX87" i="274"/>
  <c r="CA87" i="274" s="1"/>
  <c r="BX73" i="274"/>
  <c r="CA73" i="274" s="1"/>
  <c r="BX90" i="274"/>
  <c r="CA90" i="274" s="1"/>
  <c r="BX44" i="274"/>
  <c r="CA44" i="274" s="1"/>
  <c r="BX41" i="274"/>
  <c r="BX70" i="274"/>
  <c r="CA70" i="274" s="1"/>
  <c r="BX32" i="274"/>
  <c r="CA32" i="274" s="1"/>
  <c r="BX24" i="274"/>
  <c r="CA24" i="274" s="1"/>
  <c r="BX46" i="274"/>
  <c r="CA46" i="274" s="1"/>
  <c r="BX34" i="274"/>
  <c r="CA34" i="274" s="1"/>
  <c r="BX60" i="274"/>
  <c r="CA60" i="274" s="1"/>
  <c r="BX67" i="274"/>
  <c r="CA67" i="274" s="1"/>
  <c r="BX45" i="274"/>
  <c r="CA45" i="274" s="1"/>
  <c r="BX33" i="274"/>
  <c r="CA33" i="274" s="1"/>
  <c r="BX25" i="274"/>
  <c r="CA25" i="274" s="1"/>
  <c r="BX76" i="274"/>
  <c r="CA76" i="274" s="1"/>
  <c r="BX26" i="274"/>
  <c r="CA26" i="274" s="1"/>
  <c r="BY54" i="274"/>
  <c r="BS92" i="274"/>
  <c r="BZ36" i="274"/>
  <c r="X50" i="145" l="1"/>
  <c r="AC43" i="145"/>
  <c r="AC50" i="145" s="1"/>
  <c r="AA52" i="145"/>
  <c r="AA55" i="145" s="1"/>
  <c r="BY92" i="274"/>
  <c r="BZ92" i="274"/>
  <c r="BZ93" i="274" s="1"/>
  <c r="CG92" i="274"/>
  <c r="CA41" i="274"/>
  <c r="CP41" i="274"/>
  <c r="CY41" i="274"/>
  <c r="CV41" i="274"/>
  <c r="CS41" i="274"/>
  <c r="CY35" i="274"/>
  <c r="CY36" i="274" s="1"/>
  <c r="CS35" i="274"/>
  <c r="CS36" i="274" s="1"/>
  <c r="CP35" i="274"/>
  <c r="CP36" i="274" s="1"/>
  <c r="CV35" i="274"/>
  <c r="CV36" i="274" s="1"/>
  <c r="CA35" i="274"/>
  <c r="CV40" i="274"/>
  <c r="CA40" i="274"/>
  <c r="CS40" i="274"/>
  <c r="CP40" i="274"/>
  <c r="CY40" i="274"/>
  <c r="CY39" i="274"/>
  <c r="CY54" i="274" s="1"/>
  <c r="CV39" i="274"/>
  <c r="CS39" i="274"/>
  <c r="CP39" i="274"/>
  <c r="CP54" i="274" s="1"/>
  <c r="CA39" i="274"/>
  <c r="CE66" i="274"/>
  <c r="CA66" i="274"/>
  <c r="CA91" i="274" s="1"/>
  <c r="CV15" i="274"/>
  <c r="CS15" i="274"/>
  <c r="CP15" i="274"/>
  <c r="CY15" i="274"/>
  <c r="CA15" i="274"/>
  <c r="DE57" i="274"/>
  <c r="DE62" i="274" s="1"/>
  <c r="DE93" i="274" s="1"/>
  <c r="CS57" i="274"/>
  <c r="CS62" i="274" s="1"/>
  <c r="DB57" i="274"/>
  <c r="DB62" i="274" s="1"/>
  <c r="DB93" i="274" s="1"/>
  <c r="CP57" i="274"/>
  <c r="CP62" i="274" s="1"/>
  <c r="CY57" i="274"/>
  <c r="CY62" i="274" s="1"/>
  <c r="DH57" i="274"/>
  <c r="DH62" i="274" s="1"/>
  <c r="DH93" i="274" s="1"/>
  <c r="CV57" i="274"/>
  <c r="CV62" i="274" s="1"/>
  <c r="CA57" i="274"/>
  <c r="BY93" i="274" l="1"/>
  <c r="CP93" i="274"/>
  <c r="CS54" i="274"/>
  <c r="CA54" i="274"/>
  <c r="CS93" i="274"/>
  <c r="CA36" i="274"/>
  <c r="CY93" i="274"/>
  <c r="CV54" i="274"/>
  <c r="CV93" i="274" s="1"/>
  <c r="DU54" i="274"/>
  <c r="CM108" i="274"/>
  <c r="CM112" i="274" s="1"/>
  <c r="CK100" i="274"/>
  <c r="CJ97" i="274"/>
  <c r="CA62" i="274"/>
  <c r="CA92" i="274" s="1"/>
  <c r="CL115" i="274" s="1"/>
  <c r="CL117" i="274" s="1"/>
  <c r="R26" i="145" l="1"/>
  <c r="M26" i="145"/>
  <c r="K115" i="1" l="1"/>
  <c r="R34" i="145"/>
  <c r="R52" i="145" s="1"/>
  <c r="R55" i="145" s="1"/>
  <c r="M34" i="145"/>
  <c r="M52" i="145" s="1"/>
  <c r="M55" i="145" s="1"/>
  <c r="S8" i="145"/>
  <c r="T8" i="145" s="1"/>
  <c r="U8" i="145" s="1"/>
  <c r="V8" i="145" s="1"/>
  <c r="M8" i="261"/>
  <c r="AI15" i="259"/>
  <c r="AI16" i="259"/>
  <c r="AI17" i="259"/>
  <c r="AI20" i="259"/>
  <c r="AI21" i="259"/>
  <c r="AI22" i="259"/>
  <c r="I24" i="145" s="1"/>
  <c r="Z24" i="145" s="1"/>
  <c r="AD24" i="145" s="1"/>
  <c r="AI14" i="259"/>
  <c r="AB14" i="259"/>
  <c r="E21" i="145" s="1"/>
  <c r="G10" i="261"/>
  <c r="D32" i="269"/>
  <c r="D31" i="269"/>
  <c r="D29" i="269"/>
  <c r="I17" i="259"/>
  <c r="E15" i="145"/>
  <c r="Q25" i="245"/>
  <c r="M10" i="271"/>
  <c r="M9" i="271"/>
  <c r="N11" i="271"/>
  <c r="N88" i="259" l="1"/>
  <c r="N89" i="259" s="1"/>
  <c r="K72" i="259"/>
  <c r="K58" i="259"/>
  <c r="K57" i="259"/>
  <c r="K69" i="259"/>
  <c r="K55" i="259"/>
  <c r="K68" i="259"/>
  <c r="K67" i="259"/>
  <c r="K65" i="259"/>
  <c r="K64" i="259"/>
  <c r="K63" i="259"/>
  <c r="K62" i="259"/>
  <c r="K60" i="259"/>
  <c r="K59" i="259"/>
  <c r="K71" i="259"/>
  <c r="K54" i="259"/>
  <c r="K53" i="259"/>
  <c r="K52" i="259"/>
  <c r="K51" i="259"/>
  <c r="K61" i="259"/>
  <c r="K70" i="259"/>
  <c r="K56" i="259"/>
  <c r="K66" i="259"/>
  <c r="AC15" i="145"/>
  <c r="Z15" i="145"/>
  <c r="I23" i="145"/>
  <c r="Z23" i="145" s="1"/>
  <c r="AC23" i="145" s="1"/>
  <c r="E54" i="145"/>
  <c r="AD26" i="145"/>
  <c r="AD52" i="145" s="1"/>
  <c r="AD55" i="145" s="1"/>
  <c r="I21" i="145"/>
  <c r="I22" i="145"/>
  <c r="Z22" i="145" s="1"/>
  <c r="AC22" i="145" s="1"/>
  <c r="X20" i="145" l="1"/>
  <c r="I54" i="145"/>
  <c r="X54" i="145" s="1"/>
  <c r="Z21" i="145"/>
  <c r="K19" i="259"/>
  <c r="K18" i="259"/>
  <c r="K79" i="259"/>
  <c r="K78" i="259"/>
  <c r="K77" i="259"/>
  <c r="K76" i="259"/>
  <c r="K74" i="259"/>
  <c r="K73" i="259"/>
  <c r="K50" i="259"/>
  <c r="K49" i="259"/>
  <c r="M48" i="259"/>
  <c r="M84" i="259" s="1"/>
  <c r="L48" i="259"/>
  <c r="L84" i="259" s="1"/>
  <c r="K42" i="259"/>
  <c r="K43" i="259"/>
  <c r="K34" i="259"/>
  <c r="K35" i="259"/>
  <c r="K26" i="259"/>
  <c r="K27" i="259"/>
  <c r="K28" i="259"/>
  <c r="K37" i="259"/>
  <c r="K21" i="259"/>
  <c r="K44" i="259"/>
  <c r="K22" i="259"/>
  <c r="K36" i="259"/>
  <c r="K24" i="259"/>
  <c r="K29" i="259"/>
  <c r="K40" i="259"/>
  <c r="K45" i="259"/>
  <c r="K25" i="259"/>
  <c r="K15" i="259"/>
  <c r="K41" i="259"/>
  <c r="K46" i="259"/>
  <c r="K32" i="259"/>
  <c r="K16" i="259"/>
  <c r="K17" i="259"/>
  <c r="K30" i="259"/>
  <c r="K20" i="259"/>
  <c r="K14" i="259"/>
  <c r="K47" i="259"/>
  <c r="K38" i="259"/>
  <c r="K31" i="259"/>
  <c r="K33" i="259"/>
  <c r="K39" i="259"/>
  <c r="AC21" i="145" l="1"/>
  <c r="L85" i="259"/>
  <c r="M85" i="259"/>
  <c r="M86" i="259" s="1"/>
  <c r="L86" i="259" s="1"/>
  <c r="E34" i="145"/>
  <c r="I34" i="145"/>
  <c r="DO20" i="1"/>
  <c r="DL20" i="1"/>
  <c r="DI20" i="1"/>
  <c r="DF20" i="1"/>
  <c r="DC20" i="1"/>
  <c r="CZ20" i="1"/>
  <c r="O18" i="261"/>
  <c r="K19" i="261"/>
  <c r="DB120" i="1"/>
  <c r="DB121" i="1"/>
  <c r="DB122" i="1"/>
  <c r="CY121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CX62" i="1"/>
  <c r="CY62" i="1"/>
  <c r="CZ62" i="1"/>
  <c r="DA62" i="1"/>
  <c r="DB62" i="1"/>
  <c r="DC62" i="1"/>
  <c r="DC87" i="1" s="1"/>
  <c r="DD62" i="1"/>
  <c r="DE62" i="1"/>
  <c r="DF62" i="1"/>
  <c r="DG62" i="1"/>
  <c r="DH62" i="1"/>
  <c r="DI62" i="1"/>
  <c r="DJ62" i="1"/>
  <c r="DK62" i="1"/>
  <c r="DL62" i="1"/>
  <c r="DM62" i="1"/>
  <c r="DN62" i="1"/>
  <c r="DO62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X24" i="1"/>
  <c r="CY24" i="1"/>
  <c r="CZ24" i="1"/>
  <c r="DA24" i="1"/>
  <c r="DB24" i="1"/>
  <c r="DC24" i="1"/>
  <c r="DC56" i="1" s="1"/>
  <c r="DD24" i="1"/>
  <c r="DE24" i="1"/>
  <c r="DF24" i="1"/>
  <c r="DG24" i="1"/>
  <c r="DH24" i="1"/>
  <c r="DI24" i="1"/>
  <c r="DJ24" i="1"/>
  <c r="DK24" i="1"/>
  <c r="DL24" i="1"/>
  <c r="DM24" i="1"/>
  <c r="DN24" i="1"/>
  <c r="DO24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DO13" i="1"/>
  <c r="DO14" i="1"/>
  <c r="DO15" i="1"/>
  <c r="DO16" i="1"/>
  <c r="DO17" i="1"/>
  <c r="DO18" i="1"/>
  <c r="DO19" i="1"/>
  <c r="DO12" i="1"/>
  <c r="DL13" i="1"/>
  <c r="DL14" i="1"/>
  <c r="DL15" i="1"/>
  <c r="DL16" i="1"/>
  <c r="DL17" i="1"/>
  <c r="DL18" i="1"/>
  <c r="DL19" i="1"/>
  <c r="DL12" i="1"/>
  <c r="DI13" i="1"/>
  <c r="DI14" i="1"/>
  <c r="DI15" i="1"/>
  <c r="DI16" i="1"/>
  <c r="DI17" i="1"/>
  <c r="DI18" i="1"/>
  <c r="DI19" i="1"/>
  <c r="DI12" i="1"/>
  <c r="DF13" i="1"/>
  <c r="DF14" i="1"/>
  <c r="DF15" i="1"/>
  <c r="DF16" i="1"/>
  <c r="DF17" i="1"/>
  <c r="DF18" i="1"/>
  <c r="DF19" i="1"/>
  <c r="DF12" i="1"/>
  <c r="DC13" i="1"/>
  <c r="DC14" i="1"/>
  <c r="DC15" i="1"/>
  <c r="DC16" i="1"/>
  <c r="DC17" i="1"/>
  <c r="DC18" i="1"/>
  <c r="DC19" i="1"/>
  <c r="DC12" i="1"/>
  <c r="CZ13" i="1"/>
  <c r="CZ14" i="1"/>
  <c r="CZ15" i="1"/>
  <c r="CZ16" i="1"/>
  <c r="CZ17" i="1"/>
  <c r="CZ18" i="1"/>
  <c r="CZ19" i="1"/>
  <c r="CZ12" i="1"/>
  <c r="CU19" i="1"/>
  <c r="CU13" i="1"/>
  <c r="CU20" i="1" s="1"/>
  <c r="CU14" i="1"/>
  <c r="CU15" i="1"/>
  <c r="CU16" i="1"/>
  <c r="CU17" i="1"/>
  <c r="CU18" i="1"/>
  <c r="CU12" i="1"/>
  <c r="CT12" i="1"/>
  <c r="CT60" i="1"/>
  <c r="CU60" i="1"/>
  <c r="CT62" i="1"/>
  <c r="CU62" i="1"/>
  <c r="CT63" i="1"/>
  <c r="CU63" i="1"/>
  <c r="CT64" i="1"/>
  <c r="CU64" i="1"/>
  <c r="CT65" i="1"/>
  <c r="CU65" i="1"/>
  <c r="CT66" i="1"/>
  <c r="CU66" i="1"/>
  <c r="CT67" i="1"/>
  <c r="CU67" i="1"/>
  <c r="CT68" i="1"/>
  <c r="CU68" i="1"/>
  <c r="CT69" i="1"/>
  <c r="CU69" i="1"/>
  <c r="CT70" i="1"/>
  <c r="CU70" i="1"/>
  <c r="CT71" i="1"/>
  <c r="CU71" i="1"/>
  <c r="CT72" i="1"/>
  <c r="CU72" i="1"/>
  <c r="CT73" i="1"/>
  <c r="CU73" i="1"/>
  <c r="CT74" i="1"/>
  <c r="CU74" i="1"/>
  <c r="CU59" i="1"/>
  <c r="CT59" i="1"/>
  <c r="CT24" i="1"/>
  <c r="CU24" i="1"/>
  <c r="CT25" i="1"/>
  <c r="CU25" i="1"/>
  <c r="CT26" i="1"/>
  <c r="CU26" i="1"/>
  <c r="CT27" i="1"/>
  <c r="CU27" i="1"/>
  <c r="CT28" i="1"/>
  <c r="CU28" i="1"/>
  <c r="CT29" i="1"/>
  <c r="CU29" i="1"/>
  <c r="CT30" i="1"/>
  <c r="CU30" i="1"/>
  <c r="CT31" i="1"/>
  <c r="CU31" i="1"/>
  <c r="CT32" i="1"/>
  <c r="CU32" i="1"/>
  <c r="CT33" i="1"/>
  <c r="CU33" i="1"/>
  <c r="CT34" i="1"/>
  <c r="CU34" i="1"/>
  <c r="CT35" i="1"/>
  <c r="CU35" i="1"/>
  <c r="CT36" i="1"/>
  <c r="CU36" i="1"/>
  <c r="CT37" i="1"/>
  <c r="CU37" i="1"/>
  <c r="CT38" i="1"/>
  <c r="CU38" i="1"/>
  <c r="CT39" i="1"/>
  <c r="CU39" i="1"/>
  <c r="CT40" i="1"/>
  <c r="CU40" i="1"/>
  <c r="CT41" i="1"/>
  <c r="CU41" i="1"/>
  <c r="CU23" i="1"/>
  <c r="CT23" i="1"/>
  <c r="CT19" i="1"/>
  <c r="CT13" i="1"/>
  <c r="CT14" i="1"/>
  <c r="CT15" i="1"/>
  <c r="CT16" i="1"/>
  <c r="CT17" i="1"/>
  <c r="CT18" i="1"/>
  <c r="L87" i="259" l="1"/>
  <c r="L88" i="259" s="1"/>
  <c r="L89" i="259" s="1"/>
  <c r="M87" i="259"/>
  <c r="DC116" i="1"/>
  <c r="G14" i="1"/>
  <c r="CS18" i="1"/>
  <c r="DT18" i="1" s="1"/>
  <c r="CS17" i="1"/>
  <c r="DT17" i="1" s="1"/>
  <c r="CL26" i="1"/>
  <c r="CM26" i="1" s="1"/>
  <c r="CK26" i="1"/>
  <c r="CD26" i="1"/>
  <c r="CQ26" i="1" s="1"/>
  <c r="CL14" i="1"/>
  <c r="CM14" i="1" s="1"/>
  <c r="CK14" i="1"/>
  <c r="CD14" i="1"/>
  <c r="CQ14" i="1" s="1"/>
  <c r="G26" i="1"/>
  <c r="M88" i="259" l="1"/>
  <c r="M89" i="259" s="1"/>
  <c r="CP26" i="1"/>
  <c r="CP14" i="1"/>
  <c r="CH26" i="1"/>
  <c r="CI26" i="1"/>
  <c r="CH14" i="1"/>
  <c r="CI14" i="1"/>
  <c r="G72" i="1"/>
  <c r="G71" i="1"/>
  <c r="G69" i="1"/>
  <c r="CN62" i="1"/>
  <c r="CM62" i="1"/>
  <c r="CD62" i="1"/>
  <c r="CQ62" i="1" s="1"/>
  <c r="G62" i="1"/>
  <c r="CN60" i="1"/>
  <c r="CM60" i="1"/>
  <c r="CD60" i="1"/>
  <c r="CJ60" i="1" s="1"/>
  <c r="G60" i="1"/>
  <c r="D24" i="269"/>
  <c r="D17" i="269"/>
  <c r="E16" i="269"/>
  <c r="F14" i="269"/>
  <c r="F13" i="269"/>
  <c r="F11" i="269"/>
  <c r="F9" i="269"/>
  <c r="E15" i="269" s="1"/>
  <c r="CP62" i="1" l="1"/>
  <c r="CH62" i="1"/>
  <c r="CI62" i="1"/>
  <c r="CJ62" i="1"/>
  <c r="CQ60" i="1"/>
  <c r="CR60" i="1" s="1"/>
  <c r="CP60" i="1"/>
  <c r="CH60" i="1"/>
  <c r="CI60" i="1"/>
  <c r="CX19" i="1"/>
  <c r="DM19" i="1"/>
  <c r="DP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K20" i="1"/>
  <c r="CL19" i="1"/>
  <c r="CM19" i="1" s="1"/>
  <c r="CK19" i="1"/>
  <c r="CD19" i="1"/>
  <c r="CQ19" i="1" s="1"/>
  <c r="G19" i="1"/>
  <c r="CL39" i="1"/>
  <c r="CM39" i="1" s="1"/>
  <c r="CK39" i="1"/>
  <c r="CD39" i="1"/>
  <c r="CH39" i="1" s="1"/>
  <c r="G39" i="1"/>
  <c r="G16" i="1"/>
  <c r="CD16" i="1"/>
  <c r="CH16" i="1" s="1"/>
  <c r="CK16" i="1"/>
  <c r="CL16" i="1"/>
  <c r="CM16" i="1" s="1"/>
  <c r="CX16" i="1"/>
  <c r="CY16" i="1"/>
  <c r="DA16" i="1"/>
  <c r="DB16" i="1"/>
  <c r="DD16" i="1"/>
  <c r="DE16" i="1"/>
  <c r="DG16" i="1"/>
  <c r="DH16" i="1"/>
  <c r="DJ16" i="1"/>
  <c r="DK16" i="1"/>
  <c r="DM16" i="1"/>
  <c r="DN16" i="1"/>
  <c r="DP16" i="1"/>
  <c r="DQ16" i="1"/>
  <c r="G17" i="1"/>
  <c r="CD17" i="1"/>
  <c r="CH17" i="1" s="1"/>
  <c r="CK17" i="1"/>
  <c r="CL17" i="1"/>
  <c r="CM17" i="1" s="1"/>
  <c r="CX17" i="1"/>
  <c r="CY17" i="1"/>
  <c r="DA17" i="1"/>
  <c r="DB17" i="1"/>
  <c r="DD17" i="1"/>
  <c r="DE17" i="1"/>
  <c r="DG17" i="1"/>
  <c r="DH17" i="1"/>
  <c r="DJ17" i="1"/>
  <c r="DK17" i="1"/>
  <c r="DM17" i="1"/>
  <c r="DN17" i="1"/>
  <c r="DP17" i="1"/>
  <c r="DQ17" i="1"/>
  <c r="G18" i="1"/>
  <c r="CD18" i="1"/>
  <c r="CH18" i="1" s="1"/>
  <c r="CK18" i="1"/>
  <c r="CL18" i="1"/>
  <c r="CM18" i="1" s="1"/>
  <c r="CX18" i="1"/>
  <c r="CY18" i="1"/>
  <c r="DA18" i="1"/>
  <c r="DB18" i="1"/>
  <c r="DD18" i="1"/>
  <c r="DE18" i="1"/>
  <c r="DG18" i="1"/>
  <c r="DH18" i="1"/>
  <c r="DJ18" i="1"/>
  <c r="DK18" i="1"/>
  <c r="DM18" i="1"/>
  <c r="DN18" i="1"/>
  <c r="DP18" i="1"/>
  <c r="DQ18" i="1"/>
  <c r="CL25" i="1"/>
  <c r="CM25" i="1" s="1"/>
  <c r="CK25" i="1"/>
  <c r="CD25" i="1"/>
  <c r="CI25" i="1" s="1"/>
  <c r="G25" i="1"/>
  <c r="CR62" i="1" l="1"/>
  <c r="CY120" i="1"/>
  <c r="K18" i="261" s="1"/>
  <c r="CP16" i="1"/>
  <c r="CP19" i="1"/>
  <c r="CH19" i="1"/>
  <c r="CI19" i="1"/>
  <c r="CP17" i="1"/>
  <c r="CI39" i="1"/>
  <c r="CP39" i="1"/>
  <c r="CQ39" i="1"/>
  <c r="CP18" i="1"/>
  <c r="CP25" i="1"/>
  <c r="CI16" i="1"/>
  <c r="CQ16" i="1"/>
  <c r="CQ17" i="1"/>
  <c r="CQ18" i="1"/>
  <c r="CI17" i="1"/>
  <c r="CI18" i="1"/>
  <c r="CQ25" i="1"/>
  <c r="CH25" i="1"/>
  <c r="AC11" i="145" l="1"/>
  <c r="Z11" i="145"/>
  <c r="I26" i="145"/>
  <c r="I52" i="145" s="1"/>
  <c r="I55" i="145" s="1"/>
  <c r="DU14" i="259"/>
  <c r="CU90" i="1"/>
  <c r="CT90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R113" i="1"/>
  <c r="CN112" i="1"/>
  <c r="CN109" i="1"/>
  <c r="DQ112" i="1"/>
  <c r="DP112" i="1"/>
  <c r="DN112" i="1"/>
  <c r="DM112" i="1"/>
  <c r="DK112" i="1"/>
  <c r="DJ112" i="1"/>
  <c r="DH112" i="1"/>
  <c r="DG112" i="1"/>
  <c r="DE112" i="1"/>
  <c r="DD112" i="1"/>
  <c r="DB112" i="1"/>
  <c r="DA112" i="1"/>
  <c r="CY112" i="1"/>
  <c r="CX112" i="1"/>
  <c r="CV112" i="1"/>
  <c r="CM112" i="1"/>
  <c r="CD112" i="1"/>
  <c r="CI112" i="1" s="1"/>
  <c r="G112" i="1"/>
  <c r="DQ111" i="1"/>
  <c r="DP111" i="1"/>
  <c r="DN111" i="1"/>
  <c r="DM111" i="1"/>
  <c r="DK111" i="1"/>
  <c r="DJ111" i="1"/>
  <c r="DH111" i="1"/>
  <c r="DG111" i="1"/>
  <c r="DE111" i="1"/>
  <c r="DD111" i="1"/>
  <c r="DB111" i="1"/>
  <c r="DA111" i="1"/>
  <c r="CY111" i="1"/>
  <c r="CX111" i="1"/>
  <c r="CV111" i="1"/>
  <c r="CM111" i="1"/>
  <c r="CD111" i="1"/>
  <c r="CH111" i="1" s="1"/>
  <c r="G111" i="1"/>
  <c r="DQ110" i="1"/>
  <c r="DP110" i="1"/>
  <c r="DN110" i="1"/>
  <c r="DM110" i="1"/>
  <c r="DK110" i="1"/>
  <c r="DJ110" i="1"/>
  <c r="DH110" i="1"/>
  <c r="DG110" i="1"/>
  <c r="DE110" i="1"/>
  <c r="DD110" i="1"/>
  <c r="DB110" i="1"/>
  <c r="DA110" i="1"/>
  <c r="CY110" i="1"/>
  <c r="CX110" i="1"/>
  <c r="CV110" i="1"/>
  <c r="CD110" i="1"/>
  <c r="CP110" i="1" s="1"/>
  <c r="G110" i="1"/>
  <c r="DQ109" i="1"/>
  <c r="DP109" i="1"/>
  <c r="DN109" i="1"/>
  <c r="DM109" i="1"/>
  <c r="DK109" i="1"/>
  <c r="DJ109" i="1"/>
  <c r="DH109" i="1"/>
  <c r="DG109" i="1"/>
  <c r="DE109" i="1"/>
  <c r="DD109" i="1"/>
  <c r="DB109" i="1"/>
  <c r="DA109" i="1"/>
  <c r="CY109" i="1"/>
  <c r="CX109" i="1"/>
  <c r="CV109" i="1"/>
  <c r="CM109" i="1"/>
  <c r="CD109" i="1"/>
  <c r="CQ109" i="1" s="1"/>
  <c r="G109" i="1"/>
  <c r="DQ108" i="1"/>
  <c r="DP108" i="1"/>
  <c r="DN108" i="1"/>
  <c r="DM108" i="1"/>
  <c r="DK108" i="1"/>
  <c r="DJ108" i="1"/>
  <c r="DH108" i="1"/>
  <c r="DG108" i="1"/>
  <c r="DE108" i="1"/>
  <c r="DD108" i="1"/>
  <c r="DB108" i="1"/>
  <c r="DA108" i="1"/>
  <c r="CY108" i="1"/>
  <c r="CX108" i="1"/>
  <c r="CV108" i="1"/>
  <c r="CM108" i="1"/>
  <c r="CD108" i="1"/>
  <c r="G108" i="1"/>
  <c r="DQ107" i="1"/>
  <c r="DP107" i="1"/>
  <c r="DN107" i="1"/>
  <c r="DM107" i="1"/>
  <c r="DK107" i="1"/>
  <c r="DJ107" i="1"/>
  <c r="DH107" i="1"/>
  <c r="DG107" i="1"/>
  <c r="DE107" i="1"/>
  <c r="DD107" i="1"/>
  <c r="DB107" i="1"/>
  <c r="DA107" i="1"/>
  <c r="CY107" i="1"/>
  <c r="CX107" i="1"/>
  <c r="CV107" i="1"/>
  <c r="CM107" i="1"/>
  <c r="CD107" i="1"/>
  <c r="DQ106" i="1"/>
  <c r="DP106" i="1"/>
  <c r="DN106" i="1"/>
  <c r="DM106" i="1"/>
  <c r="DK106" i="1"/>
  <c r="DJ106" i="1"/>
  <c r="DH106" i="1"/>
  <c r="DG106" i="1"/>
  <c r="DE106" i="1"/>
  <c r="DD106" i="1"/>
  <c r="DB106" i="1"/>
  <c r="DA106" i="1"/>
  <c r="CY106" i="1"/>
  <c r="CX106" i="1"/>
  <c r="CV106" i="1"/>
  <c r="CM106" i="1"/>
  <c r="CD106" i="1"/>
  <c r="DQ105" i="1"/>
  <c r="DP105" i="1"/>
  <c r="DN105" i="1"/>
  <c r="DM105" i="1"/>
  <c r="DK105" i="1"/>
  <c r="DJ105" i="1"/>
  <c r="DH105" i="1"/>
  <c r="DG105" i="1"/>
  <c r="DE105" i="1"/>
  <c r="DD105" i="1"/>
  <c r="DB105" i="1"/>
  <c r="DA105" i="1"/>
  <c r="CY105" i="1"/>
  <c r="CX105" i="1"/>
  <c r="CV105" i="1"/>
  <c r="CM105" i="1"/>
  <c r="CD105" i="1"/>
  <c r="CH105" i="1" s="1"/>
  <c r="G105" i="1"/>
  <c r="DQ104" i="1"/>
  <c r="DP104" i="1"/>
  <c r="DN104" i="1"/>
  <c r="DM104" i="1"/>
  <c r="DK104" i="1"/>
  <c r="DJ104" i="1"/>
  <c r="DH104" i="1"/>
  <c r="DG104" i="1"/>
  <c r="DE104" i="1"/>
  <c r="DD104" i="1"/>
  <c r="DB104" i="1"/>
  <c r="DA104" i="1"/>
  <c r="CY104" i="1"/>
  <c r="CX104" i="1"/>
  <c r="CV104" i="1"/>
  <c r="CD104" i="1"/>
  <c r="G104" i="1"/>
  <c r="DQ103" i="1"/>
  <c r="DP103" i="1"/>
  <c r="DN103" i="1"/>
  <c r="DM103" i="1"/>
  <c r="DK103" i="1"/>
  <c r="DJ103" i="1"/>
  <c r="DH103" i="1"/>
  <c r="DG103" i="1"/>
  <c r="DE103" i="1"/>
  <c r="DD103" i="1"/>
  <c r="DB103" i="1"/>
  <c r="DA103" i="1"/>
  <c r="CY103" i="1"/>
  <c r="CX103" i="1"/>
  <c r="CV103" i="1"/>
  <c r="CM103" i="1"/>
  <c r="CD103" i="1"/>
  <c r="CH103" i="1" s="1"/>
  <c r="G103" i="1"/>
  <c r="DQ102" i="1"/>
  <c r="DP102" i="1"/>
  <c r="DN102" i="1"/>
  <c r="DM102" i="1"/>
  <c r="DK102" i="1"/>
  <c r="DJ102" i="1"/>
  <c r="DH102" i="1"/>
  <c r="DG102" i="1"/>
  <c r="DE102" i="1"/>
  <c r="DD102" i="1"/>
  <c r="DB102" i="1"/>
  <c r="DA102" i="1"/>
  <c r="CY102" i="1"/>
  <c r="CX102" i="1"/>
  <c r="CV102" i="1"/>
  <c r="CM102" i="1"/>
  <c r="CD102" i="1"/>
  <c r="G102" i="1"/>
  <c r="DQ101" i="1"/>
  <c r="DP101" i="1"/>
  <c r="DN101" i="1"/>
  <c r="DM101" i="1"/>
  <c r="DK101" i="1"/>
  <c r="DJ101" i="1"/>
  <c r="DH101" i="1"/>
  <c r="DG101" i="1"/>
  <c r="DE101" i="1"/>
  <c r="DD101" i="1"/>
  <c r="DB101" i="1"/>
  <c r="DA101" i="1"/>
  <c r="CY101" i="1"/>
  <c r="CX101" i="1"/>
  <c r="CV101" i="1"/>
  <c r="CM101" i="1"/>
  <c r="CD101" i="1"/>
  <c r="CI101" i="1" s="1"/>
  <c r="G101" i="1"/>
  <c r="DQ100" i="1"/>
  <c r="DP100" i="1"/>
  <c r="DN100" i="1"/>
  <c r="DM100" i="1"/>
  <c r="DK100" i="1"/>
  <c r="DJ100" i="1"/>
  <c r="DH100" i="1"/>
  <c r="DG100" i="1"/>
  <c r="DE100" i="1"/>
  <c r="DD100" i="1"/>
  <c r="DB100" i="1"/>
  <c r="DA100" i="1"/>
  <c r="CY100" i="1"/>
  <c r="CX100" i="1"/>
  <c r="CV100" i="1"/>
  <c r="CM100" i="1"/>
  <c r="CD100" i="1"/>
  <c r="G100" i="1"/>
  <c r="AJ19" i="263"/>
  <c r="AI19" i="263"/>
  <c r="AH19" i="263"/>
  <c r="AG19" i="263"/>
  <c r="AF19" i="263"/>
  <c r="AE19" i="263"/>
  <c r="AD19" i="263"/>
  <c r="BC13" i="263"/>
  <c r="BC14" i="263"/>
  <c r="BC15" i="263"/>
  <c r="BC16" i="263"/>
  <c r="O19" i="263"/>
  <c r="N19" i="263"/>
  <c r="M19" i="263"/>
  <c r="L19" i="263"/>
  <c r="K19" i="263"/>
  <c r="J19" i="263"/>
  <c r="I19" i="263"/>
  <c r="J10" i="263"/>
  <c r="K10" i="263"/>
  <c r="L10" i="263"/>
  <c r="M10" i="263"/>
  <c r="N10" i="263"/>
  <c r="O10" i="263"/>
  <c r="P10" i="263"/>
  <c r="Q10" i="263"/>
  <c r="R10" i="263"/>
  <c r="S10" i="263"/>
  <c r="T10" i="263"/>
  <c r="U10" i="263"/>
  <c r="V10" i="263"/>
  <c r="V19" i="263"/>
  <c r="U19" i="263"/>
  <c r="T19" i="263"/>
  <c r="S19" i="263"/>
  <c r="R19" i="263"/>
  <c r="Q19" i="263"/>
  <c r="P19" i="263"/>
  <c r="AC19" i="263"/>
  <c r="AB19" i="263"/>
  <c r="AA19" i="263"/>
  <c r="Z19" i="263"/>
  <c r="Y19" i="263"/>
  <c r="X19" i="263"/>
  <c r="W19" i="263"/>
  <c r="AQ19" i="263"/>
  <c r="AP19" i="263"/>
  <c r="AO19" i="263"/>
  <c r="AN19" i="263"/>
  <c r="AM19" i="263"/>
  <c r="AL19" i="263"/>
  <c r="AK19" i="263"/>
  <c r="BB19" i="263"/>
  <c r="BA19" i="263"/>
  <c r="AZ19" i="263"/>
  <c r="AY19" i="263"/>
  <c r="AX19" i="263"/>
  <c r="AW19" i="263"/>
  <c r="AV19" i="263"/>
  <c r="AU19" i="263"/>
  <c r="AT19" i="263"/>
  <c r="AS19" i="263"/>
  <c r="AR19" i="263"/>
  <c r="BC18" i="263"/>
  <c r="BC17" i="263"/>
  <c r="BH17" i="263"/>
  <c r="BC12" i="263"/>
  <c r="BI7" i="263"/>
  <c r="BH8" i="263"/>
  <c r="W10" i="263"/>
  <c r="X10" i="263"/>
  <c r="Y10" i="263"/>
  <c r="Z10" i="263"/>
  <c r="BG13" i="263"/>
  <c r="BH13" i="263"/>
  <c r="BG15" i="263"/>
  <c r="BG14" i="263"/>
  <c r="BH14" i="263"/>
  <c r="BH15" i="263"/>
  <c r="BG16" i="263"/>
  <c r="BH16" i="263"/>
  <c r="BH18" i="263"/>
  <c r="BG18" i="263"/>
  <c r="BG12" i="263"/>
  <c r="BH12" i="263"/>
  <c r="BC19" i="263"/>
  <c r="BG8" i="263"/>
  <c r="BG17" i="263"/>
  <c r="BM19" i="263"/>
  <c r="AA10" i="263"/>
  <c r="AB10" i="263"/>
  <c r="AC10" i="263"/>
  <c r="AD10" i="263"/>
  <c r="AE10" i="263"/>
  <c r="AF10" i="263"/>
  <c r="AG10" i="263"/>
  <c r="AH10" i="263"/>
  <c r="AJ10" i="263"/>
  <c r="AK10" i="263"/>
  <c r="AL10" i="263"/>
  <c r="AM10" i="263"/>
  <c r="AN10" i="263"/>
  <c r="AO10" i="263"/>
  <c r="AP10" i="263"/>
  <c r="AQ10" i="263"/>
  <c r="AR10" i="263"/>
  <c r="AS10" i="263"/>
  <c r="AT10" i="263"/>
  <c r="AU10" i="263"/>
  <c r="AV10" i="263"/>
  <c r="AW10" i="263"/>
  <c r="AX10" i="263"/>
  <c r="AY10" i="263"/>
  <c r="AZ10" i="263"/>
  <c r="BA10" i="263"/>
  <c r="BB10" i="263"/>
  <c r="BF14" i="263"/>
  <c r="BI14" i="263"/>
  <c r="BF13" i="263"/>
  <c r="BI13" i="263"/>
  <c r="BF15" i="263"/>
  <c r="BI15" i="263"/>
  <c r="BF16" i="263"/>
  <c r="BI16" i="263"/>
  <c r="BH19" i="263"/>
  <c r="BF18" i="263"/>
  <c r="BI18" i="263"/>
  <c r="BF12" i="263"/>
  <c r="BI12" i="263"/>
  <c r="BI8" i="263"/>
  <c r="BF17" i="263"/>
  <c r="BI17" i="263"/>
  <c r="BG19" i="263"/>
  <c r="BL19" i="263"/>
  <c r="BI19" i="263"/>
  <c r="CU91" i="1"/>
  <c r="CU92" i="1"/>
  <c r="CU93" i="1"/>
  <c r="CU94" i="1"/>
  <c r="CU95" i="1"/>
  <c r="CU96" i="1"/>
  <c r="CU97" i="1"/>
  <c r="CU98" i="1"/>
  <c r="CU99" i="1"/>
  <c r="CT91" i="1"/>
  <c r="CT92" i="1"/>
  <c r="CT93" i="1"/>
  <c r="CT94" i="1"/>
  <c r="CT95" i="1"/>
  <c r="CT96" i="1"/>
  <c r="CT97" i="1"/>
  <c r="CT98" i="1"/>
  <c r="CT99" i="1"/>
  <c r="CN59" i="1"/>
  <c r="CN61" i="1"/>
  <c r="CO61" i="1" s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O75" i="1" s="1"/>
  <c r="CN76" i="1"/>
  <c r="CO76" i="1" s="1"/>
  <c r="CN77" i="1"/>
  <c r="CO77" i="1" s="1"/>
  <c r="CN78" i="1"/>
  <c r="CO78" i="1" s="1"/>
  <c r="CV78" i="1" s="1"/>
  <c r="CN79" i="1"/>
  <c r="CO79" i="1" s="1"/>
  <c r="CN80" i="1"/>
  <c r="CO80" i="1" s="1"/>
  <c r="CV80" i="1" s="1"/>
  <c r="CN81" i="1"/>
  <c r="CO81" i="1" s="1"/>
  <c r="CN82" i="1"/>
  <c r="CO82" i="1" s="1"/>
  <c r="CV82" i="1" s="1"/>
  <c r="CN83" i="1"/>
  <c r="CO83" i="1" s="1"/>
  <c r="CN84" i="1"/>
  <c r="CO84" i="1" s="1"/>
  <c r="CN85" i="1"/>
  <c r="CN86" i="1"/>
  <c r="CO86" i="1" s="1"/>
  <c r="CV86" i="1" s="1"/>
  <c r="CM92" i="1"/>
  <c r="CM93" i="1"/>
  <c r="CM94" i="1"/>
  <c r="CM95" i="1"/>
  <c r="CM96" i="1"/>
  <c r="CM97" i="1"/>
  <c r="CM98" i="1"/>
  <c r="CM99" i="1"/>
  <c r="CM91" i="1"/>
  <c r="CM90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4" i="1"/>
  <c r="CK23" i="1"/>
  <c r="CK15" i="1"/>
  <c r="CK13" i="1"/>
  <c r="CK12" i="1"/>
  <c r="DQ94" i="1"/>
  <c r="DP94" i="1"/>
  <c r="DN94" i="1"/>
  <c r="DM94" i="1"/>
  <c r="DK94" i="1"/>
  <c r="DJ94" i="1"/>
  <c r="DH94" i="1"/>
  <c r="DG94" i="1"/>
  <c r="DE94" i="1"/>
  <c r="DD94" i="1"/>
  <c r="DB94" i="1"/>
  <c r="DA94" i="1"/>
  <c r="CY94" i="1"/>
  <c r="CX94" i="1"/>
  <c r="CD94" i="1"/>
  <c r="CQ94" i="1" s="1"/>
  <c r="J9" i="260"/>
  <c r="J8" i="260"/>
  <c r="DQ95" i="1"/>
  <c r="DP95" i="1"/>
  <c r="DN95" i="1"/>
  <c r="DM95" i="1"/>
  <c r="DK95" i="1"/>
  <c r="DJ95" i="1"/>
  <c r="DH95" i="1"/>
  <c r="DG95" i="1"/>
  <c r="DE95" i="1"/>
  <c r="DD95" i="1"/>
  <c r="DB95" i="1"/>
  <c r="DA95" i="1"/>
  <c r="CY95" i="1"/>
  <c r="CX95" i="1"/>
  <c r="CD95" i="1"/>
  <c r="CH95" i="1" s="1"/>
  <c r="DP59" i="1"/>
  <c r="DQ59" i="1"/>
  <c r="DR59" i="1"/>
  <c r="DP61" i="1"/>
  <c r="DQ61" i="1"/>
  <c r="DR61" i="1"/>
  <c r="DP63" i="1"/>
  <c r="DQ63" i="1"/>
  <c r="DR63" i="1"/>
  <c r="DP64" i="1"/>
  <c r="DQ64" i="1"/>
  <c r="DR64" i="1"/>
  <c r="DP65" i="1"/>
  <c r="DQ65" i="1"/>
  <c r="DR65" i="1"/>
  <c r="DP66" i="1"/>
  <c r="DQ66" i="1"/>
  <c r="DR66" i="1"/>
  <c r="DP67" i="1"/>
  <c r="DQ67" i="1"/>
  <c r="DR67" i="1"/>
  <c r="DP68" i="1"/>
  <c r="DQ68" i="1"/>
  <c r="DR68" i="1"/>
  <c r="DP69" i="1"/>
  <c r="DQ69" i="1"/>
  <c r="DR69" i="1"/>
  <c r="DP70" i="1"/>
  <c r="DQ70" i="1"/>
  <c r="DR70" i="1"/>
  <c r="DP71" i="1"/>
  <c r="DQ71" i="1"/>
  <c r="DR71" i="1"/>
  <c r="DP72" i="1"/>
  <c r="DQ72" i="1"/>
  <c r="DR72" i="1"/>
  <c r="DP23" i="1"/>
  <c r="DQ23" i="1"/>
  <c r="DP24" i="1"/>
  <c r="DQ24" i="1"/>
  <c r="DP27" i="1"/>
  <c r="DQ27" i="1"/>
  <c r="DP28" i="1"/>
  <c r="DQ28" i="1"/>
  <c r="DP29" i="1"/>
  <c r="DQ29" i="1"/>
  <c r="DP30" i="1"/>
  <c r="DQ30" i="1"/>
  <c r="DP31" i="1"/>
  <c r="DQ31" i="1"/>
  <c r="DP32" i="1"/>
  <c r="DQ32" i="1"/>
  <c r="CX12" i="1"/>
  <c r="CY12" i="1"/>
  <c r="DA12" i="1"/>
  <c r="DB12" i="1"/>
  <c r="DD12" i="1"/>
  <c r="DE12" i="1"/>
  <c r="DG12" i="1"/>
  <c r="DH12" i="1"/>
  <c r="DJ12" i="1"/>
  <c r="DK12" i="1"/>
  <c r="DM12" i="1"/>
  <c r="DN12" i="1"/>
  <c r="DP12" i="1"/>
  <c r="DQ12" i="1"/>
  <c r="CX13" i="1"/>
  <c r="CY13" i="1"/>
  <c r="DA13" i="1"/>
  <c r="DB13" i="1"/>
  <c r="DD13" i="1"/>
  <c r="DE13" i="1"/>
  <c r="DG13" i="1"/>
  <c r="DH13" i="1"/>
  <c r="DJ13" i="1"/>
  <c r="DK13" i="1"/>
  <c r="DM13" i="1"/>
  <c r="DN13" i="1"/>
  <c r="DP13" i="1"/>
  <c r="DQ13" i="1"/>
  <c r="CX15" i="1"/>
  <c r="CY15" i="1"/>
  <c r="DA15" i="1"/>
  <c r="DB15" i="1"/>
  <c r="DD15" i="1"/>
  <c r="DE15" i="1"/>
  <c r="DG15" i="1"/>
  <c r="DH15" i="1"/>
  <c r="DJ15" i="1"/>
  <c r="DK15" i="1"/>
  <c r="DM15" i="1"/>
  <c r="DN15" i="1"/>
  <c r="DP15" i="1"/>
  <c r="DQ15" i="1"/>
  <c r="DP37" i="1"/>
  <c r="DQ37" i="1"/>
  <c r="DP38" i="1"/>
  <c r="DQ38" i="1"/>
  <c r="DP40" i="1"/>
  <c r="DQ40" i="1"/>
  <c r="DP41" i="1"/>
  <c r="DQ41" i="1"/>
  <c r="CX42" i="1"/>
  <c r="CY42" i="1"/>
  <c r="DA42" i="1"/>
  <c r="DB42" i="1"/>
  <c r="DD42" i="1"/>
  <c r="DE42" i="1"/>
  <c r="DG42" i="1"/>
  <c r="DH42" i="1"/>
  <c r="DJ42" i="1"/>
  <c r="DK42" i="1"/>
  <c r="DM42" i="1"/>
  <c r="DN42" i="1"/>
  <c r="DP42" i="1"/>
  <c r="DQ42" i="1"/>
  <c r="CX43" i="1"/>
  <c r="CY43" i="1"/>
  <c r="DA43" i="1"/>
  <c r="DB43" i="1"/>
  <c r="DD43" i="1"/>
  <c r="DE43" i="1"/>
  <c r="DG43" i="1"/>
  <c r="DH43" i="1"/>
  <c r="DJ43" i="1"/>
  <c r="DK43" i="1"/>
  <c r="DM43" i="1"/>
  <c r="DN43" i="1"/>
  <c r="DP43" i="1"/>
  <c r="DQ43" i="1"/>
  <c r="CX44" i="1"/>
  <c r="CY44" i="1"/>
  <c r="DA44" i="1"/>
  <c r="DB44" i="1"/>
  <c r="DD44" i="1"/>
  <c r="DE44" i="1"/>
  <c r="DG44" i="1"/>
  <c r="DH44" i="1"/>
  <c r="DJ44" i="1"/>
  <c r="DK44" i="1"/>
  <c r="DM44" i="1"/>
  <c r="DN44" i="1"/>
  <c r="DP44" i="1"/>
  <c r="DQ44" i="1"/>
  <c r="CX45" i="1"/>
  <c r="CY45" i="1"/>
  <c r="DA45" i="1"/>
  <c r="DB45" i="1"/>
  <c r="DD45" i="1"/>
  <c r="DE45" i="1"/>
  <c r="DG45" i="1"/>
  <c r="DH45" i="1"/>
  <c r="DJ45" i="1"/>
  <c r="DK45" i="1"/>
  <c r="DM45" i="1"/>
  <c r="DN45" i="1"/>
  <c r="DP45" i="1"/>
  <c r="DQ45" i="1"/>
  <c r="CX46" i="1"/>
  <c r="CY46" i="1"/>
  <c r="DA46" i="1"/>
  <c r="DB46" i="1"/>
  <c r="DD46" i="1"/>
  <c r="DE46" i="1"/>
  <c r="DG46" i="1"/>
  <c r="DH46" i="1"/>
  <c r="DJ46" i="1"/>
  <c r="DK46" i="1"/>
  <c r="DM46" i="1"/>
  <c r="DN46" i="1"/>
  <c r="DP46" i="1"/>
  <c r="DQ46" i="1"/>
  <c r="CX47" i="1"/>
  <c r="CY47" i="1"/>
  <c r="DA47" i="1"/>
  <c r="DB47" i="1"/>
  <c r="DD47" i="1"/>
  <c r="DE47" i="1"/>
  <c r="DG47" i="1"/>
  <c r="DH47" i="1"/>
  <c r="DJ47" i="1"/>
  <c r="DK47" i="1"/>
  <c r="DM47" i="1"/>
  <c r="DN47" i="1"/>
  <c r="DP47" i="1"/>
  <c r="DQ47" i="1"/>
  <c r="CX48" i="1"/>
  <c r="CY48" i="1"/>
  <c r="DA48" i="1"/>
  <c r="DB48" i="1"/>
  <c r="DD48" i="1"/>
  <c r="DE48" i="1"/>
  <c r="DG48" i="1"/>
  <c r="DH48" i="1"/>
  <c r="DJ48" i="1"/>
  <c r="DK48" i="1"/>
  <c r="DM48" i="1"/>
  <c r="DN48" i="1"/>
  <c r="DP48" i="1"/>
  <c r="DQ48" i="1"/>
  <c r="CX49" i="1"/>
  <c r="CY49" i="1"/>
  <c r="DA49" i="1"/>
  <c r="DB49" i="1"/>
  <c r="DD49" i="1"/>
  <c r="DE49" i="1"/>
  <c r="DG49" i="1"/>
  <c r="DH49" i="1"/>
  <c r="DJ49" i="1"/>
  <c r="DK49" i="1"/>
  <c r="DM49" i="1"/>
  <c r="DN49" i="1"/>
  <c r="DP49" i="1"/>
  <c r="DQ49" i="1"/>
  <c r="CX50" i="1"/>
  <c r="CY50" i="1"/>
  <c r="DA50" i="1"/>
  <c r="DB50" i="1"/>
  <c r="DD50" i="1"/>
  <c r="DE50" i="1"/>
  <c r="DG50" i="1"/>
  <c r="DH50" i="1"/>
  <c r="DJ50" i="1"/>
  <c r="DK50" i="1"/>
  <c r="DM50" i="1"/>
  <c r="DN50" i="1"/>
  <c r="DP50" i="1"/>
  <c r="DQ50" i="1"/>
  <c r="CX51" i="1"/>
  <c r="CY51" i="1"/>
  <c r="DA51" i="1"/>
  <c r="DB51" i="1"/>
  <c r="DD51" i="1"/>
  <c r="DE51" i="1"/>
  <c r="DG51" i="1"/>
  <c r="DH51" i="1"/>
  <c r="DJ51" i="1"/>
  <c r="DK51" i="1"/>
  <c r="DM51" i="1"/>
  <c r="DN51" i="1"/>
  <c r="DP51" i="1"/>
  <c r="DQ51" i="1"/>
  <c r="CX52" i="1"/>
  <c r="CY52" i="1"/>
  <c r="DA52" i="1"/>
  <c r="DB52" i="1"/>
  <c r="DD52" i="1"/>
  <c r="DE52" i="1"/>
  <c r="DG52" i="1"/>
  <c r="DH52" i="1"/>
  <c r="DJ52" i="1"/>
  <c r="DK52" i="1"/>
  <c r="DM52" i="1"/>
  <c r="DN52" i="1"/>
  <c r="DP52" i="1"/>
  <c r="DQ52" i="1"/>
  <c r="CX53" i="1"/>
  <c r="CY53" i="1"/>
  <c r="DA53" i="1"/>
  <c r="DB53" i="1"/>
  <c r="DD53" i="1"/>
  <c r="DE53" i="1"/>
  <c r="DG53" i="1"/>
  <c r="DH53" i="1"/>
  <c r="DJ53" i="1"/>
  <c r="DK53" i="1"/>
  <c r="DM53" i="1"/>
  <c r="DN53" i="1"/>
  <c r="DP53" i="1"/>
  <c r="DQ53" i="1"/>
  <c r="CX54" i="1"/>
  <c r="CY54" i="1"/>
  <c r="DA54" i="1"/>
  <c r="DB54" i="1"/>
  <c r="DD54" i="1"/>
  <c r="DE54" i="1"/>
  <c r="DG54" i="1"/>
  <c r="DH54" i="1"/>
  <c r="DJ54" i="1"/>
  <c r="DK54" i="1"/>
  <c r="DM54" i="1"/>
  <c r="DN54" i="1"/>
  <c r="DP54" i="1"/>
  <c r="DQ54" i="1"/>
  <c r="CX55" i="1"/>
  <c r="CY55" i="1"/>
  <c r="DA55" i="1"/>
  <c r="DB55" i="1"/>
  <c r="DD55" i="1"/>
  <c r="DE55" i="1"/>
  <c r="DG55" i="1"/>
  <c r="DH55" i="1"/>
  <c r="DJ55" i="1"/>
  <c r="DK55" i="1"/>
  <c r="DM55" i="1"/>
  <c r="DN55" i="1"/>
  <c r="DP55" i="1"/>
  <c r="DQ55" i="1"/>
  <c r="DQ36" i="1"/>
  <c r="DP36" i="1"/>
  <c r="DQ35" i="1"/>
  <c r="DP35" i="1"/>
  <c r="DQ34" i="1"/>
  <c r="DP34" i="1"/>
  <c r="DQ33" i="1"/>
  <c r="DP33" i="1"/>
  <c r="DP73" i="1"/>
  <c r="DQ73" i="1"/>
  <c r="DR73" i="1"/>
  <c r="DP74" i="1"/>
  <c r="DQ74" i="1"/>
  <c r="DR74" i="1"/>
  <c r="DP75" i="1"/>
  <c r="DQ75" i="1"/>
  <c r="DR75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CX91" i="1"/>
  <c r="CY91" i="1"/>
  <c r="DA91" i="1"/>
  <c r="DB91" i="1"/>
  <c r="DD91" i="1"/>
  <c r="DE91" i="1"/>
  <c r="DG91" i="1"/>
  <c r="DH91" i="1"/>
  <c r="DJ91" i="1"/>
  <c r="DK91" i="1"/>
  <c r="DM91" i="1"/>
  <c r="DN91" i="1"/>
  <c r="DP91" i="1"/>
  <c r="DQ91" i="1"/>
  <c r="CX92" i="1"/>
  <c r="CY92" i="1"/>
  <c r="DA92" i="1"/>
  <c r="DB92" i="1"/>
  <c r="DD92" i="1"/>
  <c r="DE92" i="1"/>
  <c r="DG92" i="1"/>
  <c r="DH92" i="1"/>
  <c r="DJ92" i="1"/>
  <c r="DK92" i="1"/>
  <c r="DM92" i="1"/>
  <c r="DN92" i="1"/>
  <c r="DP92" i="1"/>
  <c r="DQ92" i="1"/>
  <c r="CX93" i="1"/>
  <c r="CY93" i="1"/>
  <c r="DA93" i="1"/>
  <c r="DB93" i="1"/>
  <c r="DD93" i="1"/>
  <c r="DE93" i="1"/>
  <c r="DG93" i="1"/>
  <c r="DH93" i="1"/>
  <c r="DJ93" i="1"/>
  <c r="DK93" i="1"/>
  <c r="DM93" i="1"/>
  <c r="DN93" i="1"/>
  <c r="DP93" i="1"/>
  <c r="DQ93" i="1"/>
  <c r="CX96" i="1"/>
  <c r="CY96" i="1"/>
  <c r="DA96" i="1"/>
  <c r="DB96" i="1"/>
  <c r="DD96" i="1"/>
  <c r="DE96" i="1"/>
  <c r="DG96" i="1"/>
  <c r="DH96" i="1"/>
  <c r="DJ96" i="1"/>
  <c r="DK96" i="1"/>
  <c r="DM96" i="1"/>
  <c r="DN96" i="1"/>
  <c r="DP96" i="1"/>
  <c r="DQ96" i="1"/>
  <c r="CX97" i="1"/>
  <c r="CY97" i="1"/>
  <c r="DA97" i="1"/>
  <c r="DB97" i="1"/>
  <c r="DD97" i="1"/>
  <c r="DE97" i="1"/>
  <c r="DG97" i="1"/>
  <c r="DH97" i="1"/>
  <c r="DJ97" i="1"/>
  <c r="DK97" i="1"/>
  <c r="DM97" i="1"/>
  <c r="DN97" i="1"/>
  <c r="DP97" i="1"/>
  <c r="DQ97" i="1"/>
  <c r="CX98" i="1"/>
  <c r="CY98" i="1"/>
  <c r="DA98" i="1"/>
  <c r="DB98" i="1"/>
  <c r="DD98" i="1"/>
  <c r="DE98" i="1"/>
  <c r="DG98" i="1"/>
  <c r="DH98" i="1"/>
  <c r="DJ98" i="1"/>
  <c r="DK98" i="1"/>
  <c r="DM98" i="1"/>
  <c r="DN98" i="1"/>
  <c r="DP98" i="1"/>
  <c r="DQ98" i="1"/>
  <c r="CX99" i="1"/>
  <c r="CY99" i="1"/>
  <c r="DA99" i="1"/>
  <c r="DB99" i="1"/>
  <c r="DD99" i="1"/>
  <c r="DE99" i="1"/>
  <c r="DG99" i="1"/>
  <c r="DH99" i="1"/>
  <c r="DJ99" i="1"/>
  <c r="DK99" i="1"/>
  <c r="DM99" i="1"/>
  <c r="DN99" i="1"/>
  <c r="DP99" i="1"/>
  <c r="DQ99" i="1"/>
  <c r="DQ90" i="1"/>
  <c r="DP90" i="1"/>
  <c r="DN90" i="1"/>
  <c r="DM90" i="1"/>
  <c r="DK90" i="1"/>
  <c r="DJ90" i="1"/>
  <c r="DH90" i="1"/>
  <c r="DG90" i="1"/>
  <c r="DE90" i="1"/>
  <c r="DD90" i="1"/>
  <c r="DB90" i="1"/>
  <c r="DA90" i="1"/>
  <c r="CY90" i="1"/>
  <c r="CX90" i="1"/>
  <c r="Q113" i="1"/>
  <c r="P113" i="1"/>
  <c r="O113" i="1"/>
  <c r="N113" i="1"/>
  <c r="M113" i="1"/>
  <c r="L113" i="1"/>
  <c r="K113" i="1"/>
  <c r="CD99" i="1"/>
  <c r="CI99" i="1" s="1"/>
  <c r="G99" i="1"/>
  <c r="CD98" i="1"/>
  <c r="CH98" i="1" s="1"/>
  <c r="G98" i="1"/>
  <c r="CD97" i="1"/>
  <c r="CQ97" i="1" s="1"/>
  <c r="G97" i="1"/>
  <c r="CD96" i="1"/>
  <c r="G96" i="1"/>
  <c r="CD93" i="1"/>
  <c r="G93" i="1"/>
  <c r="CD92" i="1"/>
  <c r="CH92" i="1" s="1"/>
  <c r="G92" i="1"/>
  <c r="CD91" i="1"/>
  <c r="G91" i="1"/>
  <c r="CD90" i="1"/>
  <c r="CI90" i="1" s="1"/>
  <c r="G90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W87" i="1"/>
  <c r="X87" i="1"/>
  <c r="Y87" i="1"/>
  <c r="Z87" i="1"/>
  <c r="AA87" i="1"/>
  <c r="CV20" i="1"/>
  <c r="CV45" i="1"/>
  <c r="CV46" i="1"/>
  <c r="CV47" i="1"/>
  <c r="CV48" i="1"/>
  <c r="CV49" i="1"/>
  <c r="CV50" i="1"/>
  <c r="CV51" i="1"/>
  <c r="CV52" i="1"/>
  <c r="CV53" i="1"/>
  <c r="CV54" i="1"/>
  <c r="CV55" i="1"/>
  <c r="CV44" i="1"/>
  <c r="CU42" i="1"/>
  <c r="CU43" i="1"/>
  <c r="CT42" i="1"/>
  <c r="CT43" i="1"/>
  <c r="CM72" i="1"/>
  <c r="CM69" i="1"/>
  <c r="CV85" i="1"/>
  <c r="CM61" i="1"/>
  <c r="CM63" i="1"/>
  <c r="CM64" i="1"/>
  <c r="CM65" i="1"/>
  <c r="CM66" i="1"/>
  <c r="CM67" i="1"/>
  <c r="CM68" i="1"/>
  <c r="CM70" i="1"/>
  <c r="CM71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59" i="1"/>
  <c r="CD86" i="1"/>
  <c r="G86" i="1"/>
  <c r="CD85" i="1"/>
  <c r="CI85" i="1" s="1"/>
  <c r="G85" i="1"/>
  <c r="CD84" i="1"/>
  <c r="CH84" i="1" s="1"/>
  <c r="G84" i="1"/>
  <c r="CD83" i="1"/>
  <c r="CJ83" i="1" s="1"/>
  <c r="G83" i="1"/>
  <c r="CD82" i="1"/>
  <c r="CJ82" i="1" s="1"/>
  <c r="G82" i="1"/>
  <c r="CD81" i="1"/>
  <c r="CJ81" i="1" s="1"/>
  <c r="G81" i="1"/>
  <c r="CD80" i="1"/>
  <c r="G80" i="1"/>
  <c r="CD79" i="1"/>
  <c r="G79" i="1"/>
  <c r="CD78" i="1"/>
  <c r="CJ78" i="1" s="1"/>
  <c r="G78" i="1"/>
  <c r="CD77" i="1"/>
  <c r="CJ77" i="1" s="1"/>
  <c r="G77" i="1"/>
  <c r="CD76" i="1"/>
  <c r="G76" i="1"/>
  <c r="CD75" i="1"/>
  <c r="CJ75" i="1" s="1"/>
  <c r="G75" i="1"/>
  <c r="CD74" i="1"/>
  <c r="CJ74" i="1" s="1"/>
  <c r="G74" i="1"/>
  <c r="CD73" i="1"/>
  <c r="CH73" i="1" s="1"/>
  <c r="G73" i="1"/>
  <c r="CD72" i="1"/>
  <c r="CI72" i="1" s="1"/>
  <c r="CD71" i="1"/>
  <c r="CD70" i="1"/>
  <c r="G70" i="1"/>
  <c r="CD69" i="1"/>
  <c r="CD68" i="1"/>
  <c r="CI68" i="1" s="1"/>
  <c r="G68" i="1"/>
  <c r="CD65" i="1"/>
  <c r="G65" i="1"/>
  <c r="CD67" i="1"/>
  <c r="CJ67" i="1" s="1"/>
  <c r="G67" i="1"/>
  <c r="G15" i="1"/>
  <c r="G13" i="1"/>
  <c r="G12" i="1"/>
  <c r="CL15" i="1"/>
  <c r="CM15" i="1" s="1"/>
  <c r="CD15" i="1"/>
  <c r="CQ15" i="1" s="1"/>
  <c r="CL45" i="1"/>
  <c r="CM45" i="1" s="1"/>
  <c r="CD45" i="1"/>
  <c r="CI45" i="1" s="1"/>
  <c r="G45" i="1"/>
  <c r="G44" i="1"/>
  <c r="CD44" i="1"/>
  <c r="CL44" i="1"/>
  <c r="CM44" i="1" s="1"/>
  <c r="CL43" i="1"/>
  <c r="CM43" i="1" s="1"/>
  <c r="CD43" i="1"/>
  <c r="CQ43" i="1" s="1"/>
  <c r="G43" i="1"/>
  <c r="CL42" i="1"/>
  <c r="CM42" i="1" s="1"/>
  <c r="CD42" i="1"/>
  <c r="G42" i="1"/>
  <c r="CL41" i="1"/>
  <c r="CM41" i="1" s="1"/>
  <c r="CD41" i="1"/>
  <c r="CH41" i="1" s="1"/>
  <c r="G41" i="1"/>
  <c r="CL40" i="1"/>
  <c r="CM40" i="1" s="1"/>
  <c r="CD40" i="1"/>
  <c r="G40" i="1"/>
  <c r="CL38" i="1"/>
  <c r="CM38" i="1" s="1"/>
  <c r="CD38" i="1"/>
  <c r="CH38" i="1" s="1"/>
  <c r="G38" i="1"/>
  <c r="CL37" i="1"/>
  <c r="CM37" i="1" s="1"/>
  <c r="CD37" i="1"/>
  <c r="G37" i="1"/>
  <c r="CL36" i="1"/>
  <c r="CM36" i="1" s="1"/>
  <c r="CD36" i="1"/>
  <c r="CQ36" i="1" s="1"/>
  <c r="G36" i="1"/>
  <c r="CL35" i="1"/>
  <c r="CM35" i="1" s="1"/>
  <c r="CD35" i="1"/>
  <c r="G35" i="1"/>
  <c r="CL34" i="1"/>
  <c r="CM34" i="1" s="1"/>
  <c r="CD34" i="1"/>
  <c r="CH34" i="1" s="1"/>
  <c r="G34" i="1"/>
  <c r="CL33" i="1"/>
  <c r="CM33" i="1" s="1"/>
  <c r="CD33" i="1"/>
  <c r="G33" i="1"/>
  <c r="CL32" i="1"/>
  <c r="CM32" i="1" s="1"/>
  <c r="CD32" i="1"/>
  <c r="CH32" i="1" s="1"/>
  <c r="G32" i="1"/>
  <c r="CL55" i="1"/>
  <c r="CM55" i="1" s="1"/>
  <c r="CD55" i="1"/>
  <c r="G55" i="1"/>
  <c r="CL54" i="1"/>
  <c r="CM54" i="1" s="1"/>
  <c r="CD54" i="1"/>
  <c r="CI54" i="1" s="1"/>
  <c r="G54" i="1"/>
  <c r="CL53" i="1"/>
  <c r="CM53" i="1" s="1"/>
  <c r="CD53" i="1"/>
  <c r="CH53" i="1" s="1"/>
  <c r="G53" i="1"/>
  <c r="CL52" i="1"/>
  <c r="CM52" i="1" s="1"/>
  <c r="CD52" i="1"/>
  <c r="CI52" i="1" s="1"/>
  <c r="G52" i="1"/>
  <c r="CL51" i="1"/>
  <c r="CM51" i="1" s="1"/>
  <c r="CD51" i="1"/>
  <c r="CQ51" i="1" s="1"/>
  <c r="G51" i="1"/>
  <c r="CL50" i="1"/>
  <c r="CM50" i="1" s="1"/>
  <c r="CD50" i="1"/>
  <c r="G50" i="1"/>
  <c r="CL49" i="1"/>
  <c r="CM49" i="1" s="1"/>
  <c r="CD49" i="1"/>
  <c r="CQ49" i="1" s="1"/>
  <c r="G49" i="1"/>
  <c r="CL48" i="1"/>
  <c r="CM48" i="1" s="1"/>
  <c r="CD48" i="1"/>
  <c r="CQ48" i="1" s="1"/>
  <c r="G48" i="1"/>
  <c r="CL47" i="1"/>
  <c r="CM47" i="1" s="1"/>
  <c r="CD47" i="1"/>
  <c r="G47" i="1"/>
  <c r="CL46" i="1"/>
  <c r="CM46" i="1" s="1"/>
  <c r="CD46" i="1"/>
  <c r="CI46" i="1" s="1"/>
  <c r="G46" i="1"/>
  <c r="CL29" i="1"/>
  <c r="CM29" i="1" s="1"/>
  <c r="CD29" i="1"/>
  <c r="CQ29" i="1" s="1"/>
  <c r="G29" i="1"/>
  <c r="CL31" i="1"/>
  <c r="CM31" i="1" s="1"/>
  <c r="CD31" i="1"/>
  <c r="CQ31" i="1" s="1"/>
  <c r="G31" i="1"/>
  <c r="AE87" i="1"/>
  <c r="AD87" i="1"/>
  <c r="AC87" i="1"/>
  <c r="AB87" i="1"/>
  <c r="AL87" i="1"/>
  <c r="AK87" i="1"/>
  <c r="AJ87" i="1"/>
  <c r="AI87" i="1"/>
  <c r="AH87" i="1"/>
  <c r="AG87" i="1"/>
  <c r="AF87" i="1"/>
  <c r="AS87" i="1"/>
  <c r="AR87" i="1"/>
  <c r="AQ87" i="1"/>
  <c r="AP87" i="1"/>
  <c r="AO87" i="1"/>
  <c r="AN87" i="1"/>
  <c r="AM87" i="1"/>
  <c r="N8" i="145"/>
  <c r="O8" i="145" s="1"/>
  <c r="P8" i="145" s="1"/>
  <c r="Q8" i="145" s="1"/>
  <c r="H8" i="145"/>
  <c r="CL13" i="1"/>
  <c r="CM13" i="1" s="1"/>
  <c r="CD13" i="1"/>
  <c r="CI13" i="1" s="1"/>
  <c r="CL12" i="1"/>
  <c r="CM12" i="1" s="1"/>
  <c r="CD12" i="1"/>
  <c r="CD66" i="1"/>
  <c r="CH66" i="1" s="1"/>
  <c r="CD64" i="1"/>
  <c r="CH64" i="1" s="1"/>
  <c r="CD63" i="1"/>
  <c r="CD61" i="1"/>
  <c r="CH61" i="1" s="1"/>
  <c r="CD59" i="1"/>
  <c r="CJ59" i="1" s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Q56" i="1"/>
  <c r="P56" i="1"/>
  <c r="O56" i="1"/>
  <c r="N56" i="1"/>
  <c r="M56" i="1"/>
  <c r="L56" i="1"/>
  <c r="K56" i="1"/>
  <c r="CL30" i="1"/>
  <c r="CM30" i="1" s="1"/>
  <c r="CD30" i="1"/>
  <c r="CQ30" i="1" s="1"/>
  <c r="G30" i="1"/>
  <c r="CL28" i="1"/>
  <c r="CM28" i="1" s="1"/>
  <c r="CD28" i="1"/>
  <c r="CI28" i="1" s="1"/>
  <c r="G28" i="1"/>
  <c r="CL27" i="1"/>
  <c r="CM27" i="1" s="1"/>
  <c r="CD27" i="1"/>
  <c r="CH27" i="1" s="1"/>
  <c r="G27" i="1"/>
  <c r="CL24" i="1"/>
  <c r="CM24" i="1" s="1"/>
  <c r="CD24" i="1"/>
  <c r="CH24" i="1" s="1"/>
  <c r="G24" i="1"/>
  <c r="CL23" i="1"/>
  <c r="CM23" i="1" s="1"/>
  <c r="CD23" i="1"/>
  <c r="G23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V87" i="1"/>
  <c r="U87" i="1"/>
  <c r="T87" i="1"/>
  <c r="S87" i="1"/>
  <c r="R87" i="1"/>
  <c r="Q87" i="1"/>
  <c r="P87" i="1"/>
  <c r="O87" i="1"/>
  <c r="N87" i="1"/>
  <c r="M87" i="1"/>
  <c r="L87" i="1"/>
  <c r="K87" i="1"/>
  <c r="B8" i="245"/>
  <c r="B9" i="245" s="1"/>
  <c r="B10" i="245" s="1"/>
  <c r="B11" i="245" s="1"/>
  <c r="B12" i="245" s="1"/>
  <c r="B13" i="245" s="1"/>
  <c r="B14" i="245" s="1"/>
  <c r="B15" i="245" s="1"/>
  <c r="G66" i="1"/>
  <c r="G64" i="1"/>
  <c r="G63" i="1"/>
  <c r="G61" i="1"/>
  <c r="G59" i="1"/>
  <c r="L10" i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Y10" i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CI7" i="1"/>
  <c r="J8" i="145"/>
  <c r="K8" i="145" s="1"/>
  <c r="L8" i="145" s="1"/>
  <c r="AZ10" i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H7" i="1"/>
  <c r="AC12" i="145" l="1"/>
  <c r="Z12" i="145"/>
  <c r="X10" i="145"/>
  <c r="E10" i="269" s="1"/>
  <c r="F10" i="269" s="1"/>
  <c r="B16" i="245"/>
  <c r="B17" i="245" s="1"/>
  <c r="B23" i="245" s="1"/>
  <c r="B24" i="245" s="1"/>
  <c r="Q18" i="245"/>
  <c r="O23" i="259"/>
  <c r="O84" i="259" s="1"/>
  <c r="N96" i="259"/>
  <c r="N97" i="259" s="1"/>
  <c r="N98" i="259" s="1"/>
  <c r="CT75" i="1"/>
  <c r="CU75" i="1"/>
  <c r="CG14" i="1"/>
  <c r="CJ14" i="1" s="1"/>
  <c r="CR14" i="1" s="1"/>
  <c r="CG26" i="1"/>
  <c r="CJ26" i="1" s="1"/>
  <c r="CR26" i="1" s="1"/>
  <c r="CT61" i="1"/>
  <c r="CU61" i="1"/>
  <c r="CH110" i="1"/>
  <c r="CG19" i="1"/>
  <c r="CJ19" i="1" s="1"/>
  <c r="CR19" i="1" s="1"/>
  <c r="CQ12" i="1"/>
  <c r="CD20" i="1"/>
  <c r="DM20" i="1"/>
  <c r="DP20" i="1"/>
  <c r="CX20" i="1"/>
  <c r="CG39" i="1"/>
  <c r="CJ39" i="1" s="1"/>
  <c r="CR39" i="1" s="1"/>
  <c r="CG17" i="1"/>
  <c r="CG16" i="1"/>
  <c r="CG18" i="1"/>
  <c r="CP93" i="1"/>
  <c r="CG25" i="1"/>
  <c r="CJ25" i="1" s="1"/>
  <c r="CR25" i="1" s="1"/>
  <c r="CI97" i="1"/>
  <c r="CI27" i="1"/>
  <c r="CI36" i="1"/>
  <c r="CH109" i="1"/>
  <c r="P115" i="1"/>
  <c r="CH83" i="1"/>
  <c r="CP80" i="1"/>
  <c r="W115" i="1"/>
  <c r="CI48" i="1"/>
  <c r="CP76" i="1"/>
  <c r="CQ27" i="1"/>
  <c r="CG105" i="1"/>
  <c r="DO105" i="1" s="1"/>
  <c r="V115" i="1"/>
  <c r="CC115" i="1"/>
  <c r="CP30" i="1"/>
  <c r="CP107" i="1"/>
  <c r="CI109" i="1"/>
  <c r="CI103" i="1"/>
  <c r="CQ105" i="1"/>
  <c r="CP66" i="1"/>
  <c r="CP27" i="1"/>
  <c r="CH112" i="1"/>
  <c r="CI15" i="1"/>
  <c r="CI66" i="1"/>
  <c r="CP102" i="1"/>
  <c r="CP112" i="1"/>
  <c r="CP52" i="1"/>
  <c r="CI51" i="1"/>
  <c r="CI32" i="1"/>
  <c r="BQ115" i="1"/>
  <c r="AW115" i="1"/>
  <c r="CP49" i="1"/>
  <c r="CP37" i="1"/>
  <c r="CP41" i="1"/>
  <c r="BH115" i="1"/>
  <c r="CH51" i="1"/>
  <c r="CP32" i="1"/>
  <c r="CH52" i="1"/>
  <c r="CQ28" i="1"/>
  <c r="AI115" i="1"/>
  <c r="CH48" i="1"/>
  <c r="CQ32" i="1"/>
  <c r="CI12" i="1"/>
  <c r="CH29" i="1"/>
  <c r="CP72" i="1"/>
  <c r="CH12" i="1"/>
  <c r="CP15" i="1"/>
  <c r="BK115" i="1"/>
  <c r="CQ110" i="1"/>
  <c r="AU115" i="1"/>
  <c r="BG115" i="1"/>
  <c r="CV79" i="1"/>
  <c r="CQ79" i="1"/>
  <c r="CQ107" i="1"/>
  <c r="CP109" i="1"/>
  <c r="CP105" i="1"/>
  <c r="CP111" i="1"/>
  <c r="BF115" i="1"/>
  <c r="CG110" i="1"/>
  <c r="DF110" i="1" s="1"/>
  <c r="CP38" i="1"/>
  <c r="CH81" i="1"/>
  <c r="CI105" i="1"/>
  <c r="CJ80" i="1"/>
  <c r="CG33" i="1"/>
  <c r="DR33" i="1" s="1"/>
  <c r="CJ66" i="1"/>
  <c r="CQ41" i="1"/>
  <c r="CP54" i="1"/>
  <c r="CP74" i="1"/>
  <c r="AT115" i="1"/>
  <c r="AV115" i="1"/>
  <c r="CP23" i="1"/>
  <c r="CP12" i="1"/>
  <c r="CI38" i="1"/>
  <c r="CI41" i="1"/>
  <c r="CI98" i="1"/>
  <c r="CI30" i="1"/>
  <c r="AY115" i="1"/>
  <c r="BJ115" i="1"/>
  <c r="BR115" i="1"/>
  <c r="CH72" i="1"/>
  <c r="CQ80" i="1"/>
  <c r="Q115" i="1"/>
  <c r="CQ52" i="1"/>
  <c r="CH68" i="1"/>
  <c r="CQ74" i="1"/>
  <c r="CR74" i="1" s="1"/>
  <c r="CQ112" i="1"/>
  <c r="CQ38" i="1"/>
  <c r="CQ83" i="1"/>
  <c r="CR83" i="1" s="1"/>
  <c r="CP99" i="1"/>
  <c r="CH30" i="1"/>
  <c r="BM115" i="1"/>
  <c r="AH115" i="1"/>
  <c r="CQ81" i="1"/>
  <c r="CR81" i="1" s="1"/>
  <c r="CV81" i="1"/>
  <c r="CG107" i="1"/>
  <c r="DI107" i="1" s="1"/>
  <c r="CI24" i="1"/>
  <c r="CP28" i="1"/>
  <c r="CP13" i="1"/>
  <c r="CI29" i="1"/>
  <c r="CP29" i="1"/>
  <c r="CQ78" i="1"/>
  <c r="CR78" i="1" s="1"/>
  <c r="CI74" i="1"/>
  <c r="CI83" i="1"/>
  <c r="CV83" i="1"/>
  <c r="BC115" i="1"/>
  <c r="BY115" i="1"/>
  <c r="CP98" i="1"/>
  <c r="CQ111" i="1"/>
  <c r="CP43" i="1"/>
  <c r="CI78" i="1"/>
  <c r="DN113" i="1"/>
  <c r="CI73" i="1"/>
  <c r="CP79" i="1"/>
  <c r="CQ101" i="1"/>
  <c r="CQ24" i="1"/>
  <c r="BP115" i="1"/>
  <c r="CH74" i="1"/>
  <c r="CP101" i="1"/>
  <c r="BN115" i="1"/>
  <c r="BZ115" i="1"/>
  <c r="CH13" i="1"/>
  <c r="CI82" i="1"/>
  <c r="CP69" i="1"/>
  <c r="AP115" i="1"/>
  <c r="AC115" i="1"/>
  <c r="BO115" i="1"/>
  <c r="AK115" i="1"/>
  <c r="CQ54" i="1"/>
  <c r="CJ69" i="1"/>
  <c r="CH82" i="1"/>
  <c r="DK20" i="1"/>
  <c r="CI111" i="1"/>
  <c r="CG51" i="1"/>
  <c r="DC51" i="1" s="1"/>
  <c r="CQ82" i="1"/>
  <c r="CR82" i="1" s="1"/>
  <c r="BV115" i="1"/>
  <c r="CG41" i="1"/>
  <c r="BI115" i="1"/>
  <c r="BT115" i="1"/>
  <c r="CP73" i="1"/>
  <c r="CH77" i="1"/>
  <c r="CJ73" i="1"/>
  <c r="AS115" i="1"/>
  <c r="DG87" i="1"/>
  <c r="CV113" i="1"/>
  <c r="CQ70" i="1"/>
  <c r="CG92" i="1"/>
  <c r="DF92" i="1" s="1"/>
  <c r="CG94" i="1"/>
  <c r="CN94" i="1" s="1"/>
  <c r="BE115" i="1"/>
  <c r="AD115" i="1"/>
  <c r="CI76" i="1"/>
  <c r="CJ76" i="1"/>
  <c r="CH76" i="1"/>
  <c r="CI35" i="1"/>
  <c r="CQ35" i="1"/>
  <c r="CH35" i="1"/>
  <c r="CQ59" i="1"/>
  <c r="CR59" i="1" s="1"/>
  <c r="CV76" i="1"/>
  <c r="CQ76" i="1"/>
  <c r="CQ86" i="1"/>
  <c r="CI86" i="1"/>
  <c r="CP86" i="1"/>
  <c r="CJ86" i="1"/>
  <c r="CH86" i="1"/>
  <c r="CG28" i="1"/>
  <c r="CU56" i="1"/>
  <c r="CG95" i="1"/>
  <c r="CJ95" i="1" s="1"/>
  <c r="CQ53" i="1"/>
  <c r="CY20" i="1"/>
  <c r="CZ87" i="1"/>
  <c r="BA115" i="1"/>
  <c r="CQ44" i="1"/>
  <c r="CI44" i="1"/>
  <c r="CH44" i="1"/>
  <c r="CH67" i="1"/>
  <c r="CQ67" i="1"/>
  <c r="CR67" i="1" s="1"/>
  <c r="CI67" i="1"/>
  <c r="CH71" i="1"/>
  <c r="CJ71" i="1"/>
  <c r="CI71" i="1"/>
  <c r="CQ100" i="1"/>
  <c r="CQ106" i="1"/>
  <c r="CI106" i="1"/>
  <c r="CH106" i="1"/>
  <c r="CH108" i="1"/>
  <c r="CI108" i="1"/>
  <c r="DA20" i="1"/>
  <c r="DJ20" i="1"/>
  <c r="CG54" i="1"/>
  <c r="CG112" i="1"/>
  <c r="CX87" i="1"/>
  <c r="DD87" i="1"/>
  <c r="DA87" i="1"/>
  <c r="DE20" i="1"/>
  <c r="DH20" i="1"/>
  <c r="DQ87" i="1"/>
  <c r="CQ69" i="1"/>
  <c r="CP100" i="1"/>
  <c r="CI104" i="1"/>
  <c r="CP104" i="1"/>
  <c r="CP106" i="1"/>
  <c r="CP108" i="1"/>
  <c r="CG55" i="1"/>
  <c r="DC55" i="1" s="1"/>
  <c r="CG111" i="1"/>
  <c r="CG96" i="1"/>
  <c r="CJ96" i="1" s="1"/>
  <c r="CG44" i="1"/>
  <c r="CJ44" i="1" s="1"/>
  <c r="CG47" i="1"/>
  <c r="DL47" i="1" s="1"/>
  <c r="CG108" i="1"/>
  <c r="CJ108" i="1" s="1"/>
  <c r="CG91" i="1"/>
  <c r="CN91" i="1" s="1"/>
  <c r="CG42" i="1"/>
  <c r="CZ42" i="1" s="1"/>
  <c r="CG43" i="1"/>
  <c r="DL43" i="1" s="1"/>
  <c r="CG46" i="1"/>
  <c r="CJ46" i="1" s="1"/>
  <c r="CG13" i="1"/>
  <c r="CG103" i="1"/>
  <c r="CJ103" i="1" s="1"/>
  <c r="CG97" i="1"/>
  <c r="CG40" i="1"/>
  <c r="CG31" i="1"/>
  <c r="CG12" i="1"/>
  <c r="CG101" i="1"/>
  <c r="CG93" i="1"/>
  <c r="DI93" i="1" s="1"/>
  <c r="CG34" i="1"/>
  <c r="CJ34" i="1" s="1"/>
  <c r="CG29" i="1"/>
  <c r="DR29" i="1" s="1"/>
  <c r="CG106" i="1"/>
  <c r="CJ106" i="1" s="1"/>
  <c r="CG45" i="1"/>
  <c r="CG38" i="1"/>
  <c r="CG53" i="1"/>
  <c r="CG27" i="1"/>
  <c r="CG109" i="1"/>
  <c r="CG36" i="1"/>
  <c r="CJ36" i="1" s="1"/>
  <c r="CR36" i="1" s="1"/>
  <c r="CG52" i="1"/>
  <c r="CG24" i="1"/>
  <c r="CG104" i="1"/>
  <c r="CJ104" i="1" s="1"/>
  <c r="CG98" i="1"/>
  <c r="CG15" i="1"/>
  <c r="CG32" i="1"/>
  <c r="CG50" i="1"/>
  <c r="CJ50" i="1" s="1"/>
  <c r="CG102" i="1"/>
  <c r="CG99" i="1"/>
  <c r="CJ99" i="1" s="1"/>
  <c r="CG37" i="1"/>
  <c r="CG49" i="1"/>
  <c r="CG23" i="1"/>
  <c r="CJ23" i="1" s="1"/>
  <c r="CG100" i="1"/>
  <c r="CG90" i="1"/>
  <c r="CG35" i="1"/>
  <c r="CG48" i="1"/>
  <c r="DR48" i="1" s="1"/>
  <c r="CG30" i="1"/>
  <c r="DR30" i="1" s="1"/>
  <c r="CP31" i="1"/>
  <c r="CP96" i="1"/>
  <c r="CQ96" i="1"/>
  <c r="CH96" i="1"/>
  <c r="CI96" i="1"/>
  <c r="DM113" i="1"/>
  <c r="S115" i="1"/>
  <c r="CI31" i="1"/>
  <c r="CQ42" i="1"/>
  <c r="CH42" i="1"/>
  <c r="CI42" i="1"/>
  <c r="CI93" i="1"/>
  <c r="CQ93" i="1"/>
  <c r="CH93" i="1"/>
  <c r="DJ87" i="1"/>
  <c r="DP87" i="1"/>
  <c r="DB20" i="1"/>
  <c r="CP35" i="1"/>
  <c r="CP42" i="1"/>
  <c r="CH85" i="1"/>
  <c r="CQ85" i="1"/>
  <c r="CJ85" i="1"/>
  <c r="CP85" i="1"/>
  <c r="BW115" i="1"/>
  <c r="M115" i="1"/>
  <c r="CQ13" i="1"/>
  <c r="CP48" i="1"/>
  <c r="CP40" i="1"/>
  <c r="CH69" i="1"/>
  <c r="CP82" i="1"/>
  <c r="AJ115" i="1"/>
  <c r="DD113" i="1"/>
  <c r="DK113" i="1"/>
  <c r="CY87" i="1"/>
  <c r="DQ56" i="1"/>
  <c r="DK56" i="1"/>
  <c r="DH56" i="1"/>
  <c r="DB56" i="1"/>
  <c r="CX56" i="1"/>
  <c r="BB115" i="1"/>
  <c r="N115" i="1"/>
  <c r="CP71" i="1"/>
  <c r="CQ68" i="1"/>
  <c r="CI110" i="1"/>
  <c r="AO115" i="1"/>
  <c r="CP44" i="1"/>
  <c r="DI87" i="1"/>
  <c r="DF87" i="1"/>
  <c r="DQ20" i="1"/>
  <c r="DN20" i="1"/>
  <c r="DG20" i="1"/>
  <c r="CH101" i="1"/>
  <c r="O115" i="1"/>
  <c r="CP33" i="1"/>
  <c r="CP34" i="1"/>
  <c r="CP78" i="1"/>
  <c r="CP68" i="1"/>
  <c r="AR115" i="1"/>
  <c r="AF115" i="1"/>
  <c r="T115" i="1"/>
  <c r="DJ113" i="1"/>
  <c r="BX115" i="1"/>
  <c r="AQ115" i="1"/>
  <c r="AE115" i="1"/>
  <c r="CJ72" i="1"/>
  <c r="CQ65" i="1"/>
  <c r="CP77" i="1"/>
  <c r="CQ98" i="1"/>
  <c r="DO87" i="1"/>
  <c r="CA115" i="1"/>
  <c r="AN115" i="1"/>
  <c r="CH75" i="1"/>
  <c r="CI77" i="1"/>
  <c r="CV56" i="1"/>
  <c r="DP113" i="1"/>
  <c r="DL87" i="1"/>
  <c r="CB115" i="1"/>
  <c r="CI69" i="1"/>
  <c r="CP59" i="1"/>
  <c r="AG115" i="1"/>
  <c r="CU113" i="1"/>
  <c r="U115" i="1"/>
  <c r="L115" i="1"/>
  <c r="BS115" i="1"/>
  <c r="CI49" i="1"/>
  <c r="CP51" i="1"/>
  <c r="CP83" i="1"/>
  <c r="Y115" i="1"/>
  <c r="CT113" i="1"/>
  <c r="Z115" i="1"/>
  <c r="CH97" i="1"/>
  <c r="DG113" i="1"/>
  <c r="DE113" i="1"/>
  <c r="CP92" i="1"/>
  <c r="CI102" i="1"/>
  <c r="CH104" i="1"/>
  <c r="CY113" i="1"/>
  <c r="AX115" i="1"/>
  <c r="CQ99" i="1"/>
  <c r="CP94" i="1"/>
  <c r="CQ108" i="1"/>
  <c r="CI100" i="1"/>
  <c r="CH100" i="1"/>
  <c r="CH99" i="1"/>
  <c r="DB113" i="1"/>
  <c r="CQ103" i="1"/>
  <c r="CH102" i="1"/>
  <c r="DH113" i="1"/>
  <c r="CI107" i="1"/>
  <c r="CP97" i="1"/>
  <c r="CP103" i="1"/>
  <c r="CH107" i="1"/>
  <c r="CQ104" i="1"/>
  <c r="AL115" i="1"/>
  <c r="CP95" i="1"/>
  <c r="CI95" i="1"/>
  <c r="CQ102" i="1"/>
  <c r="AM115" i="1"/>
  <c r="CQ95" i="1"/>
  <c r="DA113" i="1"/>
  <c r="CI55" i="1"/>
  <c r="CH55" i="1"/>
  <c r="BU115" i="1"/>
  <c r="CQ50" i="1"/>
  <c r="CI50" i="1"/>
  <c r="CP55" i="1"/>
  <c r="DK87" i="1"/>
  <c r="DH87" i="1"/>
  <c r="DE87" i="1"/>
  <c r="CI47" i="1"/>
  <c r="CQ47" i="1"/>
  <c r="CH47" i="1"/>
  <c r="CP47" i="1"/>
  <c r="DJ56" i="1"/>
  <c r="DA56" i="1"/>
  <c r="BD115" i="1"/>
  <c r="CH63" i="1"/>
  <c r="CI63" i="1"/>
  <c r="CP63" i="1"/>
  <c r="CP50" i="1"/>
  <c r="CJ79" i="1"/>
  <c r="CH79" i="1"/>
  <c r="CI79" i="1"/>
  <c r="CJ84" i="1"/>
  <c r="CP84" i="1"/>
  <c r="CI84" i="1"/>
  <c r="BL115" i="1"/>
  <c r="CH50" i="1"/>
  <c r="CI70" i="1"/>
  <c r="CH70" i="1"/>
  <c r="CJ70" i="1"/>
  <c r="CP70" i="1"/>
  <c r="R115" i="1"/>
  <c r="CI61" i="1"/>
  <c r="CP61" i="1"/>
  <c r="CQ61" i="1"/>
  <c r="CJ61" i="1"/>
  <c r="AB115" i="1"/>
  <c r="CQ84" i="1"/>
  <c r="CP36" i="1"/>
  <c r="CH36" i="1"/>
  <c r="CJ65" i="1"/>
  <c r="CI65" i="1"/>
  <c r="CP65" i="1"/>
  <c r="CH65" i="1"/>
  <c r="DN87" i="1"/>
  <c r="DB87" i="1"/>
  <c r="DE56" i="1"/>
  <c r="CQ91" i="1"/>
  <c r="CP91" i="1"/>
  <c r="CD113" i="1"/>
  <c r="CH91" i="1"/>
  <c r="CI91" i="1"/>
  <c r="DD56" i="1"/>
  <c r="DM56" i="1"/>
  <c r="DP56" i="1"/>
  <c r="CH43" i="1"/>
  <c r="CI43" i="1"/>
  <c r="DQ113" i="1"/>
  <c r="AZ115" i="1"/>
  <c r="CD87" i="1"/>
  <c r="CH46" i="1"/>
  <c r="CQ46" i="1"/>
  <c r="CQ37" i="1"/>
  <c r="CH37" i="1"/>
  <c r="CI37" i="1"/>
  <c r="CQ63" i="1"/>
  <c r="CQ77" i="1"/>
  <c r="CR77" i="1" s="1"/>
  <c r="CV77" i="1"/>
  <c r="CT56" i="1"/>
  <c r="X115" i="1"/>
  <c r="CJ63" i="1"/>
  <c r="CQ23" i="1"/>
  <c r="CD56" i="1"/>
  <c r="CH23" i="1"/>
  <c r="CI23" i="1"/>
  <c r="CH59" i="1"/>
  <c r="CI59" i="1"/>
  <c r="CP46" i="1"/>
  <c r="CQ55" i="1"/>
  <c r="CI33" i="1"/>
  <c r="CH33" i="1"/>
  <c r="CQ33" i="1"/>
  <c r="CI34" i="1"/>
  <c r="CQ34" i="1"/>
  <c r="CQ64" i="1"/>
  <c r="DR87" i="1"/>
  <c r="CH28" i="1"/>
  <c r="CH31" i="1"/>
  <c r="CH54" i="1"/>
  <c r="CP53" i="1"/>
  <c r="CJ68" i="1"/>
  <c r="CP67" i="1"/>
  <c r="CQ72" i="1"/>
  <c r="CP24" i="1"/>
  <c r="CH15" i="1"/>
  <c r="CQ45" i="1"/>
  <c r="CI80" i="1"/>
  <c r="CI81" i="1"/>
  <c r="AA115" i="1"/>
  <c r="CQ92" i="1"/>
  <c r="CH90" i="1"/>
  <c r="CP90" i="1"/>
  <c r="CQ90" i="1"/>
  <c r="CJ64" i="1"/>
  <c r="CP64" i="1"/>
  <c r="CH45" i="1"/>
  <c r="CH78" i="1"/>
  <c r="CX113" i="1"/>
  <c r="DN56" i="1"/>
  <c r="CY56" i="1"/>
  <c r="DM87" i="1"/>
  <c r="CI64" i="1"/>
  <c r="CI53" i="1"/>
  <c r="CH49" i="1"/>
  <c r="CP75" i="1"/>
  <c r="CI75" i="1"/>
  <c r="CV84" i="1"/>
  <c r="CH80" i="1"/>
  <c r="DD20" i="1"/>
  <c r="DG56" i="1"/>
  <c r="CP45" i="1"/>
  <c r="CI40" i="1"/>
  <c r="CH40" i="1"/>
  <c r="CQ40" i="1"/>
  <c r="CQ75" i="1"/>
  <c r="CR75" i="1" s="1"/>
  <c r="CP81" i="1"/>
  <c r="CQ73" i="1"/>
  <c r="CQ66" i="1"/>
  <c r="CT20" i="1"/>
  <c r="CQ71" i="1"/>
  <c r="CI92" i="1"/>
  <c r="CI94" i="1"/>
  <c r="CH94" i="1"/>
  <c r="O95" i="259"/>
  <c r="O96" i="259" s="1"/>
  <c r="O97" i="259" s="1"/>
  <c r="O98" i="259" s="1"/>
  <c r="E14" i="145" l="1"/>
  <c r="CP20" i="1"/>
  <c r="CI20" i="1"/>
  <c r="CH20" i="1"/>
  <c r="CQ20" i="1"/>
  <c r="DR18" i="1"/>
  <c r="CJ18" i="1"/>
  <c r="CJ16" i="1"/>
  <c r="CR16" i="1" s="1"/>
  <c r="DR16" i="1"/>
  <c r="DR17" i="1"/>
  <c r="CJ17" i="1"/>
  <c r="CR17" i="1" s="1"/>
  <c r="DI47" i="1"/>
  <c r="DL105" i="1"/>
  <c r="DO47" i="1"/>
  <c r="CJ24" i="1"/>
  <c r="CZ94" i="1"/>
  <c r="DL94" i="1"/>
  <c r="CR79" i="1"/>
  <c r="DR105" i="1"/>
  <c r="DC105" i="1"/>
  <c r="CJ105" i="1"/>
  <c r="CR105" i="1" s="1"/>
  <c r="CN105" i="1"/>
  <c r="DF105" i="1"/>
  <c r="CZ105" i="1"/>
  <c r="DI105" i="1"/>
  <c r="DR41" i="1"/>
  <c r="CR69" i="1"/>
  <c r="CR80" i="1"/>
  <c r="DF94" i="1"/>
  <c r="DF107" i="1"/>
  <c r="CJ42" i="1"/>
  <c r="CR42" i="1" s="1"/>
  <c r="DO46" i="1"/>
  <c r="CJ33" i="1"/>
  <c r="CR33" i="1" s="1"/>
  <c r="DO51" i="1"/>
  <c r="CZ91" i="1"/>
  <c r="CJ29" i="1"/>
  <c r="CR29" i="1" s="1"/>
  <c r="DF42" i="1"/>
  <c r="CR68" i="1"/>
  <c r="DC43" i="1"/>
  <c r="DO42" i="1"/>
  <c r="DR42" i="1"/>
  <c r="DO43" i="1"/>
  <c r="CR66" i="1"/>
  <c r="DF43" i="1"/>
  <c r="CJ27" i="1"/>
  <c r="CR27" i="1" s="1"/>
  <c r="DP116" i="1"/>
  <c r="DI110" i="1"/>
  <c r="DC107" i="1"/>
  <c r="CJ41" i="1"/>
  <c r="CR41" i="1" s="1"/>
  <c r="CJ48" i="1"/>
  <c r="CR48" i="1" s="1"/>
  <c r="CJ110" i="1"/>
  <c r="CR110" i="1" s="1"/>
  <c r="DR27" i="1"/>
  <c r="DL110" i="1"/>
  <c r="DF48" i="1"/>
  <c r="DL42" i="1"/>
  <c r="CZ110" i="1"/>
  <c r="DO48" i="1"/>
  <c r="DL48" i="1"/>
  <c r="CJ31" i="1"/>
  <c r="CR31" i="1" s="1"/>
  <c r="DR110" i="1"/>
  <c r="DI48" i="1"/>
  <c r="DC110" i="1"/>
  <c r="DO110" i="1"/>
  <c r="CY116" i="1"/>
  <c r="DO44" i="1"/>
  <c r="DL107" i="1"/>
  <c r="DO107" i="1"/>
  <c r="CZ107" i="1"/>
  <c r="DD116" i="1"/>
  <c r="CJ51" i="1"/>
  <c r="CR51" i="1" s="1"/>
  <c r="CR108" i="1"/>
  <c r="DR107" i="1"/>
  <c r="DL51" i="1"/>
  <c r="CU87" i="1"/>
  <c r="CU115" i="1" s="1"/>
  <c r="D9" i="261" s="1"/>
  <c r="DI51" i="1"/>
  <c r="CR73" i="1"/>
  <c r="DR93" i="1"/>
  <c r="CR65" i="1"/>
  <c r="CJ93" i="1"/>
  <c r="CR93" i="1" s="1"/>
  <c r="DQ116" i="1"/>
  <c r="CZ92" i="1"/>
  <c r="CZ51" i="1"/>
  <c r="DI92" i="1"/>
  <c r="DR44" i="1"/>
  <c r="DC91" i="1"/>
  <c r="DL44" i="1"/>
  <c r="DO91" i="1"/>
  <c r="DR51" i="1"/>
  <c r="DM116" i="1"/>
  <c r="DL91" i="1"/>
  <c r="DF91" i="1"/>
  <c r="DF51" i="1"/>
  <c r="CR96" i="1"/>
  <c r="CJ91" i="1"/>
  <c r="CR91" i="1" s="1"/>
  <c r="DC44" i="1"/>
  <c r="CJ92" i="1"/>
  <c r="CR92" i="1" s="1"/>
  <c r="DI44" i="1"/>
  <c r="DH116" i="1"/>
  <c r="DF44" i="1"/>
  <c r="CZ44" i="1"/>
  <c r="DJ116" i="1"/>
  <c r="CJ107" i="1"/>
  <c r="CR107" i="1" s="1"/>
  <c r="CJ35" i="1"/>
  <c r="CR35" i="1" s="1"/>
  <c r="DR35" i="1"/>
  <c r="DL53" i="1"/>
  <c r="DF53" i="1"/>
  <c r="DO53" i="1"/>
  <c r="DC53" i="1"/>
  <c r="DR53" i="1"/>
  <c r="CZ53" i="1"/>
  <c r="CJ53" i="1"/>
  <c r="CR53" i="1" s="1"/>
  <c r="DI53" i="1"/>
  <c r="CJ38" i="1"/>
  <c r="CR38" i="1" s="1"/>
  <c r="DR38" i="1"/>
  <c r="CZ47" i="1"/>
  <c r="DC47" i="1"/>
  <c r="DF112" i="1"/>
  <c r="CZ112" i="1"/>
  <c r="DL112" i="1"/>
  <c r="DC112" i="1"/>
  <c r="CJ112" i="1"/>
  <c r="CR112" i="1" s="1"/>
  <c r="DI112" i="1"/>
  <c r="DO112" i="1"/>
  <c r="DR112" i="1"/>
  <c r="CP87" i="1"/>
  <c r="DG116" i="1"/>
  <c r="CR85" i="1"/>
  <c r="DR32" i="1"/>
  <c r="CJ32" i="1"/>
  <c r="CR32" i="1" s="1"/>
  <c r="DR54" i="1"/>
  <c r="DL54" i="1"/>
  <c r="DI54" i="1"/>
  <c r="DO54" i="1"/>
  <c r="CZ54" i="1"/>
  <c r="DC54" i="1"/>
  <c r="DF54" i="1"/>
  <c r="CJ54" i="1"/>
  <c r="CR54" i="1" s="1"/>
  <c r="CJ55" i="1"/>
  <c r="CR55" i="1" s="1"/>
  <c r="DR47" i="1"/>
  <c r="DK116" i="1"/>
  <c r="DR100" i="1"/>
  <c r="DO100" i="1"/>
  <c r="DI100" i="1"/>
  <c r="DL100" i="1"/>
  <c r="DC100" i="1"/>
  <c r="DF100" i="1"/>
  <c r="CZ100" i="1"/>
  <c r="CN100" i="1"/>
  <c r="DR15" i="1"/>
  <c r="CJ15" i="1"/>
  <c r="CR15" i="1" s="1"/>
  <c r="DL97" i="1"/>
  <c r="DO97" i="1"/>
  <c r="DI97" i="1"/>
  <c r="DR97" i="1"/>
  <c r="DC97" i="1"/>
  <c r="CZ97" i="1"/>
  <c r="CJ97" i="1"/>
  <c r="DF97" i="1"/>
  <c r="CR44" i="1"/>
  <c r="CR76" i="1"/>
  <c r="DR28" i="1"/>
  <c r="CJ28" i="1"/>
  <c r="CR28" i="1" s="1"/>
  <c r="CR61" i="1"/>
  <c r="DE116" i="1"/>
  <c r="DO50" i="1"/>
  <c r="CZ50" i="1"/>
  <c r="DI50" i="1"/>
  <c r="DR50" i="1"/>
  <c r="DC50" i="1"/>
  <c r="DF50" i="1"/>
  <c r="DL50" i="1"/>
  <c r="CR71" i="1"/>
  <c r="DR31" i="1"/>
  <c r="CR104" i="1"/>
  <c r="DF90" i="1"/>
  <c r="DL90" i="1"/>
  <c r="DC90" i="1"/>
  <c r="DR90" i="1"/>
  <c r="DO90" i="1"/>
  <c r="CN90" i="1"/>
  <c r="DI90" i="1"/>
  <c r="CZ90" i="1"/>
  <c r="CJ90" i="1"/>
  <c r="DL45" i="1"/>
  <c r="DI45" i="1"/>
  <c r="DR45" i="1"/>
  <c r="DC45" i="1"/>
  <c r="CZ45" i="1"/>
  <c r="DF45" i="1"/>
  <c r="DO45" i="1"/>
  <c r="CJ45" i="1"/>
  <c r="CR45" i="1" s="1"/>
  <c r="CJ40" i="1"/>
  <c r="CR40" i="1" s="1"/>
  <c r="DR40" i="1"/>
  <c r="CH56" i="1"/>
  <c r="CR63" i="1"/>
  <c r="DF47" i="1"/>
  <c r="DR24" i="1"/>
  <c r="DR23" i="1"/>
  <c r="CZ98" i="1"/>
  <c r="DO98" i="1"/>
  <c r="CJ98" i="1"/>
  <c r="CN98" i="1"/>
  <c r="DL98" i="1"/>
  <c r="DI98" i="1"/>
  <c r="DR98" i="1"/>
  <c r="DC98" i="1"/>
  <c r="DF98" i="1"/>
  <c r="DO106" i="1"/>
  <c r="DF106" i="1"/>
  <c r="DI106" i="1"/>
  <c r="CZ106" i="1"/>
  <c r="DL106" i="1"/>
  <c r="DC106" i="1"/>
  <c r="DR106" i="1"/>
  <c r="CN103" i="1"/>
  <c r="DC103" i="1"/>
  <c r="DL103" i="1"/>
  <c r="DI103" i="1"/>
  <c r="DO103" i="1"/>
  <c r="DF103" i="1"/>
  <c r="DR103" i="1"/>
  <c r="CZ103" i="1"/>
  <c r="DL96" i="1"/>
  <c r="DI96" i="1"/>
  <c r="DF96" i="1"/>
  <c r="DC96" i="1"/>
  <c r="CZ96" i="1"/>
  <c r="DR96" i="1"/>
  <c r="DO96" i="1"/>
  <c r="CN96" i="1"/>
  <c r="DR94" i="1"/>
  <c r="DI94" i="1"/>
  <c r="CJ94" i="1"/>
  <c r="CR94" i="1" s="1"/>
  <c r="DO94" i="1"/>
  <c r="DC94" i="1"/>
  <c r="DR111" i="1"/>
  <c r="DL111" i="1"/>
  <c r="DC111" i="1"/>
  <c r="DI111" i="1"/>
  <c r="DF111" i="1"/>
  <c r="CN111" i="1"/>
  <c r="CZ111" i="1"/>
  <c r="DO111" i="1"/>
  <c r="CJ111" i="1"/>
  <c r="CR111" i="1" s="1"/>
  <c r="CP56" i="1"/>
  <c r="DF49" i="1"/>
  <c r="CJ49" i="1"/>
  <c r="CR49" i="1" s="1"/>
  <c r="DO49" i="1"/>
  <c r="CZ49" i="1"/>
  <c r="DI49" i="1"/>
  <c r="DR49" i="1"/>
  <c r="DL49" i="1"/>
  <c r="DC49" i="1"/>
  <c r="DI55" i="1"/>
  <c r="DR55" i="1"/>
  <c r="DF55" i="1"/>
  <c r="DL55" i="1"/>
  <c r="DO55" i="1"/>
  <c r="CZ55" i="1"/>
  <c r="DC52" i="1"/>
  <c r="DO52" i="1"/>
  <c r="DL52" i="1"/>
  <c r="DF52" i="1"/>
  <c r="CZ52" i="1"/>
  <c r="DI52" i="1"/>
  <c r="DR52" i="1"/>
  <c r="CJ52" i="1"/>
  <c r="CR52" i="1" s="1"/>
  <c r="CT87" i="1"/>
  <c r="CT115" i="1" s="1"/>
  <c r="D8" i="261" s="1"/>
  <c r="DR36" i="1"/>
  <c r="CR106" i="1"/>
  <c r="DO92" i="1"/>
  <c r="DL92" i="1"/>
  <c r="DR92" i="1"/>
  <c r="CN92" i="1"/>
  <c r="DC92" i="1"/>
  <c r="CZ46" i="1"/>
  <c r="DC42" i="1"/>
  <c r="DI42" i="1"/>
  <c r="CR84" i="1"/>
  <c r="CJ47" i="1"/>
  <c r="CR47" i="1" s="1"/>
  <c r="CJ30" i="1"/>
  <c r="CR30" i="1" s="1"/>
  <c r="DL99" i="1"/>
  <c r="DO99" i="1"/>
  <c r="CZ99" i="1"/>
  <c r="DR99" i="1"/>
  <c r="DC99" i="1"/>
  <c r="DF99" i="1"/>
  <c r="DI99" i="1"/>
  <c r="DF93" i="1"/>
  <c r="DL93" i="1"/>
  <c r="DC93" i="1"/>
  <c r="CZ93" i="1"/>
  <c r="CN93" i="1"/>
  <c r="DO93" i="1"/>
  <c r="DI91" i="1"/>
  <c r="DR91" i="1"/>
  <c r="CJ100" i="1"/>
  <c r="CR100" i="1" s="1"/>
  <c r="DI104" i="1"/>
  <c r="DR104" i="1"/>
  <c r="DO104" i="1"/>
  <c r="DF104" i="1"/>
  <c r="DC104" i="1"/>
  <c r="CZ104" i="1"/>
  <c r="DL104" i="1"/>
  <c r="CX116" i="1"/>
  <c r="CR72" i="1"/>
  <c r="DC46" i="1"/>
  <c r="CR50" i="1"/>
  <c r="CJ37" i="1"/>
  <c r="CR37" i="1" s="1"/>
  <c r="DR37" i="1"/>
  <c r="CJ43" i="1"/>
  <c r="CR43" i="1" s="1"/>
  <c r="DI43" i="1"/>
  <c r="CJ87" i="1"/>
  <c r="DR46" i="1"/>
  <c r="DR43" i="1"/>
  <c r="CR95" i="1"/>
  <c r="CR46" i="1"/>
  <c r="DF46" i="1"/>
  <c r="DI46" i="1"/>
  <c r="CR70" i="1"/>
  <c r="DI102" i="1"/>
  <c r="DO102" i="1"/>
  <c r="DF102" i="1"/>
  <c r="CZ102" i="1"/>
  <c r="CN102" i="1"/>
  <c r="DC102" i="1"/>
  <c r="DR102" i="1"/>
  <c r="DL102" i="1"/>
  <c r="CJ102" i="1"/>
  <c r="CR102" i="1" s="1"/>
  <c r="DO109" i="1"/>
  <c r="DF109" i="1"/>
  <c r="CJ109" i="1"/>
  <c r="CR109" i="1" s="1"/>
  <c r="DI109" i="1"/>
  <c r="DL109" i="1"/>
  <c r="DC109" i="1"/>
  <c r="DR109" i="1"/>
  <c r="CZ109" i="1"/>
  <c r="DC101" i="1"/>
  <c r="DL101" i="1"/>
  <c r="DI101" i="1"/>
  <c r="CZ101" i="1"/>
  <c r="CJ101" i="1"/>
  <c r="CR101" i="1" s="1"/>
  <c r="CN101" i="1"/>
  <c r="DF101" i="1"/>
  <c r="DR101" i="1"/>
  <c r="DO101" i="1"/>
  <c r="DC108" i="1"/>
  <c r="DI108" i="1"/>
  <c r="CZ108" i="1"/>
  <c r="DO108" i="1"/>
  <c r="CN108" i="1"/>
  <c r="DR108" i="1"/>
  <c r="DL108" i="1"/>
  <c r="DF108" i="1"/>
  <c r="DR95" i="1"/>
  <c r="DI95" i="1"/>
  <c r="DF95" i="1"/>
  <c r="DL95" i="1"/>
  <c r="CN95" i="1"/>
  <c r="CZ95" i="1"/>
  <c r="DO95" i="1"/>
  <c r="DC95" i="1"/>
  <c r="CJ13" i="1"/>
  <c r="CR13" i="1" s="1"/>
  <c r="DN116" i="1"/>
  <c r="DA116" i="1"/>
  <c r="DR34" i="1"/>
  <c r="DR13" i="1"/>
  <c r="DL46" i="1"/>
  <c r="CZ43" i="1"/>
  <c r="DC48" i="1"/>
  <c r="CZ48" i="1"/>
  <c r="CJ12" i="1"/>
  <c r="DR12" i="1"/>
  <c r="CR86" i="1"/>
  <c r="DB116" i="1"/>
  <c r="CR103" i="1"/>
  <c r="CP113" i="1"/>
  <c r="CR99" i="1"/>
  <c r="CR23" i="1"/>
  <c r="CQ56" i="1"/>
  <c r="CH113" i="1"/>
  <c r="CQ87" i="1"/>
  <c r="H18" i="261" s="1"/>
  <c r="CD115" i="1"/>
  <c r="CR64" i="1"/>
  <c r="CI87" i="1"/>
  <c r="CH87" i="1"/>
  <c r="CR34" i="1"/>
  <c r="CI113" i="1"/>
  <c r="CQ113" i="1"/>
  <c r="CI56" i="1"/>
  <c r="CV87" i="1"/>
  <c r="CV115" i="1" s="1"/>
  <c r="AC14" i="145" l="1"/>
  <c r="AC26" i="145" s="1"/>
  <c r="AC52" i="145" s="1"/>
  <c r="AC55" i="145" s="1"/>
  <c r="Z14" i="145"/>
  <c r="Z26" i="145" s="1"/>
  <c r="Z52" i="145" s="1"/>
  <c r="Z55" i="145" s="1"/>
  <c r="X13" i="145"/>
  <c r="O85" i="259"/>
  <c r="O87" i="259" s="1"/>
  <c r="O88" i="259" s="1"/>
  <c r="O89" i="259" s="1"/>
  <c r="E26" i="145"/>
  <c r="E52" i="145" s="1"/>
  <c r="E55" i="145" s="1"/>
  <c r="E12" i="269"/>
  <c r="E17" i="269" s="1"/>
  <c r="E19" i="269" s="1"/>
  <c r="H17" i="261"/>
  <c r="H19" i="261" s="1"/>
  <c r="CR24" i="1"/>
  <c r="CY119" i="1"/>
  <c r="K17" i="261" s="1"/>
  <c r="DB119" i="1"/>
  <c r="X34" i="145"/>
  <c r="CQ115" i="1"/>
  <c r="DT16" i="1"/>
  <c r="CR18" i="1"/>
  <c r="CJ20" i="1"/>
  <c r="CR20" i="1" s="1"/>
  <c r="CZ113" i="1"/>
  <c r="DI113" i="1"/>
  <c r="DO56" i="1"/>
  <c r="D10" i="261"/>
  <c r="DR113" i="1"/>
  <c r="O19" i="261"/>
  <c r="DC113" i="1"/>
  <c r="DR20" i="1"/>
  <c r="DO113" i="1"/>
  <c r="CZ56" i="1"/>
  <c r="DL113" i="1"/>
  <c r="DL56" i="1"/>
  <c r="DF113" i="1"/>
  <c r="DF56" i="1"/>
  <c r="CR98" i="1"/>
  <c r="DR56" i="1"/>
  <c r="CR90" i="1"/>
  <c r="O20" i="261"/>
  <c r="CR12" i="1"/>
  <c r="CJ113" i="1"/>
  <c r="CR113" i="1" s="1"/>
  <c r="CR97" i="1"/>
  <c r="CH115" i="1"/>
  <c r="CP115" i="1"/>
  <c r="CJ56" i="1"/>
  <c r="CJ115" i="1" s="1"/>
  <c r="DI56" i="1"/>
  <c r="CR87" i="1"/>
  <c r="CI115" i="1"/>
  <c r="F12" i="269" l="1"/>
  <c r="F17" i="269" s="1"/>
  <c r="DB123" i="1"/>
  <c r="O17" i="261"/>
  <c r="CR115" i="1"/>
  <c r="DI116" i="1"/>
  <c r="CZ116" i="1"/>
  <c r="G7" i="261" s="1"/>
  <c r="DR116" i="1"/>
  <c r="DO116" i="1"/>
  <c r="X26" i="145"/>
  <c r="X52" i="145" s="1"/>
  <c r="X55" i="145" s="1"/>
  <c r="DF116" i="1"/>
  <c r="DL116" i="1"/>
  <c r="CR56" i="1"/>
  <c r="CI116" i="1"/>
  <c r="CY122" i="1"/>
  <c r="K21" i="261"/>
  <c r="CH116" i="1"/>
  <c r="O21" i="261"/>
  <c r="P17" i="261" s="1"/>
  <c r="CQ118" i="1"/>
  <c r="X58" i="145" l="1"/>
  <c r="D17" i="261"/>
  <c r="D18" i="261"/>
  <c r="H7" i="261"/>
  <c r="I7" i="261" s="1"/>
  <c r="J7" i="261" s="1"/>
  <c r="K7" i="261" s="1"/>
  <c r="L7" i="261" s="1"/>
  <c r="M7" i="261" s="1"/>
  <c r="L20" i="261"/>
  <c r="L19" i="261"/>
  <c r="L18" i="261"/>
  <c r="P18" i="261"/>
  <c r="P19" i="261"/>
  <c r="P20" i="261"/>
  <c r="N22" i="261"/>
  <c r="L17" i="261"/>
  <c r="D19" i="261" l="1"/>
  <c r="P21" i="261"/>
  <c r="L21" i="261"/>
  <c r="G17" i="261"/>
  <c r="G19" i="261" s="1"/>
  <c r="G18" i="261"/>
</calcChain>
</file>

<file path=xl/sharedStrings.xml><?xml version="1.0" encoding="utf-8"?>
<sst xmlns="http://schemas.openxmlformats.org/spreadsheetml/2006/main" count="4672" uniqueCount="623">
  <si>
    <t>FLOW DE MEDIOS</t>
  </si>
  <si>
    <t>CAMPAÑA VAC COSTA 2026</t>
  </si>
  <si>
    <t>ENERO</t>
  </si>
  <si>
    <t>FEBRERO</t>
  </si>
  <si>
    <t>MARZO</t>
  </si>
  <si>
    <t>ABRIL</t>
  </si>
  <si>
    <t>DETALLE DE INVERSIÓN</t>
  </si>
  <si>
    <t>DETALLE DE COMPRA</t>
  </si>
  <si>
    <t>TOTAL INVERSIÓN</t>
  </si>
  <si>
    <t>MARKETING</t>
  </si>
  <si>
    <t>NEGOCIO</t>
  </si>
  <si>
    <t>PAUTA PAGADA</t>
  </si>
  <si>
    <t>PREPAGO</t>
  </si>
  <si>
    <t>COMPROMISOS</t>
  </si>
  <si>
    <t>LAYER 01 AWARENESS</t>
  </si>
  <si>
    <t>TELEVISIÓN</t>
  </si>
  <si>
    <t>PAUTA REGULAR - ECUAVISA</t>
  </si>
  <si>
    <t>PAUTA REGULAR - TC TELEVISIÓN</t>
  </si>
  <si>
    <t>VÍA PÚBLICA</t>
  </si>
  <si>
    <t>VALLAS</t>
  </si>
  <si>
    <t>CIRCUITO VIA LA COSTA</t>
  </si>
  <si>
    <t>PANTALLAS LEDS</t>
  </si>
  <si>
    <t>VALLAS HIBRIDAS</t>
  </si>
  <si>
    <t>REVISTAS</t>
  </si>
  <si>
    <t>REVISTA DINERS</t>
  </si>
  <si>
    <t>DIGITAL</t>
  </si>
  <si>
    <t>META</t>
  </si>
  <si>
    <t>TIK TOK</t>
  </si>
  <si>
    <t>YOUTUBE</t>
  </si>
  <si>
    <t>DV360</t>
  </si>
  <si>
    <t>SUBTOTAL</t>
  </si>
  <si>
    <t>LAYER 02 CONSIDERACION</t>
  </si>
  <si>
    <t>TIKTOK</t>
  </si>
  <si>
    <t>LAYER 03 MOVILIZACION</t>
  </si>
  <si>
    <t>GOOGLE</t>
  </si>
  <si>
    <t>APP BLU</t>
  </si>
  <si>
    <t>DE UNA</t>
  </si>
  <si>
    <t>FEE PRIMICIAS</t>
  </si>
  <si>
    <t>FEE DIGITAL 20%</t>
  </si>
  <si>
    <t>VALOR TOTAL</t>
  </si>
  <si>
    <t>*VALORES NO INCLUYEN IVA</t>
  </si>
  <si>
    <t>JOB</t>
  </si>
  <si>
    <t>DCEEA5A10068</t>
  </si>
  <si>
    <t>MKT</t>
  </si>
  <si>
    <t>MKT0022145</t>
  </si>
  <si>
    <t>MKT0022086</t>
  </si>
  <si>
    <t>RESPONSABLE MLD</t>
  </si>
  <si>
    <t>CRISTIAN TAPIA</t>
  </si>
  <si>
    <t>RESPONSABLE DCE</t>
  </si>
  <si>
    <t>FERNANDO VILLACIS</t>
  </si>
  <si>
    <t>CLIENTE:</t>
  </si>
  <si>
    <t>DINERS CLUB DEL ECUADOR</t>
  </si>
  <si>
    <t>PRODUCTO:</t>
  </si>
  <si>
    <t>INSTITUCIONAL</t>
  </si>
  <si>
    <t>CAMPAÑA:</t>
  </si>
  <si>
    <t>VAC COSTA 2026</t>
  </si>
  <si>
    <t>KPI</t>
  </si>
  <si>
    <t>MONITOREO</t>
  </si>
  <si>
    <t>ETAPA</t>
  </si>
  <si>
    <t>SUB ETAPA</t>
  </si>
  <si>
    <t>MEDIO</t>
  </si>
  <si>
    <t>FORMATO</t>
  </si>
  <si>
    <t>MENSAJE</t>
  </si>
  <si>
    <t xml:space="preserve">SEGMENTACIÓN </t>
  </si>
  <si>
    <t>TAMAÑO AUDIENCIA</t>
  </si>
  <si>
    <t>TIPO DE COMPRA</t>
  </si>
  <si>
    <t xml:space="preserve">SHARE </t>
  </si>
  <si>
    <t>INVERSIÓN</t>
  </si>
  <si>
    <t>PLATAFORMA</t>
  </si>
  <si>
    <t>REAL EJECUTADO ENERO</t>
  </si>
  <si>
    <t>ORIGINAL</t>
  </si>
  <si>
    <t>Plat.</t>
  </si>
  <si>
    <t xml:space="preserve">FRECUENCIA MÁXIMA </t>
  </si>
  <si>
    <t>ALCANCE ESTIMADO
PERSONAS</t>
  </si>
  <si>
    <t>ALCANCE ESTIMADO COBERTURA</t>
  </si>
  <si>
    <t>Costo</t>
  </si>
  <si>
    <t>Objetivo</t>
  </si>
  <si>
    <t>IMPORTE GASTADO</t>
  </si>
  <si>
    <t>REMANENTE</t>
  </si>
  <si>
    <t>AVANCE PPTO</t>
  </si>
  <si>
    <t>FECHA MONITOREO</t>
  </si>
  <si>
    <t>REAL CUMPLIDO</t>
  </si>
  <si>
    <t>AVANCE OBJETIVOS</t>
  </si>
  <si>
    <t>RESULTADOS</t>
  </si>
  <si>
    <t>COSTO POR RESULTADO</t>
  </si>
  <si>
    <t>CPV</t>
  </si>
  <si>
    <t>CPC</t>
  </si>
  <si>
    <t>CPM</t>
  </si>
  <si>
    <t>ALCANCE</t>
  </si>
  <si>
    <t>FREC</t>
  </si>
  <si>
    <t>CLICS</t>
  </si>
  <si>
    <t>THRU´PLAYS</t>
  </si>
  <si>
    <t>IMPRESIONES</t>
  </si>
  <si>
    <t>CTR</t>
  </si>
  <si>
    <t>VTR</t>
  </si>
  <si>
    <t>NOMBRE DE CAMPAÑA</t>
  </si>
  <si>
    <t>ESTADO DE LA CAMPAÑA</t>
  </si>
  <si>
    <t>BASES</t>
  </si>
  <si>
    <t>UTM</t>
  </si>
  <si>
    <t>LAYER 01
AWARENESS</t>
  </si>
  <si>
    <t>LANZAMIENTO</t>
  </si>
  <si>
    <t>PROMOTED VIDEO</t>
  </si>
  <si>
    <t>Video hero posicionamiento
con experiencias únicas
generación de interés en Alto 
Valor</t>
  </si>
  <si>
    <t>BASE SOCIOS  DINERS
REGION COSTA</t>
  </si>
  <si>
    <t>JOB:DCEEA5A10068_MKT:MKT0022145_MARCA:DC_PLATAFORMA:META_FECHA:25012026_CAMPAÑA:VACCOSTA2026_ETAPA:LAYER01_COMPRA:CPM_COMUNICACION:LANZAMIENTO_FORMATO:VIDEOADREEL_AUDIENCIA:BASESOCIOS</t>
  </si>
  <si>
    <t>PAUSADO</t>
  </si>
  <si>
    <t>PAUSADO EL 11 FEB PARA MOVER PPTO A YOUTUBE</t>
  </si>
  <si>
    <t>https://www.dinersclub.com.ec/blubenefits/?utm_source=META&amp;utm_medium=CPM&amp;utm_campaign=DINERS-VACCOSTA-2026-MKT0022145&amp;utm_id=DINERS-VACCOSTA-2026-MKT0022145&amp;utm_term=DINERS-VACCOSTA-2026-MKT0022145&amp;utm_content=META-VIDEOADREEL</t>
  </si>
  <si>
    <t>RMK WEB/RMK INTERACCIÓN RRSS
REGION COSTA</t>
  </si>
  <si>
    <t>JOB:DCEEA5A10068_MKT:MKT0022145_MARCA:DC_PLATAFORMA:META_FECHA:25012026_CAMPAÑA:VACCOSTA2026_ETAPA:LAYER01_COMPRA:CPM_COMUNICACION:LANZAMIENTO_FORMATO:VIDEOADREEL_AUDIENCIA:RMK</t>
  </si>
  <si>
    <t>NUEVO PPTO</t>
  </si>
  <si>
    <t>SPARK AD</t>
  </si>
  <si>
    <t>JOB:DCEEA5A10068_MKT:MKT0022145_MARCA:DC_PLATAFORMA:TIKTOK_FECHA:25012026_CAMPAÑA:VACCOSTA2026_ETAPA:LAYER01_COMPRA:CPM_COMUNICACION:LANZAMIENTO_FORMATO:SPARKAD_AUDIENCIA:BASESOCIOS</t>
  </si>
  <si>
    <t>EN PAUTA</t>
  </si>
  <si>
    <t>Se duplico el 24 de feb, por que se desactivaron todas las campañas de TikTok.</t>
  </si>
  <si>
    <t>https://www.dinersclub.com.ec/blubenefits/?utm_source=TIKTOK&amp;utm_medium=CPM&amp;utm_campaign=DINERS-VACCOSTA-2026-MKT0022145&amp;utm_id=DINERS-VACCOSTA-2026-MKT0022145&amp;utm_term=DINERS-VACCOSTA-2026-MKT0022145&amp;utm_content=TIKTOK-SPARKAD</t>
  </si>
  <si>
    <t>RMK WEB
REGION COSTA</t>
  </si>
  <si>
    <t>JOB:DCEEA5A10068_MKT:MKT0022145_MARCA:DC_PLATAFORMA:TIKTOK_FECHA:25012026_CAMPAÑA:VACCOSTA2026_ETAPA:LAYER01_COMPRA:CPM_COMUNICACION:LANZAMIENTO_FORMATO:SPARKAD_AUDIENCIA:RMK</t>
  </si>
  <si>
    <t>INSTREAM</t>
  </si>
  <si>
    <t>JOB:DCEEA5A10068_MKT:MKT0022145_MARCA:DC_PLATAFORMA:YOUTUBE_FECHA:26012026_CAMPAÑA:VACCOSTA2026_ETAPA:LAYER01_COMPRA:CPM_COMUNICACION:LANZAMIENTO_FORMATO:INSTREAM_AUDIENCIA:BASESOCIOS</t>
  </si>
  <si>
    <t>PPTO SE CAMBIO EL 11 FEB</t>
  </si>
  <si>
    <t>www.dinersclub.com.ec/blubenefits/?utm_source=YOUTUBE&amp;utm_medium=CPM&amp;utm_campaign=DINERS-VACCOSTA-2026-MKT0022145&amp;utm_id=DINERS-VACCOSTA-2026-MKT0022145&amp;utm_term=DINERS-VACCOSTA-2026-MKT0022145&amp;utm_content=YOUTUBE-INSTREAM</t>
  </si>
  <si>
    <t>-</t>
  </si>
  <si>
    <t>JOB:DCEEA5A10068_MKT:MKT0022145_MARCA:DC_PLATAFORMA:YOUTUBE_FECHA:26012026_CAMPAÑA:VACCOSTA2026_ETAPA:LAYER01_COMPRA:CPM_COMUNICACION:LANZAMIENTO_FORMATO:INSTREAM_AUDIENCIA:RMK</t>
  </si>
  <si>
    <t>SHORTS</t>
  </si>
  <si>
    <t>JOB:DCEEA5A10068_MKT:MKT0022145_MARCA:DC_PLATAFORMA:YOUTUBE_FECHA:26012026_CAMPAÑA:VACCOSTA2026_ETAPA:LAYER01_COMPRA:CPM_COMUNICACION:LANZAMIENTO_FORMATO:SHORTS_AUDIENCIA:BASESOCIOS</t>
  </si>
  <si>
    <t>https://www.dinersclub.com.ec/blubenefits/?utm_source=YOUTUBE&amp;utm_medium=CPM&amp;utm_campaign=DINERS-VACCOSTA-2026-MKT0022145&amp;utm_id=DINERS-VACCOSTA-2026-MKT0022145&amp;utm_term=DINERS-VACCOSTA-2026-MKT0022145&amp;utm_content=YOUTUBE-SHORTS</t>
  </si>
  <si>
    <t>JOB:DCEEA5A10068_MKT:MKT0022145_MARCA:DC_PLATAFORMA:YOUTUBE_FECHA:26012026_CAMPAÑA:VACCOSTA2026_ETAPA:LAYER01_COMPRA:CPM_COMUNICACION:LANZAMIENTO_FORMATO:SHORTS_AUDIENCIA:RMK</t>
  </si>
  <si>
    <t>INSTREAM
CONTEXTUAL
NATIVE ADS</t>
  </si>
  <si>
    <r>
      <rPr>
        <b/>
        <sz val="36"/>
        <color theme="0"/>
        <rFont val="Calibri"/>
        <family val="2"/>
        <scheme val="minor"/>
      </rPr>
      <t xml:space="preserve">INTERESES;
</t>
    </r>
    <r>
      <rPr>
        <sz val="36"/>
        <color theme="0"/>
        <rFont val="Calibri"/>
        <family val="2"/>
        <scheme val="minor"/>
      </rPr>
      <t xml:space="preserve">VIAJES, AGENCIA DE VIAJES, EXPERIENCIAS, COMPRAS EN EL EXTERIOR, TURISMO, HOTELES
</t>
    </r>
    <r>
      <rPr>
        <b/>
        <sz val="36"/>
        <color theme="0"/>
        <rFont val="Calibri"/>
        <family val="2"/>
        <scheme val="minor"/>
      </rPr>
      <t>APP TARGETING</t>
    </r>
    <r>
      <rPr>
        <sz val="36"/>
        <color theme="0"/>
        <rFont val="Calibri"/>
        <family val="2"/>
        <scheme val="minor"/>
      </rPr>
      <t xml:space="preserve"> 
AIRBNB/BOOKING/KAYAC/TRIP ADVISOR/DESPEGAR/LATAM AIRLINES/WAZE/TRIPPY/ECUADOR TRAVEL</t>
    </r>
  </si>
  <si>
    <t>JOB:DCEEA5A10068_MKT:MKT0022145_MARCA:DC_PLATAFORMA:DV360_FECHA:27012026_CAMPAÑA:VACCOSTA2026_ETAPA:LAYER01_COMPRA:CPM_COMUNICACION:LANZAMIENTO_FORMATO:INSTREAM_AUDIENCIA:INTERESESVIAJES</t>
  </si>
  <si>
    <t>FINALIZADO</t>
  </si>
  <si>
    <t>SE PAUSÓ EL 20 DE FEB</t>
  </si>
  <si>
    <t>https://www.dinersclub.com.ec/blubenefits/?utm_source=DV360&amp;utm_medium=CPM&amp;utm_campaign=DINERS-VACCOSTA-2026-MKT0022145&amp;utm_id=DINERS-VACCOSTA-2026-MKT0022145&amp;utm_term=DINERS-VACCOSTA-2026-MKT0022145&amp;utm_content=DV360</t>
  </si>
  <si>
    <t>LAYER 01</t>
  </si>
  <si>
    <t>LAYER 02
CONSIDERACIÓN
IDENTIFICACIÓN</t>
  </si>
  <si>
    <t>AEROLINEAS</t>
  </si>
  <si>
    <t>REEL/VIDEO AD</t>
  </si>
  <si>
    <t>ESPECIALIDADES AEROLINEAS
Snackables convisualizaciones
de experiencias unicas en
vuelos y beneficios ser socio.</t>
  </si>
  <si>
    <t>BASE SOCIOS  DINERS 
(EXC RMK VISUALIZACIÓN AEROLINEAS)
REGION COSTA</t>
  </si>
  <si>
    <t>CPV
TRUVIEW 2 SEG</t>
  </si>
  <si>
    <t>JOB:DCEEA5A10068_MKT:MKT0022145_MARCA:DC_PLATAFORMA:META_FECHA:27012026_CAMPAÑA:VACCOSTA2026_ETAPA:LAYER02_COMPRA:CPV_COMUNICACION:AEROLINEAS_FORMATO:VIDEOADREEL_AUDIENCIA:BASESOCIOS</t>
  </si>
  <si>
    <t>se aumento el creativo de tiktok el 11 de feb</t>
  </si>
  <si>
    <t>https://www.dinersclub.com.ec/blubenefits/?utm_source=META&amp;utm_medium=CPV&amp;utm_campaign=DINERS-VACCOSTA-2026-MKT0022145&amp;utm_id=DINERS-VACCOSTA-2026-MKT0022145&amp;utm_term=DINERS-VACCOSTA-2026-MKT0022145&amp;utm_content=META-VIDEOADREEL</t>
  </si>
  <si>
    <t>*el 27 de feb se cambiaron todos los pptos y se exc base de views de toda la LAYER 02</t>
  </si>
  <si>
    <t>RMK WEB/RMK INTERACCIÓN RRSS  
(EXC RMK VISUALIZACIÓN AEROLINEAS)
REGION COSTA</t>
  </si>
  <si>
    <t>JOB:DCEEA5A10068_MKT:MKT0022145_MARCA:DC_PLATAFORMA:META_FECHA:27012026_CAMPAÑA:VACCOSTA2026_ETAPA:LAYER02_COMPRA:CPV_COMUNICACION:AEROLINEAS_FORMATO:VIDEOADREEL_AUDIENCIA:RMK</t>
  </si>
  <si>
    <t>DINAMICOS</t>
  </si>
  <si>
    <t>JOB:DCEEA5A10068_MKT:MKT0022145_MARCA:DC_PLATAFORMA:META_FECHA:27012026_CAMPAÑA:VACCOSTA2026_ETAPA:LAYER02_COMPRA:CPC_COMUNICACION:AEROLINEAS_FORMATO:DINAMICOS_AUDIENCIA:BASESOCIOS</t>
  </si>
  <si>
    <t>se rechazaron los anuncios, se volvió a activar el 23 de feb</t>
  </si>
  <si>
    <t>https://www.dinersclub.com.ec/blubenefits/?utm_source=META&amp;utm_medium=CPC&amp;utm_campaign=DINERS-VACCOSTA-2026-MKT0022145&amp;utm_id=DINERS-VACCOSTA-2026-MKT0022145&amp;utm_term=DINERS-VACCOSTA-2026-MKT0022145&amp;utm_content=META-DINAMICOS</t>
  </si>
  <si>
    <t>JOB:DCEEA5A10068_MKT:MKT0022145_MARCA:DC_PLATAFORMA:META_FECHA:27012026_CAMPAÑA:VACCOSTA2026_ETAPA:LAYER02_COMPRA:CPC_COMUNICACION:AEROLINEAS_FORMATO:DINAMICO_AUDIENCIA:RMK</t>
  </si>
  <si>
    <t>INFEED</t>
  </si>
  <si>
    <t>JOB:DCEEA5A10068_MKT:MKT0022145_MARCA:DC_PLATAFORMA:TIKTOK_FECHA:27012026_CAMPAÑA:VACCOSTA2026_ETAPA:LAYER02_COMPRA:CPV_COMUNICACION:AEROLINEAS_FORMATO:INFEED_AUDIENCIA:BASESOCIOS</t>
  </si>
  <si>
    <t>https://www.dinersclub.com.ec/blubenefits/?utm_source=TIKTOK&amp;utm_medium=CPV&amp;utm_campaign=DINERS-VACCOSTA-2026-MKT0022145&amp;utm_id=DINERS-VACCOSTA-2026-MKT0022145&amp;utm_term=DINERS-VACCOSTA-2026-MKT0022145&amp;utm_content=TIKTOK-INFEED</t>
  </si>
  <si>
    <t>JOB:DCEEA5A10068_MKT:MKT0022145_MARCA:DC_PLATAFORMA:TIKTOK_FECHA:27012026_CAMPAÑA:VACCOSTA2026_ETAPA:LAYER02_COMPRA:CPV_COMUNICACION:AEROLINEAS_FORMATO:INFEED_AUDIENCIA:RMK</t>
  </si>
  <si>
    <t>JOB:DCEEA5A10068_MKT:MKT0022145_MARCA:DC_PLATAFORMA:YOUTUBE_FECHA:27022026_CAMPAÑA:VACCOSTA2026_ETAPA:LAYER02_COMPRA:CPV_COMUNICACION:AEROLINEAS_FORMATO:INSTREAM_AUDIENCIA:BASESOCIOS</t>
  </si>
  <si>
    <t>www.dinersclub.com.ec/blubenefits/?utm_source=YOUTUBE&amp;utm_medium=CPV&amp;utm_campaign=DINERS-VACCOSTA-2026-MKT0022145&amp;utm_id=DINERS-VACCOSTA-2026-MKT0022145&amp;utm_term=DINERS-VACCOSTA-2026-MKT0022145&amp;utm_content=YOUTUBE-INSTREAM</t>
  </si>
  <si>
    <t>JOB:DCEEA5A10068_MKT:MKT0022145_MARCA:DC_PLATAFORMA:YOUTUBE_FECHA:27022026_CAMPAÑA:VACCOSTA2026_ETAPA:LAYER02_COMPRA:CPV_COMUNICACION:AEROLINEAS_FORMATO:INSTREAM_AUDIENCIA:RMK</t>
  </si>
  <si>
    <t>HOTELES</t>
  </si>
  <si>
    <t>ESPECIALIDADES HOTELES
Snackables con EXPERIENCIAS de 
amenities y beneficios</t>
  </si>
  <si>
    <t>BASE SOCIOS  DINERS 
(EXC RMK VISUALIZACIÓN HOTELES)
REGION COSTA</t>
  </si>
  <si>
    <t>JOB:DCEEA5A10068_MKT:MKT0022145_MARCA:DC_PLATAFORMA:META_FECHA:27012026_CAMPAÑA:VACCOSTA2026_ETAPA:LAYER02_COMPRA:CPV_COMUNICACION:HOTELES_FORMATO:VIDEOADREEL_AUDIENCIA:BASESOCIOS</t>
  </si>
  <si>
    <t>RMK WEB/RMK INTERACCIÓN RRSS  
(EXC RMK VISUALIZACIÓN HOTELES)
REGION COSTA</t>
  </si>
  <si>
    <t>JOB:DCEEA5A10068_MKT:MKT0022145_MARCA:DC_PLATAFORMA:META_FECHA:27012026_CAMPAÑA:VACCOSTA2026_ETAPA:LAYER02_COMPRA:CPV_COMUNICACION:HOTELES_FORMATO:VIDEOADREEL_AUDIENCIA:RMK</t>
  </si>
  <si>
    <t>JOB:DCEEA5A10068_MKT:MKT0022145_MARCA:DC_PLATAFORMA:META_FECHA:27022026_CAMPAÑA:VACCOSTA2026_ETAPA:LAYER02_COMPRA:CPC_COMUNICACION:HOTELES_FORMATO:DINAMICOS_AUDIENCIA:BASESOCIOS</t>
  </si>
  <si>
    <t>JOB:DCEEA5A10068_MKT:MKT0022145_MARCA:DC_PLATAFORMA:META_FECHA:27022026_CAMPAÑA:VACCOSTA2026_ETAPA:LAYER02_COMPRA:CPC_COMUNICACION:HOTELES_FORMATO:DINAMICOS_AUDIENCIA:RMK</t>
  </si>
  <si>
    <t>JOB:DCEEA5A10068_MKT:MKT0022145_MARCA:DC_PLATAFORMA:TIKTOK_FECHA:27012026_CAMPAÑA:VACCOSTA2026_ETAPA:LAYER02_COMPRA:CPV_COMUNICACION:HOTELES_FORMATO:INFEED_AUDIENCIA:BASESOCIOS</t>
  </si>
  <si>
    <t>JOB:DCEEA5A10068_MKT:MKT0022145_MARCA:DC_PLATAFORMA:TIKTOK_FECHA:27012026_CAMPAÑA:VACCOSTA2026_ETAPA:LAYER02_COMPRA:CPV_COMUNICACION:HOTELES_FORMATO:INFEED_AUDIENCIA:RMK</t>
  </si>
  <si>
    <t>JOB:DCEEA5A10068_MKT:MKT0022145_MARCA:DC_PLATAFORMA:YOUTUBE_FECHA:02032026_CAMPAÑA:VACCOSTA2026_ETAPA:LAYER02_COMPRA:CPV_COMUNICACION:HOTELES_FORMATO:INSTREAM_AUDIENCIA:BASESOCIOS</t>
  </si>
  <si>
    <t>PENDIENTE APROBACION</t>
  </si>
  <si>
    <t>JOB:DCEEA5A10068_MKT:MKT0022145_MARCA:DC_PLATAFORMA:YOUTUBE_FECHA:02032026_CAMPAÑA:VACCOSTA2026_ETAPA:LAYER02_COMPRA:CPV_COMUNICACION:HOTELES_FORMATO:INSTREAM_AUDIENCIA:RMK</t>
  </si>
  <si>
    <t>AGENCIAS DE VIAJE</t>
  </si>
  <si>
    <t>ESPECIALIDADES AGENCIAS DE VIAJES
Seguridad de tener todo</t>
  </si>
  <si>
    <t>BASE SOCIOS  DINERS 
(EXC RMK VISUALIZACIÓN VIAJES)
REGION COSTA</t>
  </si>
  <si>
    <t>JOB:DCEEA5A10068_MKT:MKT0022145_MARCA:DC_PLATAFORMA:META_FECHA:27012026_CAMPAÑA:VACCOSTA2026_ETAPA:LAYER02_COMPRA:CPV_COMUNICACION:VIAJES_FORMATO:VIDEOADREEL_AUDIENCIA:BASESOCIOS</t>
  </si>
  <si>
    <t>CAMBIO DE PIEZAS DE LOS VIDEOAD/REELS DE TODAS LAS CATEGORÍAS</t>
  </si>
  <si>
    <t>RMK WEB/RMK INTERACCIÓN RRSS  
(EXC RMK VISUALIZACIÓN VIAJES)
REGION COSTA</t>
  </si>
  <si>
    <t>JOB:DCEEA5A10068_MKT:MKT0022145_MARCA:DC_PLATAFORMA:META_FECHA:27012026_CAMPAÑA:VACCOSTA2026_ETAPA:LAYER02_COMPRA:CPV_COMUNICACION:VIAJES_FORMATO:VIDEOADREEL_AUDIENCIA:RMK</t>
  </si>
  <si>
    <t>JOB:DCEEA5A10068_MKT:MKT0022145_MARCA:DC_PLATAFORMA:META_FECHA:27022026_CAMPAÑA:VACCOSTA2026_ETAPA:LAYER02_COMPRA:CPC_COMUNICACION:VIAJES_FORMATO:DINAMICOS_AUDIENCIA:BASESOCIOS</t>
  </si>
  <si>
    <t>https://www.dinersclub.com.ec/blubenefits/?utm_source=META&amp;utm_medium=CPV&amp;utm_campaign=DINERS-VACCOSTA-2026-MKT0022145&amp;utm_id=DINERS-VACCOSTA-2026-MKT0022145&amp;utm_term=DINERS-VACCOSTA-2026-MKT0022145&amp;utm_content=META-DINAMICOS</t>
  </si>
  <si>
    <t>JOB:DCEEA5A10068_MKT:MKT0022145_MARCA:DC_PLATAFORMA:META_FECHA:27022026_CAMPAÑA:VACCOSTA2026_ETAPA:LAYER02_COMPRA:CPC_COMUNICACION:VIAJES_FORMATO:DINAMICOS_AUDIENCIA:RMK</t>
  </si>
  <si>
    <t>JOB:DCEEA5A10068_MKT:MKT0022145_MARCA:DC_PLATAFORMA:TIKTOK_FECHA:27012026_CAMPAÑA:VACCOSTA2026_ETAPA:LAYER02_COMPRA:CPV_COMUNICACION:VIAJES_FORMATO:INFEED_AUDIENCIA:BASESOCIOS</t>
  </si>
  <si>
    <t>JOB:DCEEA5A10068_MKT:MKT0022145_MARCA:DC_PLATAFORMA:TIKTOK_FECHA:27012026_CAMPAÑA:VACCOSTA2026_ETAPA:LAYER02_COMPRA:CPV_COMUNICACION:VIAJES_FORMATO:INFEED_AUDIENCIA:RMK</t>
  </si>
  <si>
    <t>JOB:DCEEA5A10068_MKT:MKT0022145_MARCA:DC_PLATAFORMA:YOUTUBE_FECHA:02032026_CAMPAÑA:VACCOSTA2026_ETAPA:LAYER02_COMPRA:CPV_COMUNICACION:VIAJES_FORMATO:INSTREAM_AUDIENCIA:BASESOCIOS</t>
  </si>
  <si>
    <t>JOB:DCEEA5A10068_MKT:MKT0022145_MARCA:DC_PLATAFORMA:YOUTUBE_FECHA:02032026_CAMPAÑA:VACCOSTA2026_ETAPA:LAYER02_COMPRA:CPV_COMUNICACION:VIAJES_FORMATO:INSTREAM_AUDIENCIA:RMK</t>
  </si>
  <si>
    <t>LAYER 02</t>
  </si>
  <si>
    <t>LAYER 03
AEROLINEAS</t>
  </si>
  <si>
    <t>ESTABLECIMIENTO 1:
AIR EUROPA</t>
  </si>
  <si>
    <t>VIDEO AD /REEL/ESTÁTICO</t>
  </si>
  <si>
    <t>RMK  COMPORTAMIENTO DE VISUALIZACION LAYER 02</t>
  </si>
  <si>
    <t>POR DEFINIR</t>
  </si>
  <si>
    <t>JOB:DCEEA5A10068_MKT:MKT0022145_MARCA:DC_PLATAFORMA:META_FECHA:18022026_CAMPAÑA:VACCOSTA2026_ETAPA:LAYER03_COMPRA:CPC_COMUNICACION:AEROLINEAS_ESTABLECIMIENTO:AIREUROPA_FORMATO:VIDEOAD/REEL/ESTATICO_AUDIENCIA:VIEWSAEROLINEAS</t>
  </si>
  <si>
    <t>DEMAND GEN</t>
  </si>
  <si>
    <t>BASE SOCIOS DINERS
REGION COSTA</t>
  </si>
  <si>
    <t>ESTABLECIMIENTO 2:
AVIANCA</t>
  </si>
  <si>
    <t>JOB:DCEEA5A10068_MKT:MKT0022145_MARCA:DC_PLATAFORMA:META_FECHA:18022026_CAMPAÑA:VACCOSTA2026_ETAPA:LAYER03_COMPRA:CPC_COMUNICACION:AEROLINEAS_ESTABLECIMIENTO:AVIANCA_FORMATO:VIDEOAD/REEL/ESTATICO_AUDIENCIA:VIEWSAEROLINEAS</t>
  </si>
  <si>
    <t>ESTABLECIMIENTO 3:
COPA AIRLINES</t>
  </si>
  <si>
    <t>JOB:DCEEA5A10068_MKT:MKT0022145_MARCA:DC_PLATAFORMA:META_FECHA:18022026_CAMPAÑA:VACCOSTA2026_ETAPA:LAYER03_COMPRA:CPC_COMUNICACION:AEROLINEAS_ESTABLECIMIENTO:COPAAIRLINES_FORMATO:VIDEOAD/REEL/ESTATICO_AUDIENCIA:VIEWSAEROLINEAS</t>
  </si>
  <si>
    <t>ESTABLECIMIENTO 4:
IBERIA</t>
  </si>
  <si>
    <t>JOB:DCEEA5A10068_MKT:MKT0022145_MARCA:DC_PLATAFORMA:META_FECHA:18022026_CAMPAÑA:VACCOSTA2026_ETAPA:LAYER03_COMPRA:CPC_COMUNICACION:AEROLINEAS_ESTABLECIMIENTO:IBERIA_FORMATO:VIDEOAD/REEL/ESTATICO_AUDIENCIA:VIEWAEROLINEAS</t>
  </si>
  <si>
    <t xml:space="preserve">JOB:DCEEA5A10068_MKT:MKT0022145_MARCA:DC_PLATAFORMA:GOOGLE_FECHA:13022026_CAMPAÑA:VACCOSTA2026_ETAPA:LAYER03_COMPRA:CPC_COMUNICACION:AEROLINEAS_ESTABLECIMIENTO:IBERIA_FORMATO:DEMANDGEN_AUDIENCIA_BASESOCIOS
</t>
  </si>
  <si>
    <t>LAYER 03
AGENCIAS DE VIAJES</t>
  </si>
  <si>
    <t>ESTABLECIMIENTO 1:
GO GALÁPAGOS</t>
  </si>
  <si>
    <t>AGENCIA DE VIAJES</t>
  </si>
  <si>
    <t>JOB:DCEEA5A10068_MKT:MKT0022145_MARCA:DC_PLATAFORMA:META_FECHA:18022026_CAMPAÑA:VACCOSTA2026_ETAPA:LAYER03_COMPRA:CPC_COMUNICACION:VIAJES_ESTABLECIMIENTO:GALAPAGOSGO_FORMATO:VIDEOAD/REEL/ESTATICO_AUDIENCIA:VIEWSVIAJES</t>
  </si>
  <si>
    <t>ESTABLECIMIENTO 2:
MARKETING VIP</t>
  </si>
  <si>
    <t xml:space="preserve">
JOB:DCEEA5A10068_MKT:MKT0022145_MARCA:DC_PLATAFORMA:META_FECHA:18022026_CAMPAÑA:VACCOSTA2026_ETAPA:LAYER03_COMPRA:CPC_COMUNICACION:VIAJES_ESTABLECIMIENTO:MKTVIP_FORMATO:VIDEOAD/REEL/ESTATICO_AUDIENCIA:VIEWSVIAJES
</t>
  </si>
  <si>
    <t>ESTABLECIMIENTO 3:
POLIMUNDO</t>
  </si>
  <si>
    <t>JOB:DCEEA5A10068_MKT:MKT0022145_MARCA:DC_PLATAFORMA:META_FECHA:18022026_CAMPAÑA:VACCOSTA2026_ETAPA:LAYER03_COMPRA:CPC_COMUNICACION:VIAJES_ESTABLECIMIENTO:POLIMUNDO_FORMATO:VIDEOAD/REEL/ESTATICO_AUDIENCIA:VIEWSVIAJES</t>
  </si>
  <si>
    <t>ESTABLECIMIENTO 4:
SOL CARIBE</t>
  </si>
  <si>
    <t>JOB:DCEEA5A10068_MKT:MKT0022145_MARCA:DC_PLATAFORMA:META_FECHA:18022026_CAMPAÑA:VACCOSTA2026_ETAPA:LAYER03_COMPRA:CPC_COMUNICACION:VIAJES_ESTABLECIMIENTO:SOLCARIBE_FORMATO:VIDEOAD/REEL/ESTATICO_AUDIENCIA:VIEWSVIAJES</t>
  </si>
  <si>
    <t>LAYER 03
HOTELES</t>
  </si>
  <si>
    <t>ESTABLECIMIENTO 1:
FINCHBAY</t>
  </si>
  <si>
    <t>JOB:DCEEA5A10068_MKT:MKT0022145_MARCA:DC_PLATAFORMA:META_FECHA:18022026_CAMPAÑA:VACCOSTA2026_ETAPA:LAYER03_COMPRA:CPC_COMUNICACION:VIAJES_FORMATO:VIDEOADREEL/ESTATICO</t>
  </si>
  <si>
    <t>JOB:DCEEA5A10068_MKT:MKT0022145_MARCA:DC_PLATAFORMA:GOOGLE_FECHA:13022026_CAMPAÑA:VACCOSTA2026_ETAPA:LAYER03_COMPRA:CPC_COMUNICACION:HOTELES_ESTABLECIMIENTO:ITZA_FORMATO:DEMANDGEN_AUDIENCIA_BASESOCIOS</t>
  </si>
  <si>
    <t>ESTABLECIMIENTO 2:
LA CIÉNEGA</t>
  </si>
  <si>
    <t>JOB:DCEEA5A10068_MKT:MKT0022145_MARCA:DC_PLATAFORMA:GOOGLE_FECHA:13022026_CAMPAÑA:VACCOSTA2026_ETAPA:LAYER03_COMPRA:CPC_COMUNICACION:HOTELES_ESTABLECIMIENTO:TANUSURF_FORMATO:DEMANDGEN_AUDIENCIA_BASESOCIOS
JOB:DCEEA5A10068_MKT:MKT0022145_MARCA:DC_PLATAFORMA:GOOGLE_FECHA:13022026_CAMPAÑA:VACCOSTA2026_ETAPA:LAYER03_COMPRA:CPC_COMUNICACION:HOTELES_ESTABLECIMIENTO:ITZA_FORMATO:DEMANDGEN_AUDIENCIA_BASESOCIOS</t>
  </si>
  <si>
    <t>ESTABLECIMIENTO 3:
ITZA</t>
  </si>
  <si>
    <t>ESTABLECIMIENTO 4:
POLYLEPSIS</t>
  </si>
  <si>
    <t>ESTABLECIMIENTO 5:
TANUSURF</t>
  </si>
  <si>
    <t>LAYER 03</t>
  </si>
  <si>
    <t>APP BLU
DIFERIDO</t>
  </si>
  <si>
    <t>Diferir consumos internacionales.</t>
  </si>
  <si>
    <t>JOB:DCEEA5A10068_MKT:MKT0022145_MARCA:DC_PLATAFORMA:META_FECHA:27012026_CAMPAÑA:VACCOSTA2026_ETAPA:APPBLU_COMPRA:CPC_COMUNICACION:DIFERIDO_FORMATO_VIDEOAD/REEL/ESTÁTICO_AUDIENCIA_BASESOCIOS</t>
  </si>
  <si>
    <t>se pausó el 13 de feb por pedido de cliente</t>
  </si>
  <si>
    <t>https://bluapp.onelink.me/lZB9/rq3r79vr</t>
  </si>
  <si>
    <t>APP BLU
DE UNA</t>
  </si>
  <si>
    <t>Pagar con deuna en los pequeños comercios (por ejemplo, los helados de las playas)</t>
  </si>
  <si>
    <t>JOB:DCEEA5A10068_MKT:MKT0022145_MARCA:DC_PLATAFORMA:META_FECHA:27012026_CAMPAÑA:VACCOSTA2026_ETAPA:APPBLJOB:DCEEA5A10068_MKT:MKT0022145_MARCA:DC_PLATAFORMA:META_FECHA:12022026_CAMPAÑA:VACCOSTA2026_ETAPA:APPBLU_COMPRA:CPC_COMUNICACION:DEUNA_FORMATO_VIDEOAD/REEL/ESTÁTICO_AUDIENCIA_BASESOCIOS</t>
  </si>
  <si>
    <t>APP BLU
NUMERO TARJETA</t>
  </si>
  <si>
    <t>Encuentras el número, mes de caducidad y CVV de tu tarjeta</t>
  </si>
  <si>
    <t>JOB:DCEEA5A10068_MKT:MKT0022145_MARCA:DC_PLATAFORMA:META_FECHA:27012026_CAMPAÑA:VACCOSTA2026_ETAPA:APPBLJOB:DCEEA5A10068_MKT:MKT0022145_MARCA:DC_PLATAFORMA:META_FECHA:12022026_CAMPAÑA:VACCOSTA2026_ETAPA:APPBLU_COMPRA:CPC_COMUNICACION:TARJETA_FORMATO_VIDEOAD/REEL/ESTÁTICO_AUDIENCIA_BASESOCIOS</t>
  </si>
  <si>
    <t>APP BLU
CONSULTA TUS MOVIMIENTOS</t>
  </si>
  <si>
    <t>Consulta tus movimientos cuando quieras</t>
  </si>
  <si>
    <t>JOB:DCEEA5A10068_MKT:MKT0022145_MARCA:DC_PLATAFORMA:META_FECHA:12022026_CAMPAÑA:VACCOSTA2026_ETAPA:APPBLU_COMPRA:CPC_COMUNICACION:CONSULTA_FORMATO_VIDEOAD/REEL/ESTÁTICO_AUDIENCIA_BASESOCIOS</t>
  </si>
  <si>
    <t>POST AD/STORY</t>
  </si>
  <si>
    <t>Tu duiners llega a todas partes, de una</t>
  </si>
  <si>
    <t>BASE SOCIOS  DINERS
NACIONAL</t>
  </si>
  <si>
    <t>JOB:DCEEA5A10068_MKT:MKT0022145_MARCA:DC_PLATAFORMA:META_FECHA:12022026_CAMPAÑA:VACCOSTA2026_ETAPA:DEUNA_COMPRA:CPM_COMUNICACION:DEUNA_FORMATO:POSTAD/STORY</t>
  </si>
  <si>
    <t>https://bluapp.onelink.me/lZB9/n841tnfg</t>
  </si>
  <si>
    <t>JOB:DCEEA5A10068_MKT:MKT0022145_MARCA:DC_PLATAFORMA:GOOGLE_FECHA:12022026_CAMPAÑA:VACCOSTA2026_ETAPA:DEUNA_COMPRA:CPC_COMUNICACION:DEUNA_FORMATO:DEMANDGEN_AUDIENCIA_BASESOCIOS</t>
  </si>
  <si>
    <t>TOTAL MEDIOS CAMPAÑA</t>
  </si>
  <si>
    <t>FEE DE MEDIOS</t>
  </si>
  <si>
    <t>SUBTOTAL PAUTA + FEE</t>
  </si>
  <si>
    <t>IVA</t>
  </si>
  <si>
    <t>PRIMICIAS</t>
  </si>
  <si>
    <t>3 TAKEOVER (viajes, hoteles y aerolíneas)</t>
  </si>
  <si>
    <t>AUDIENCIA MEDIO
IP SOLO GUAYAQUIL</t>
  </si>
  <si>
    <t>COMPRA FIJA</t>
  </si>
  <si>
    <t>TOMA RRSS</t>
  </si>
  <si>
    <t>TOTAL CARGO PRECOMPRA</t>
  </si>
  <si>
    <t>https://www.dinersclub.com.ec/blubenefits/?utm_source=PRIMICIAS&amp;utm_medium=CPM&amp;utm_campaign=DINERS-VACCOSTA-2026-MKT0022145&amp;utm_id=DINERS-VACCOSTA-2026-MKT0022145&amp;utm_term=DINERS-VACCOSTA-2026-MKT0022145&amp;utm_content=PRIMICIAS</t>
  </si>
  <si>
    <t>TOTAL ICLUIDO FEE - DIGITAL</t>
  </si>
  <si>
    <t>TOTAL ICLUIDO FEE</t>
  </si>
  <si>
    <t>TOTAL + FEE</t>
  </si>
  <si>
    <t>AWARENESS</t>
  </si>
  <si>
    <t>TELEVISION</t>
  </si>
  <si>
    <t>VIA PÚBLICA</t>
  </si>
  <si>
    <t>RADIO</t>
  </si>
  <si>
    <t>PANTALLAS LED</t>
  </si>
  <si>
    <t>REVISTA</t>
  </si>
  <si>
    <t>CINE</t>
  </si>
  <si>
    <t>TOTAL</t>
  </si>
  <si>
    <t>ECUAVISA</t>
  </si>
  <si>
    <t>TC</t>
  </si>
  <si>
    <t>SHARE DIGITAL</t>
  </si>
  <si>
    <t>INVERSION ANTES DE FEE</t>
  </si>
  <si>
    <t>BANCO DINERS DEL ECUADOR</t>
  </si>
  <si>
    <t>DINERS CLUB</t>
  </si>
  <si>
    <t>PAUTA DE TELEVISIÓN</t>
  </si>
  <si>
    <t>VAC COSTA</t>
  </si>
  <si>
    <t>TARGET:</t>
  </si>
  <si>
    <t>PERSONAS AB</t>
  </si>
  <si>
    <t>UNIV</t>
  </si>
  <si>
    <t>PROGRAMA</t>
  </si>
  <si>
    <t>HORA</t>
  </si>
  <si>
    <t>GENERO</t>
  </si>
  <si>
    <t>DÍAS</t>
  </si>
  <si>
    <t>FRANJA</t>
  </si>
  <si>
    <t>SEG</t>
  </si>
  <si>
    <t>L</t>
  </si>
  <si>
    <t>M</t>
  </si>
  <si>
    <t>X</t>
  </si>
  <si>
    <t>J</t>
  </si>
  <si>
    <t>V</t>
  </si>
  <si>
    <t>S</t>
  </si>
  <si>
    <t>D</t>
  </si>
  <si>
    <t>Rtg Personas AB</t>
  </si>
  <si>
    <t>Trp´s Personas AB</t>
  </si>
  <si>
    <t>TARIFA REAL</t>
  </si>
  <si>
    <t>TARIFA NEG</t>
  </si>
  <si>
    <t>INVERSIÓN REAL</t>
  </si>
  <si>
    <t>INVERSIÓN NEGOCIADA</t>
  </si>
  <si>
    <t>Costo Trp´s</t>
  </si>
  <si>
    <t>MOVILIZACIÓN</t>
  </si>
  <si>
    <t>CUÑAS</t>
  </si>
  <si>
    <t>UIO</t>
  </si>
  <si>
    <t>GYE</t>
  </si>
  <si>
    <t>NAC</t>
  </si>
  <si>
    <t>FEBRERO 20SEG</t>
  </si>
  <si>
    <t>ECUAVISA 8 - QUITO</t>
  </si>
  <si>
    <t>FERIADO</t>
  </si>
  <si>
    <t>TELEVISTAZO AL AMANECER</t>
  </si>
  <si>
    <t>NOTICIERO</t>
  </si>
  <si>
    <t>LMWJV</t>
  </si>
  <si>
    <t>SPOT</t>
  </si>
  <si>
    <t>40</t>
  </si>
  <si>
    <t>CONTACTO DIRECTO</t>
  </si>
  <si>
    <t>EN CONTACTO</t>
  </si>
  <si>
    <t>MAGAZINE</t>
  </si>
  <si>
    <t>MENCION</t>
  </si>
  <si>
    <t>15</t>
  </si>
  <si>
    <t>TELEVISTAZO II</t>
  </si>
  <si>
    <t>20</t>
  </si>
  <si>
    <t>TELEVISTAZO EN LA COMUNIDAD</t>
  </si>
  <si>
    <t>TELEVISTAZO ESTELAR</t>
  </si>
  <si>
    <t>TELEVISTAZO (S-D)</t>
  </si>
  <si>
    <t>SD</t>
  </si>
  <si>
    <t>TOTAL ECUAVISA 8</t>
  </si>
  <si>
    <t>ECUAVISA 2 - GUAYAQUIL</t>
  </si>
  <si>
    <t>TNV. 09:00</t>
  </si>
  <si>
    <t>TELENOVELA</t>
  </si>
  <si>
    <t>TNV. DESALMADA</t>
  </si>
  <si>
    <t>LARGOMETRAJE (D)</t>
  </si>
  <si>
    <t>LARGOMETRAJE</t>
  </si>
  <si>
    <t>TNV. HIJOS DE NADIE</t>
  </si>
  <si>
    <t>TNV. FRUTO PROHIBIDO</t>
  </si>
  <si>
    <t>TNV. COMO DICE EL DICHO</t>
  </si>
  <si>
    <t>TNV. ASUNTOS DE FAMILIA</t>
  </si>
  <si>
    <t>TELEVISTAZO III ESTELAR</t>
  </si>
  <si>
    <t>LARGOMETRAJE (S)</t>
  </si>
  <si>
    <t>TNV. LA REINA DE LA NOCHE</t>
  </si>
  <si>
    <t>TNV. SILVANA SIN LANA</t>
  </si>
  <si>
    <t>BUMPER</t>
  </si>
  <si>
    <t>12</t>
  </si>
  <si>
    <t>TNV. CARITA DE ÁNGEL</t>
  </si>
  <si>
    <t>TNV. TERESA</t>
  </si>
  <si>
    <t>TNV. LA HIJA DEL EMBAJADOR</t>
  </si>
  <si>
    <t>TNV. GOLDEN BOY</t>
  </si>
  <si>
    <t>TOTAL ECUAVISA 2</t>
  </si>
  <si>
    <t>PNT</t>
  </si>
  <si>
    <t>REG-NOT</t>
  </si>
  <si>
    <t>NOT ESTE</t>
  </si>
  <si>
    <t xml:space="preserve">TC TELEVISIÓN </t>
  </si>
  <si>
    <t xml:space="preserve">EL NOTICIERO I </t>
  </si>
  <si>
    <t>ENTRE ELLAS</t>
  </si>
  <si>
    <t>EL NOTICIERO II</t>
  </si>
  <si>
    <t>DESPUES DEL NOTICIERO</t>
  </si>
  <si>
    <t>TNV. CENNET</t>
  </si>
  <si>
    <t>MEMORIAS DEL CORAZON</t>
  </si>
  <si>
    <t>NOTICIERO DOMINICAL</t>
  </si>
  <si>
    <t>EL NOTICIERO III</t>
  </si>
  <si>
    <t xml:space="preserve">TNV. CORAZON NEGRO </t>
  </si>
  <si>
    <t>DE CASA DE EN CASA</t>
  </si>
  <si>
    <t>TNV. HIJO PRÓDIGO</t>
  </si>
  <si>
    <t>TNV. MI DESTINO</t>
  </si>
  <si>
    <t xml:space="preserve">SOY EL MEJOR </t>
  </si>
  <si>
    <t>ENTRETENIMIENTO</t>
  </si>
  <si>
    <t>TNV. TU NOMBRE Y EL MÍO</t>
  </si>
  <si>
    <t>LA GRAN PANTALLA (S)</t>
  </si>
  <si>
    <t>TNV. FALSA PROMESA / ALACA</t>
  </si>
  <si>
    <t>TOTAL TC TELEVISIÓN</t>
  </si>
  <si>
    <t>TELEAMAZONAS</t>
  </si>
  <si>
    <t>CPR</t>
  </si>
  <si>
    <t>REAL</t>
  </si>
  <si>
    <t>24 HORAS NACIONAL</t>
  </si>
  <si>
    <t>30</t>
  </si>
  <si>
    <t>ENTREVISTAS 24 HORAS</t>
  </si>
  <si>
    <t>24 HORAS MEDIO DÍA</t>
  </si>
  <si>
    <t>DEPORTE TOTAL</t>
  </si>
  <si>
    <t>DEPORTIVO</t>
  </si>
  <si>
    <t>SÁBADO DE CINE II</t>
  </si>
  <si>
    <t>EARLY</t>
  </si>
  <si>
    <t>CINE EN FAMILIA (D)</t>
  </si>
  <si>
    <t>100 ECUATORIANOS DICEN</t>
  </si>
  <si>
    <t>24 HORAS EMISIÓN ESTELAR</t>
  </si>
  <si>
    <t>24 HORAS ESTELAR (S-D)</t>
  </si>
  <si>
    <t>TNV. YO SOY BETTY LA FEA</t>
  </si>
  <si>
    <t>EN CORTO</t>
  </si>
  <si>
    <t>SOBRE</t>
  </si>
  <si>
    <t>7</t>
  </si>
  <si>
    <t>EN CORTO ESTELAR</t>
  </si>
  <si>
    <t>TOTAL TELEAMAZONAS</t>
  </si>
  <si>
    <t>TOTAL PAUTA</t>
  </si>
  <si>
    <t>*Valores no incluyen IVA</t>
  </si>
  <si>
    <t>DAY</t>
  </si>
  <si>
    <t>NOT</t>
  </si>
  <si>
    <t>PRIME</t>
  </si>
  <si>
    <t>LARG</t>
  </si>
  <si>
    <t xml:space="preserve">INICIAL </t>
  </si>
  <si>
    <t>AJUSTADO</t>
  </si>
  <si>
    <t>FRECUENCIA</t>
  </si>
  <si>
    <t>AUSPICIO TELEAMAZONAS | MASTERCHEF CELEBRITY II</t>
  </si>
  <si>
    <t xml:space="preserve"> </t>
  </si>
  <si>
    <t>PERSONAS 18+ AB</t>
  </si>
  <si>
    <t>CANAL</t>
  </si>
  <si>
    <t>DERECHO</t>
  </si>
  <si>
    <t>No.</t>
  </si>
  <si>
    <t>RAT.</t>
  </si>
  <si>
    <t>TRPS TARGET</t>
  </si>
  <si>
    <t>TARIFA 
REAL</t>
  </si>
  <si>
    <t>TARIFA NEGOCIADA</t>
  </si>
  <si>
    <t>INVERSIÓN
REAL</t>
  </si>
  <si>
    <t>CON</t>
  </si>
  <si>
    <t>MASTERCHEF CELEBRITY II</t>
  </si>
  <si>
    <t>21H00</t>
  </si>
  <si>
    <t>ESPACIO PUBL</t>
  </si>
  <si>
    <t>CLAQUETA / SPOT</t>
  </si>
  <si>
    <t>SUBTOTAL CANAL</t>
  </si>
  <si>
    <t>NIVELES DE COMUNICACIÓN</t>
  </si>
  <si>
    <t>Sem 1</t>
  </si>
  <si>
    <t>Sem 2</t>
  </si>
  <si>
    <t>Sem 3</t>
  </si>
  <si>
    <t>Sem 4</t>
  </si>
  <si>
    <t>Sem 5</t>
  </si>
  <si>
    <t>Sem 6</t>
  </si>
  <si>
    <t>Mes</t>
  </si>
  <si>
    <t>Inversión bruta</t>
  </si>
  <si>
    <t>TRP`s</t>
  </si>
  <si>
    <t xml:space="preserve">Alcance </t>
  </si>
  <si>
    <t>Frecuencia 1+</t>
  </si>
  <si>
    <t>Personas Alcanzadas</t>
  </si>
  <si>
    <t>PESO POR REGIÓN</t>
  </si>
  <si>
    <t>SHARE CANALES</t>
  </si>
  <si>
    <t>SHARE FRANJAS</t>
  </si>
  <si>
    <t>SHARE GÉNERO</t>
  </si>
  <si>
    <t>Región</t>
  </si>
  <si>
    <t>Share Comprado</t>
  </si>
  <si>
    <t>Canal</t>
  </si>
  <si>
    <t>Inversión</t>
  </si>
  <si>
    <t>Franjas</t>
  </si>
  <si>
    <t>TRP´S</t>
  </si>
  <si>
    <t>Share Nacional</t>
  </si>
  <si>
    <t>Genero</t>
  </si>
  <si>
    <t>SIERRA</t>
  </si>
  <si>
    <t>COSTA</t>
  </si>
  <si>
    <t>TC TELEVISION</t>
  </si>
  <si>
    <t>TELENOVELAS</t>
  </si>
  <si>
    <t>LATE</t>
  </si>
  <si>
    <t>ESCENARIO</t>
  </si>
  <si>
    <t>SPOTS</t>
  </si>
  <si>
    <t>TRP'S</t>
  </si>
  <si>
    <t>PESO POR FRANJA</t>
  </si>
  <si>
    <t># 1</t>
  </si>
  <si>
    <t>150</t>
  </si>
  <si>
    <t>320,6</t>
  </si>
  <si>
    <t>6,2</t>
  </si>
  <si>
    <t>50,8%</t>
  </si>
  <si>
    <t>A 33% - AA 23% - AAA 44%</t>
  </si>
  <si>
    <t># 2</t>
  </si>
  <si>
    <t>151</t>
  </si>
  <si>
    <t>6,6</t>
  </si>
  <si>
    <t>53,4%</t>
  </si>
  <si>
    <t>A 32% - AA 15% - AAA 53%</t>
  </si>
  <si>
    <t>El escenario #2 resulta mas efectivo tomando en cuenta mayor alcance, trp's y mayor peso en la franja Prime.</t>
  </si>
  <si>
    <t>ENERO 30SEG</t>
  </si>
  <si>
    <t>FEBRERO 30SEG</t>
  </si>
  <si>
    <t>total</t>
  </si>
  <si>
    <t>BANCO DINERS CLUB DEL ECUADOR</t>
  </si>
  <si>
    <t>DINERS</t>
  </si>
  <si>
    <t>VERSIÓN</t>
  </si>
  <si>
    <t xml:space="preserve">TARIFA </t>
  </si>
  <si>
    <t>NEGOCIADA</t>
  </si>
  <si>
    <t>AGOSTO</t>
  </si>
  <si>
    <t>SEPTIEMBRE</t>
  </si>
  <si>
    <t>OCTUBRE</t>
  </si>
  <si>
    <t>MANTENIMIENTO</t>
  </si>
  <si>
    <t>COMERCIAL</t>
  </si>
  <si>
    <t>NAVIDAD</t>
  </si>
  <si>
    <t>60</t>
  </si>
  <si>
    <t>TELEVISTAZO EN LA COMUNIDAD I</t>
  </si>
  <si>
    <t>TELEVISTAZO III</t>
  </si>
  <si>
    <t xml:space="preserve">NAVIDAD + REGALATE DICIEMBRE </t>
  </si>
  <si>
    <t>45</t>
  </si>
  <si>
    <t>REVISTA INFORMATIVA</t>
  </si>
  <si>
    <t>TNV. LOS GARCIA</t>
  </si>
  <si>
    <t>TELEVISTAZO III S-D</t>
  </si>
  <si>
    <t>S-D</t>
  </si>
  <si>
    <t>LARGOMETRAJE S-D</t>
  </si>
  <si>
    <t>LARGOMETRAJES</t>
  </si>
  <si>
    <t>TNV. 09H00</t>
  </si>
  <si>
    <t>TNV. 18H00</t>
  </si>
  <si>
    <t>TELEAMAZONAS - MASTERCHEF</t>
  </si>
  <si>
    <t>PRESENTACIÓN Y DESPEDIDA</t>
  </si>
  <si>
    <t>CONCURSO</t>
  </si>
  <si>
    <t>CONSIDERACIÓN</t>
  </si>
  <si>
    <t>5</t>
  </si>
  <si>
    <t>PAQUETE</t>
  </si>
  <si>
    <t>COMERCIALES  VAC COSTA</t>
  </si>
  <si>
    <t>23</t>
  </si>
  <si>
    <t>SOBREIMPOSICIÓN</t>
  </si>
  <si>
    <t>ENTRADA O SALIDA DE CORTE</t>
  </si>
  <si>
    <t>BUMPER - USTED ESTA VIENDO</t>
  </si>
  <si>
    <t>10</t>
  </si>
  <si>
    <t>TC TELEVISIÓN</t>
  </si>
  <si>
    <t>DESPIERTC</t>
  </si>
  <si>
    <t>EL NOTICIERO I</t>
  </si>
  <si>
    <t>SOY EL MEJOR</t>
  </si>
  <si>
    <t>VARIEDADES</t>
  </si>
  <si>
    <t>CORAZON NEGRO</t>
  </si>
  <si>
    <t>EL NOTICIERO DOMINCAL</t>
  </si>
  <si>
    <t>DERECHOS</t>
  </si>
  <si>
    <t>INV.</t>
  </si>
  <si>
    <t>TRPS</t>
  </si>
  <si>
    <t>SPOT 20</t>
  </si>
  <si>
    <t>IEP</t>
  </si>
  <si>
    <t>CÁPSULA</t>
  </si>
  <si>
    <t xml:space="preserve">UBICACIONES VALLAS </t>
  </si>
  <si>
    <t>CIUDAD</t>
  </si>
  <si>
    <t>MARCA</t>
  </si>
  <si>
    <t xml:space="preserve">PROVEEDOR </t>
  </si>
  <si>
    <t xml:space="preserve">ELEMENTO </t>
  </si>
  <si>
    <t>MEDIDA</t>
  </si>
  <si>
    <t xml:space="preserve">UBICACIÓN </t>
  </si>
  <si>
    <t>ELEMENTO ESPECIAL</t>
  </si>
  <si>
    <t>CAMPAÑA ACTUAL</t>
  </si>
  <si>
    <t>NUEVA CAMPAÑA</t>
  </si>
  <si>
    <t>FECHA INICIO APROX.</t>
  </si>
  <si>
    <t>FECHA FINALIZACIÓN</t>
  </si>
  <si>
    <t>COSTO TRABAJOS FIN DE SEMANA</t>
  </si>
  <si>
    <t>VALOR 
IMPRESIÓN LONAS</t>
  </si>
  <si>
    <t xml:space="preserve">GUAYAQUIL </t>
  </si>
  <si>
    <t>INDUVALLAS</t>
  </si>
  <si>
    <t>VALLA</t>
  </si>
  <si>
    <t>10X4</t>
  </si>
  <si>
    <t>DEL BOMBERO FRENTE RIO CENTRO CEIBOS</t>
  </si>
  <si>
    <t xml:space="preserve">ISO </t>
  </si>
  <si>
    <t>BLU BENEFITS</t>
  </si>
  <si>
    <t>DUO PRINT</t>
  </si>
  <si>
    <t>AV. LEON FEBRES CORDERO FRENTE A ARGOS</t>
  </si>
  <si>
    <t>MACHALA</t>
  </si>
  <si>
    <t>AV. 25 DE JUNIO JUNTO A UNIVERSIDAD DE MACHALA</t>
  </si>
  <si>
    <t>COLLECTION RED</t>
  </si>
  <si>
    <t>SALINAS</t>
  </si>
  <si>
    <t>ENMIRA</t>
  </si>
  <si>
    <t xml:space="preserve">AV. CARLOS ESPINOZA LARREA, VÍA PRINCIPAL DE ENTRADA </t>
  </si>
  <si>
    <t>8X4</t>
  </si>
  <si>
    <t>CHIPIPE AV. DURAN BALLEN Y JOSÉ TAMAYO</t>
  </si>
  <si>
    <t>SER SOCIO</t>
  </si>
  <si>
    <t>SAN LORENZO, RETORNO OBLIGADO GENERAL ENRIQUE GALLO Y N. UNIDAS</t>
  </si>
  <si>
    <t>AV  54 JUNTO A GASOLINERA PRIMAX ENTRADA A SALINAS HACIA SUPERMAXI</t>
  </si>
  <si>
    <t>MANTA</t>
  </si>
  <si>
    <t xml:space="preserve">AV. DE LA CULTURA A 100 METROS DEL REDONDEL AV. MALECON SALIDA DE MANTA  </t>
  </si>
  <si>
    <t xml:space="preserve">PROVIAL </t>
  </si>
  <si>
    <t xml:space="preserve">AEROPUERTO FRENTE AL ASTILLERO DE LA PLAYA DE TARQUI  </t>
  </si>
  <si>
    <t>AV. CIRCUNVALACIÓN</t>
  </si>
  <si>
    <t>REFUERZO</t>
  </si>
  <si>
    <t>MEGAIN</t>
  </si>
  <si>
    <t>JUAN ORRANTIA FRENTE A MALL DEL SOL</t>
  </si>
  <si>
    <t>AV. DE LAS AMERICAS Y HERMANO MIGUEL FRENTE AL AEROPUERTO</t>
  </si>
  <si>
    <t>* ESTE ISO LO PRODUCE INDUVALLAS Y LOS ENTREGA A DUOPRINT EN GUAYAQUIL</t>
  </si>
  <si>
    <t>TOTAL GENERAL</t>
  </si>
  <si>
    <t>RESUMEN PANTALLAS LED BANCO DINERS CLUB - VAC COSTA</t>
  </si>
  <si>
    <t>PROVEEDOR</t>
  </si>
  <si>
    <t>UBICACIÓN</t>
  </si>
  <si>
    <t>SEGUNDAJE</t>
  </si>
  <si>
    <t>FECHA INICIO</t>
  </si>
  <si>
    <t>FECHA FIN</t>
  </si>
  <si>
    <t>CREAMEDIOS</t>
  </si>
  <si>
    <t xml:space="preserve"> DINERS</t>
  </si>
  <si>
    <t>GUAYAQUIL</t>
  </si>
  <si>
    <t>AV. JUAN JOSÉ - PUERTO SANTA ANA</t>
  </si>
  <si>
    <t>1920 x 1080 MP4</t>
  </si>
  <si>
    <t>12"</t>
  </si>
  <si>
    <t>AV. PLAZA DAÑIN</t>
  </si>
  <si>
    <t>Av. Jose María Egas - Ref. Nuevo Puente de Samborondon</t>
  </si>
  <si>
    <t>Av. Juan Tanca Marengo y de las Américas /Alberto Bohorquez</t>
  </si>
  <si>
    <t>GRAN COMERCIO</t>
  </si>
  <si>
    <t>Av. Francisco de Orellana</t>
  </si>
  <si>
    <t xml:space="preserve">Av. De las Americas </t>
  </si>
  <si>
    <t>VIA BARBASQUILLO Y CALLE UMIÑA 2</t>
  </si>
  <si>
    <t>ZAZACORP</t>
  </si>
  <si>
    <t>PUENTE UNIDAD NACIONAL - VIA SAMBORONDON</t>
  </si>
  <si>
    <t>1920 x 768</t>
  </si>
  <si>
    <t>ECUAVALLAS</t>
  </si>
  <si>
    <t>PANTALLA PUENTE UNIDAD NACIONAL - SENTIDO SAMBORONDON</t>
  </si>
  <si>
    <t>3456 x 384</t>
  </si>
  <si>
    <t>PANTALLA PUENTE UNIDAD NACIONAL - SENTIDO GUAYAQUIL</t>
  </si>
  <si>
    <t>UBICACIONES HIBRIDIAS BANCO DINERS - VAC COSTA 2026</t>
  </si>
  <si>
    <t>COD</t>
  </si>
  <si>
    <t>VALLA HIBRIDA</t>
  </si>
  <si>
    <t>288 X 576 PX MP4</t>
  </si>
  <si>
    <t>AV. PEDRO MENENDEZ SENTIDO PUERTO SANTA ANA</t>
  </si>
  <si>
    <t>ISO</t>
  </si>
  <si>
    <t>AV JUAN TANCA MARENGO</t>
  </si>
  <si>
    <t>AV JOSE MARIA EGAS ANTES DEL PUENTE SAMBORONDON</t>
  </si>
  <si>
    <t>#</t>
  </si>
  <si>
    <t>MATERIAL</t>
  </si>
  <si>
    <t>CAMPAÑA</t>
  </si>
  <si>
    <t>PERIODO ADICIONAL</t>
  </si>
  <si>
    <t>CANTIDAD</t>
  </si>
  <si>
    <t>ARRENDAMIENTO</t>
  </si>
  <si>
    <t>16 X 4</t>
  </si>
  <si>
    <t>CIRCUITO VIA LA COSTA 1 - GUAYAQUIL HACIA PLAYAS</t>
  </si>
  <si>
    <t>LONA MESH</t>
  </si>
  <si>
    <t>1 MES</t>
  </si>
  <si>
    <t>CIRCUITO VIA LA COSTA 2 - GUAYAQUIL HACIA MANABI</t>
  </si>
  <si>
    <t>* DE ESTOS CIRCUITOS YA TENEMOS FACTURADO LA PRODUCCIÓN DE LOS TROQUELES DE LAS 6 VALLAS Y UN MES DE ARRENDAMIENTO, ADICIONAL NOS BONIFICAN 11 DIAS DE EXPOSICIÓN PARA COMPLETAR 2 MESES 1/2</t>
  </si>
  <si>
    <t xml:space="preserve">PLANIFICACIÓN DE REVISTAS </t>
  </si>
  <si>
    <t>FEBRERO 2026</t>
  </si>
  <si>
    <t>COLOR</t>
  </si>
  <si>
    <t># AVISOS</t>
  </si>
  <si>
    <t>FECHAS DE CIERRE</t>
  </si>
  <si>
    <t>FECHAS DE PUBLICACIÓN</t>
  </si>
  <si>
    <t>ESPECIFICACIONES DE ENVÍO DE AF</t>
  </si>
  <si>
    <t>20,5 X 27 cms 
más 5 mm de exceso por cada lado</t>
  </si>
  <si>
    <t>1 PÁGINA</t>
  </si>
  <si>
    <t>F/C</t>
  </si>
  <si>
    <t>Arte en PDF alta resolución, textos hecho curvas
enviar jpg de referencia</t>
  </si>
  <si>
    <r>
      <rPr>
        <b/>
        <sz val="11"/>
        <rFont val="Calibri"/>
        <family val="2"/>
        <scheme val="minor"/>
      </rPr>
      <t xml:space="preserve">*Observación: </t>
    </r>
    <r>
      <rPr>
        <sz val="11"/>
        <rFont val="Calibri"/>
        <family val="2"/>
        <scheme val="minor"/>
      </rPr>
      <t>Las fechas de cierre y/o publicación pueden cambiar por disposición de los medios.</t>
    </r>
  </si>
  <si>
    <t>COMPLEJO</t>
  </si>
  <si>
    <t>N° DE SALAS POR SEMANA</t>
  </si>
  <si>
    <t>N° DE FUNCIONES</t>
  </si>
  <si>
    <t>CUÑAS APROX.</t>
  </si>
  <si>
    <t>MULTICINES</t>
  </si>
  <si>
    <t xml:space="preserve">VILLAGE </t>
  </si>
  <si>
    <t>SAN MARINO</t>
  </si>
  <si>
    <t>MALL DEL SOL</t>
  </si>
  <si>
    <t>CITYMALL</t>
  </si>
  <si>
    <t xml:space="preserve">PIAZZA </t>
  </si>
  <si>
    <t>MALL DEL PACIFICO</t>
  </si>
  <si>
    <t>N°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</si>
</sst>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_-&quot;$&quot;* #,##0.00_-;\-&quot;$&quot;* #,##0.00_-;_-&quot;$&quot;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_(* #,##0.00_);_(* \(#,##0.00\);_(* &quot;-&quot;??_);_(@_)"/>
    <numFmt numFmtId="170" formatCode="_ &quot;$&quot;\ * #,##0.00_ ;_ &quot;$&quot;\ * \-#,##0.00_ ;_ &quot;$&quot;\ * &quot;-&quot;??_ ;_ @_ "/>
    <numFmt numFmtId="171" formatCode="_(&quot;$&quot;* #,##0.00_);_(&quot;$&quot;* \(#,##0.00\);_(&quot;$&quot;* &quot;-&quot;??_);_(@_)"/>
    <numFmt numFmtId="172" formatCode="_-* #,##0.0_-;\-* #,##0.0_-;_-* &quot;-&quot;??_-;_-@_-"/>
    <numFmt numFmtId="173" formatCode="0.0%"/>
    <numFmt numFmtId="174" formatCode="_-* #,##0\ _P_t_s_-;\-* #,##0\ _P_t_s_-;_-* &quot;-&quot;??\ _P_t_s_-;_-@_-"/>
    <numFmt numFmtId="175" formatCode="0.0_);\(0.0\)"/>
    <numFmt numFmtId="176" formatCode="#,##0.0"/>
    <numFmt numFmtId="177" formatCode="#,##0.0;\-#,##0.0"/>
    <numFmt numFmtId="178" formatCode="0.0"/>
    <numFmt numFmtId="179" formatCode="_(* #,##0_);_(* \(#,##0\);_(* &quot;-&quot;??_);_(@_)"/>
    <numFmt numFmtId="180" formatCode="_(* #,##0.0_);_(* \(#,##0.0\);_(* &quot;-&quot;??_);_(@_)"/>
    <numFmt numFmtId="181" formatCode="_([$€-2]* #,##0.00_);_([$€-2]* \(#,##0.00\);_([$€-2]* &quot;-&quot;??_)"/>
    <numFmt numFmtId="182" formatCode="[hh]\:mm\:ss"/>
    <numFmt numFmtId="183" formatCode="yymmdd"/>
    <numFmt numFmtId="184" formatCode="[ss]"/>
    <numFmt numFmtId="185" formatCode="_ [$€-2]\ * #,##0.00_ ;_ [$€-2]\ * \-#,##0.00_ ;_ [$€-2]\ * &quot;-&quot;??_ "/>
    <numFmt numFmtId="186" formatCode="#,##0.0;[Red]#,##0.0"/>
    <numFmt numFmtId="187" formatCode="&quot;$&quot;\ #,##0.00;[Red]&quot;$&quot;\ \-#,##0.00"/>
    <numFmt numFmtId="188" formatCode="_-* #,##0.00\ [$€]_-;\-* #,##0.00\ [$€]_-;_-* &quot;-&quot;??\ [$€]_-;_-@_-"/>
    <numFmt numFmtId="189" formatCode="&quot;$&quot;#,##0.00"/>
    <numFmt numFmtId="190" formatCode="[$$-300A]\ #,##0.00"/>
    <numFmt numFmtId="191" formatCode="[$-F800]dddd\,\ mmmm\ dd\,\ yyyy"/>
    <numFmt numFmtId="192" formatCode="&quot;Q.&quot;#,##0.00_);[Red]\(&quot;Q.&quot;#,##0.00\)"/>
    <numFmt numFmtId="193" formatCode="h:mm;@"/>
    <numFmt numFmtId="194" formatCode="&quot;$&quot;#,##0.0"/>
    <numFmt numFmtId="195" formatCode="#,##0.00_ ;[Red]\-#,##0.00\ "/>
    <numFmt numFmtId="196" formatCode="_ &quot;S/.&quot;\ * #,##0.00_ ;_ &quot;S/.&quot;\ * \-#,##0.00_ ;_ &quot;S/.&quot;\ * &quot;-&quot;??_ ;_ @_ "/>
    <numFmt numFmtId="197" formatCode="#,##0.000"/>
    <numFmt numFmtId="198" formatCode="_-[$$-409]* #,##0.00_ ;_-[$$-409]* \-#,##0.00\ ;_-[$$-409]* &quot;-&quot;??_ ;_-@_ "/>
    <numFmt numFmtId="199" formatCode="[$$-300A]#,##0.00"/>
    <numFmt numFmtId="200" formatCode="[$$-80A]#,##0.00"/>
    <numFmt numFmtId="201" formatCode="_ * #,##0_ ;_ * \-#,##0_ ;_ * &quot;-&quot;??_ ;_ @_ "/>
    <numFmt numFmtId="202" formatCode="_ * #,##0.0_ ;_ * \-#,##0.0_ ;_ * &quot;-&quot;?_ ;_ @_ "/>
    <numFmt numFmtId="203" formatCode="#,##0.00\ &quot;€&quot;"/>
    <numFmt numFmtId="204" formatCode="0.000%"/>
    <numFmt numFmtId="205" formatCode="0.0000"/>
    <numFmt numFmtId="206" formatCode="#,##0.0_ ;\-#,##0.0\ "/>
    <numFmt numFmtId="207" formatCode="0.000"/>
    <numFmt numFmtId="208" formatCode="0_);\(0\)"/>
  </numFmts>
  <fonts count="20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TheSansCorrespondence"/>
    </font>
    <font>
      <sz val="11"/>
      <color theme="1"/>
      <name val="Calibri"/>
      <family val="2"/>
      <scheme val="minor"/>
    </font>
    <font>
      <u/>
      <sz val="5.5"/>
      <color theme="10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6"/>
      <name val="Calibri"/>
      <family val="2"/>
      <scheme val="minor"/>
    </font>
    <font>
      <sz val="10"/>
      <color theme="1"/>
      <name val="Arial"/>
      <family val="2"/>
    </font>
    <font>
      <sz val="10"/>
      <name val="Times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6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u/>
      <sz val="9"/>
      <color indexed="55"/>
      <name val="Calibri"/>
      <family val="2"/>
      <scheme val="minor"/>
    </font>
    <font>
      <sz val="9"/>
      <color indexed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2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7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62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indexed="6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indexed="9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  <font>
      <sz val="10"/>
      <color theme="0"/>
      <name val="Calibri"/>
      <family val="2"/>
      <scheme val="minor"/>
    </font>
    <font>
      <sz val="11"/>
      <color indexed="6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8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20201F"/>
      <name val="Work Sans"/>
    </font>
    <font>
      <b/>
      <sz val="28"/>
      <name val="Calibri"/>
      <family val="2"/>
      <scheme val="minor"/>
    </font>
    <font>
      <sz val="10"/>
      <color theme="0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6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indexed="62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indexed="2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indexed="72"/>
      <name val="Calibri"/>
      <family val="2"/>
      <scheme val="minor"/>
    </font>
    <font>
      <u/>
      <sz val="10"/>
      <color theme="10"/>
      <name val="Arial"/>
      <family val="2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36"/>
      <color rgb="FFFFFFFF"/>
      <name val="Calibri"/>
      <family val="2"/>
    </font>
    <font>
      <b/>
      <sz val="36"/>
      <name val="Calibri"/>
      <family val="2"/>
      <scheme val="minor"/>
    </font>
    <font>
      <b/>
      <sz val="36"/>
      <color theme="0"/>
      <name val="Arial"/>
      <family val="2"/>
    </font>
    <font>
      <sz val="36"/>
      <name val="Calibri"/>
      <family val="2"/>
      <scheme val="minor"/>
    </font>
    <font>
      <sz val="36"/>
      <color rgb="FF000000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sz val="36"/>
      <color rgb="FF000000"/>
      <name val="Calibri"/>
      <family val="2"/>
    </font>
    <font>
      <u/>
      <sz val="36"/>
      <color theme="10"/>
      <name val="Arial"/>
      <family val="2"/>
    </font>
    <font>
      <b/>
      <sz val="36"/>
      <color rgb="FFFF0000"/>
      <name val="Calibri"/>
      <family val="2"/>
      <scheme val="minor"/>
    </font>
    <font>
      <u/>
      <sz val="36"/>
      <color theme="0"/>
      <name val="Arial"/>
      <family val="2"/>
    </font>
    <font>
      <sz val="36"/>
      <color theme="0"/>
      <name val="Calibri"/>
      <family val="2"/>
    </font>
    <font>
      <b/>
      <sz val="48"/>
      <color theme="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66FF"/>
        <bgColor indexed="64"/>
      </patternFill>
    </fill>
    <fill>
      <patternFill patternType="solid">
        <fgColor rgb="FFFFD76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gradientFill degree="90">
        <stop position="0">
          <color theme="0"/>
        </stop>
        <stop position="1">
          <color theme="8" tint="0.59999389629810485"/>
        </stop>
      </gradient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9"/>
      </right>
      <top style="hair">
        <color theme="4" tint="0.59996337778862885"/>
      </top>
      <bottom style="thin">
        <color indexed="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hair">
        <color theme="0" tint="-0.34998626667073579"/>
      </right>
      <top style="thin">
        <color theme="0" tint="-0.499984740745262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/>
      <diagonal/>
    </border>
    <border>
      <left/>
      <right style="hair">
        <color theme="0" tint="-0.499984740745262"/>
      </right>
      <top style="hair">
        <color indexed="64"/>
      </top>
      <bottom/>
      <diagonal/>
    </border>
    <border>
      <left style="hair">
        <color theme="0" tint="-0.499984740745262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dashed">
        <color indexed="64"/>
      </bottom>
      <diagonal/>
    </border>
    <border>
      <left/>
      <right/>
      <top style="thin">
        <color theme="1"/>
      </top>
      <bottom style="dashed">
        <color indexed="64"/>
      </bottom>
      <diagonal/>
    </border>
    <border>
      <left/>
      <right style="thin">
        <color theme="0"/>
      </right>
      <top style="thin">
        <color theme="1"/>
      </top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indexed="64"/>
      </left>
      <right style="thin">
        <color theme="0"/>
      </right>
      <top style="dashed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dashed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theme="0" tint="-0.499984740745262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indexed="64"/>
      </bottom>
      <diagonal/>
    </border>
    <border>
      <left style="hair">
        <color theme="0" tint="-0.499984740745262"/>
      </left>
      <right/>
      <top/>
      <bottom style="hair">
        <color indexed="64"/>
      </bottom>
      <diagonal/>
    </border>
    <border>
      <left style="hair">
        <color indexed="64"/>
      </left>
      <right style="hair">
        <color theme="0" tint="-0.499984740745262"/>
      </right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027">
    <xf numFmtId="0" fontId="0" fillId="0" borderId="0"/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183" fontId="64" fillId="3" borderId="2" applyProtection="0">
      <alignment horizontal="left" vertical="top"/>
    </xf>
    <xf numFmtId="2" fontId="65" fillId="4" borderId="2" applyProtection="0">
      <alignment horizontal="right" vertical="top"/>
    </xf>
    <xf numFmtId="178" fontId="65" fillId="4" borderId="2" applyProtection="0">
      <alignment horizontal="right" vertical="top"/>
    </xf>
    <xf numFmtId="49" fontId="64" fillId="5" borderId="2" applyProtection="0">
      <alignment horizontal="left" vertical="top"/>
    </xf>
    <xf numFmtId="0" fontId="64" fillId="5" borderId="2" applyNumberFormat="0" applyProtection="0">
      <alignment horizontal="right" vertical="top"/>
    </xf>
    <xf numFmtId="182" fontId="64" fillId="5" borderId="2" applyProtection="0">
      <alignment horizontal="right" vertical="top"/>
    </xf>
    <xf numFmtId="183" fontId="64" fillId="5" borderId="2" applyProtection="0">
      <alignment horizontal="left" vertical="top"/>
    </xf>
    <xf numFmtId="184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49" fontId="65" fillId="4" borderId="2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4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182" fontId="65" fillId="4" borderId="2" applyProtection="0">
      <alignment horizontal="right" vertical="top"/>
    </xf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65" fillId="4" borderId="2" applyNumberFormat="0" applyProtection="0">
      <alignment horizontal="right" vertical="top"/>
    </xf>
    <xf numFmtId="184" fontId="65" fillId="4" borderId="2" applyProtection="0">
      <alignment horizontal="right" vertical="top"/>
    </xf>
    <xf numFmtId="178" fontId="65" fillId="4" borderId="2" applyProtection="0">
      <alignment horizontal="right" vertical="top"/>
    </xf>
    <xf numFmtId="49" fontId="64" fillId="2" borderId="5" applyProtection="0">
      <alignment horizontal="left" vertical="top" wrapText="1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3" applyProtection="0">
      <alignment horizontal="left" vertical="top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1" applyProtection="0">
      <alignment horizontal="left" vertical="top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5" applyProtection="0">
      <alignment horizontal="left" vertical="top" wrapText="1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49" fontId="64" fillId="2" borderId="1" applyProtection="0">
      <alignment horizontal="left" vertical="top"/>
    </xf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2" fontId="64" fillId="3" borderId="2" applyProtection="0">
      <alignment horizontal="righ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49" fontId="64" fillId="2" borderId="6" applyProtection="0">
      <alignment horizontal="lef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2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49" fontId="64" fillId="2" borderId="1" applyProtection="0">
      <alignment horizontal="center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178" fontId="64" fillId="3" borderId="2" applyProtection="0">
      <alignment horizontal="right" vertical="top"/>
    </xf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6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2" fontId="64" fillId="5" borderId="2" applyProtection="0">
      <alignment horizontal="righ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49" fontId="64" fillId="3" borderId="2" applyProtection="0">
      <alignment horizontal="lef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2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0" fontId="64" fillId="3" borderId="2" applyNumberFormat="0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78" fontId="64" fillId="5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182" fontId="64" fillId="3" borderId="2" applyProtection="0">
      <alignment horizontal="right" vertical="top"/>
    </xf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8" fillId="24" borderId="7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0" fontId="60" fillId="25" borderId="8" applyNumberFormat="0" applyAlignment="0" applyProtection="0"/>
    <xf numFmtId="167" fontId="63" fillId="0" borderId="0" applyFont="0" applyFill="0" applyBorder="0" applyAlignment="0" applyProtection="0"/>
    <xf numFmtId="169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53" fillId="0" borderId="0" applyFont="0" applyFill="0" applyBorder="0" applyAlignment="0" applyProtection="0"/>
    <xf numFmtId="167" fontId="63" fillId="0" borderId="0" applyFont="0" applyFill="0" applyBorder="0" applyAlignment="0" applyProtection="0"/>
    <xf numFmtId="169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87" fontId="53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69" fontId="55" fillId="0" borderId="0" applyFont="0" applyFill="0" applyBorder="0" applyAlignment="0" applyProtection="0"/>
    <xf numFmtId="44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173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55" fillId="0" borderId="0" applyFont="0" applyFill="0" applyBorder="0" applyAlignment="0" applyProtection="0"/>
    <xf numFmtId="168" fontId="77" fillId="0" borderId="0" applyFont="0" applyFill="0" applyBorder="0" applyAlignment="0" applyProtection="0"/>
    <xf numFmtId="168" fontId="77" fillId="0" borderId="0" applyFont="0" applyFill="0" applyBorder="0" applyAlignment="0" applyProtection="0"/>
    <xf numFmtId="168" fontId="77" fillId="0" borderId="0" applyFont="0" applyFill="0" applyBorder="0" applyAlignment="0" applyProtection="0"/>
    <xf numFmtId="0" fontId="63" fillId="0" borderId="0"/>
    <xf numFmtId="0" fontId="55" fillId="0" borderId="0"/>
    <xf numFmtId="0" fontId="53" fillId="0" borderId="0"/>
    <xf numFmtId="0" fontId="53" fillId="0" borderId="0"/>
    <xf numFmtId="0" fontId="5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23" borderId="0" applyNumberFormat="0" applyBorder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181" fontId="53" fillId="0" borderId="0" applyFont="0" applyFill="0" applyBorder="0" applyAlignment="0" applyProtection="0"/>
    <xf numFmtId="185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8" fontId="5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0" fillId="0" borderId="10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71" fillId="0" borderId="11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67" fillId="7" borderId="0" applyNumberFormat="0" applyBorder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8" fillId="11" borderId="7" applyNumberFormat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0" fontId="59" fillId="0" borderId="9" applyNumberFormat="0" applyFill="0" applyAlignment="0" applyProtection="0"/>
    <xf numFmtId="169" fontId="53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71" fontId="53" fillId="0" borderId="0" applyFont="0" applyFill="0" applyBorder="0" applyAlignment="0" applyProtection="0"/>
    <xf numFmtId="170" fontId="55" fillId="0" borderId="0" applyFont="0" applyFill="0" applyBorder="0" applyAlignment="0" applyProtection="0"/>
    <xf numFmtId="170" fontId="55" fillId="0" borderId="0" applyFont="0" applyFill="0" applyBorder="0" applyAlignment="0" applyProtection="0"/>
    <xf numFmtId="170" fontId="55" fillId="0" borderId="0" applyFont="0" applyFill="0" applyBorder="0" applyAlignment="0" applyProtection="0"/>
    <xf numFmtId="170" fontId="55" fillId="0" borderId="0" applyFont="0" applyFill="0" applyBorder="0" applyAlignment="0" applyProtection="0"/>
    <xf numFmtId="168" fontId="77" fillId="0" borderId="0" applyFont="0" applyFill="0" applyBorder="0" applyAlignment="0" applyProtection="0"/>
    <xf numFmtId="168" fontId="77" fillId="0" borderId="0" applyFont="0" applyFill="0" applyBorder="0" applyAlignment="0" applyProtection="0"/>
    <xf numFmtId="168" fontId="77" fillId="0" borderId="0" applyFont="0" applyFill="0" applyBorder="0" applyAlignment="0" applyProtection="0"/>
    <xf numFmtId="170" fontId="55" fillId="0" borderId="0" applyFont="0" applyFill="0" applyBorder="0" applyAlignment="0" applyProtection="0"/>
    <xf numFmtId="168" fontId="62" fillId="0" borderId="0" applyFont="0" applyFill="0" applyBorder="0" applyAlignment="0" applyProtection="0"/>
    <xf numFmtId="168" fontId="53" fillId="0" borderId="0" applyFont="0" applyFill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7" fillId="0" borderId="0"/>
    <xf numFmtId="0" fontId="53" fillId="0" borderId="0"/>
    <xf numFmtId="0" fontId="77" fillId="0" borderId="0"/>
    <xf numFmtId="0" fontId="77" fillId="0" borderId="0"/>
    <xf numFmtId="0" fontId="77" fillId="0" borderId="0"/>
    <xf numFmtId="0" fontId="53" fillId="0" borderId="0"/>
    <xf numFmtId="0" fontId="53" fillId="0" borderId="0"/>
    <xf numFmtId="0" fontId="76" fillId="0" borderId="0"/>
    <xf numFmtId="0" fontId="63" fillId="0" borderId="0"/>
    <xf numFmtId="0" fontId="63" fillId="0" borderId="0"/>
    <xf numFmtId="0" fontId="55" fillId="0" borderId="0"/>
    <xf numFmtId="0" fontId="53" fillId="0" borderId="0"/>
    <xf numFmtId="0" fontId="53" fillId="0" borderId="0"/>
    <xf numFmtId="0" fontId="55" fillId="0" borderId="0"/>
    <xf numFmtId="0" fontId="53" fillId="0" borderId="0"/>
    <xf numFmtId="0" fontId="55" fillId="0" borderId="0"/>
    <xf numFmtId="0" fontId="5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3" fillId="0" borderId="0"/>
    <xf numFmtId="0" fontId="77" fillId="0" borderId="0"/>
    <xf numFmtId="0" fontId="55" fillId="0" borderId="0"/>
    <xf numFmtId="0" fontId="55" fillId="0" borderId="0"/>
    <xf numFmtId="0" fontId="52" fillId="0" borderId="0"/>
    <xf numFmtId="0" fontId="63" fillId="0" borderId="0"/>
    <xf numFmtId="0" fontId="5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2" fillId="0" borderId="0"/>
    <xf numFmtId="0" fontId="54" fillId="0" borderId="0"/>
    <xf numFmtId="0" fontId="55" fillId="0" borderId="0"/>
    <xf numFmtId="0" fontId="77" fillId="0" borderId="0"/>
    <xf numFmtId="0" fontId="77" fillId="0" borderId="0"/>
    <xf numFmtId="0" fontId="52" fillId="0" borderId="0"/>
    <xf numFmtId="0" fontId="77" fillId="0" borderId="0"/>
    <xf numFmtId="0" fontId="77" fillId="0" borderId="0"/>
    <xf numFmtId="0" fontId="77" fillId="0" borderId="0"/>
    <xf numFmtId="0" fontId="52" fillId="0" borderId="0"/>
    <xf numFmtId="0" fontId="55" fillId="0" borderId="0"/>
    <xf numFmtId="0" fontId="53" fillId="0" borderId="0"/>
    <xf numFmtId="0" fontId="77" fillId="0" borderId="0"/>
    <xf numFmtId="0" fontId="77" fillId="0" borderId="0"/>
    <xf numFmtId="0" fontId="52" fillId="0" borderId="0"/>
    <xf numFmtId="0" fontId="5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3" fillId="0" borderId="0"/>
    <xf numFmtId="0" fontId="52" fillId="0" borderId="0"/>
    <xf numFmtId="0" fontId="53" fillId="0" borderId="0"/>
    <xf numFmtId="0" fontId="55" fillId="0" borderId="0"/>
    <xf numFmtId="0" fontId="77" fillId="0" borderId="0"/>
    <xf numFmtId="0" fontId="77" fillId="0" borderId="0"/>
    <xf numFmtId="0" fontId="77" fillId="0" borderId="0"/>
    <xf numFmtId="0" fontId="52" fillId="0" borderId="0"/>
    <xf numFmtId="0" fontId="55" fillId="0" borderId="0"/>
    <xf numFmtId="0" fontId="52" fillId="0" borderId="0"/>
    <xf numFmtId="0" fontId="77" fillId="0" borderId="0"/>
    <xf numFmtId="0" fontId="77" fillId="0" borderId="0"/>
    <xf numFmtId="0" fontId="53" fillId="0" borderId="0"/>
    <xf numFmtId="0" fontId="63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55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53" fillId="27" borderId="13" applyNumberFormat="0" applyFon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0" fontId="73" fillId="24" borderId="14" applyNumberFormat="0" applyAlignment="0" applyProtection="0"/>
    <xf numFmtId="9" fontId="77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73" fillId="24" borderId="14" applyNumberFormat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0" fillId="0" borderId="10" applyNumberFormat="0" applyFill="0" applyAlignment="0" applyProtection="0"/>
    <xf numFmtId="0" fontId="71" fillId="0" borderId="11" applyNumberFormat="0" applyFill="0" applyAlignment="0" applyProtection="0"/>
    <xf numFmtId="0" fontId="56" fillId="0" borderId="12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75" fillId="0" borderId="1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4" fillId="0" borderId="0"/>
    <xf numFmtId="166" fontId="44" fillId="0" borderId="0" applyFont="0" applyFill="0" applyBorder="0" applyAlignment="0" applyProtection="0"/>
    <xf numFmtId="0" fontId="53" fillId="0" borderId="0"/>
    <xf numFmtId="0" fontId="44" fillId="0" borderId="0"/>
    <xf numFmtId="166" fontId="44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43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39" fillId="0" borderId="0"/>
    <xf numFmtId="169" fontId="39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165" fontId="53" fillId="0" borderId="0" applyFont="0" applyFill="0" applyBorder="0" applyAlignment="0" applyProtection="0"/>
    <xf numFmtId="0" fontId="38" fillId="0" borderId="0"/>
    <xf numFmtId="0" fontId="53" fillId="0" borderId="0">
      <alignment wrapText="1"/>
    </xf>
    <xf numFmtId="0" fontId="53" fillId="0" borderId="0">
      <alignment wrapText="1"/>
    </xf>
    <xf numFmtId="0" fontId="81" fillId="0" borderId="0"/>
    <xf numFmtId="169" fontId="53" fillId="0" borderId="0" applyFont="0" applyFill="0" applyBorder="0" applyAlignment="0" applyProtection="0"/>
    <xf numFmtId="0" fontId="81" fillId="0" borderId="0"/>
    <xf numFmtId="171" fontId="53" fillId="0" borderId="0" applyFont="0" applyFill="0" applyBorder="0" applyAlignment="0" applyProtection="0"/>
    <xf numFmtId="0" fontId="37" fillId="0" borderId="0"/>
    <xf numFmtId="164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36" fillId="0" borderId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5" fillId="0" borderId="0"/>
    <xf numFmtId="9" fontId="81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2" fillId="0" borderId="0"/>
    <xf numFmtId="0" fontId="53" fillId="0" borderId="0"/>
    <xf numFmtId="0" fontId="85" fillId="0" borderId="0"/>
    <xf numFmtId="169" fontId="84" fillId="0" borderId="0" applyFont="0" applyFill="0" applyBorder="0" applyAlignment="0" applyProtection="0"/>
    <xf numFmtId="0" fontId="31" fillId="0" borderId="0"/>
    <xf numFmtId="164" fontId="31" fillId="0" borderId="0" applyFont="0" applyFill="0" applyBorder="0" applyAlignment="0" applyProtection="0"/>
    <xf numFmtId="0" fontId="87" fillId="0" borderId="0"/>
    <xf numFmtId="9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176" fontId="53" fillId="0" borderId="0" applyFont="0" applyFill="0" applyBorder="0" applyAlignment="0" applyProtection="0"/>
    <xf numFmtId="169" fontId="53" fillId="0" borderId="0" applyFont="0" applyFill="0" applyBorder="0" applyAlignment="0" applyProtection="0"/>
    <xf numFmtId="0" fontId="84" fillId="0" borderId="0"/>
    <xf numFmtId="180" fontId="53" fillId="0" borderId="0" applyFont="0" applyFill="0" applyBorder="0" applyAlignment="0" applyProtection="0"/>
    <xf numFmtId="192" fontId="53" fillId="0" borderId="0" applyFont="0" applyFill="0" applyBorder="0" applyAlignment="0" applyProtection="0"/>
    <xf numFmtId="169" fontId="30" fillId="0" borderId="0" applyFont="0" applyFill="0" applyBorder="0" applyAlignment="0" applyProtection="0"/>
    <xf numFmtId="0" fontId="30" fillId="0" borderId="0"/>
    <xf numFmtId="191" fontId="53" fillId="0" borderId="0" applyFont="0" applyFill="0" applyBorder="0" applyAlignment="0" applyProtection="0"/>
    <xf numFmtId="9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53" fillId="0" borderId="0"/>
    <xf numFmtId="0" fontId="53" fillId="0" borderId="0"/>
    <xf numFmtId="165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7" fillId="0" borderId="0"/>
    <xf numFmtId="164" fontId="27" fillId="0" borderId="0" applyFont="0" applyFill="0" applyBorder="0" applyAlignment="0" applyProtection="0"/>
    <xf numFmtId="0" fontId="26" fillId="0" borderId="0"/>
    <xf numFmtId="165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164" fontId="25" fillId="0" borderId="0" applyFont="0" applyFill="0" applyBorder="0" applyAlignment="0" applyProtection="0"/>
    <xf numFmtId="0" fontId="25" fillId="0" borderId="0"/>
    <xf numFmtId="164" fontId="25" fillId="0" borderId="0" applyFont="0" applyFill="0" applyBorder="0" applyAlignment="0" applyProtection="0"/>
    <xf numFmtId="0" fontId="53" fillId="0" borderId="0"/>
    <xf numFmtId="0" fontId="86" fillId="0" borderId="0"/>
    <xf numFmtId="0" fontId="92" fillId="0" borderId="0"/>
    <xf numFmtId="165" fontId="53" fillId="0" borderId="0" applyFont="0" applyFill="0" applyBorder="0" applyAlignment="0" applyProtection="0"/>
    <xf numFmtId="44" fontId="53" fillId="0" borderId="0" applyFill="0" applyBorder="0" applyAlignment="0" applyProtection="0"/>
    <xf numFmtId="169" fontId="52" fillId="0" borderId="0" applyFont="0" applyFill="0" applyBorder="0" applyAlignment="0" applyProtection="0"/>
    <xf numFmtId="0" fontId="24" fillId="0" borderId="0"/>
    <xf numFmtId="0" fontId="23" fillId="0" borderId="0"/>
    <xf numFmtId="166" fontId="23" fillId="0" borderId="0" applyFont="0" applyFill="0" applyBorder="0" applyAlignment="0" applyProtection="0"/>
    <xf numFmtId="0" fontId="93" fillId="0" borderId="0"/>
    <xf numFmtId="0" fontId="93" fillId="0" borderId="0"/>
    <xf numFmtId="9" fontId="23" fillId="0" borderId="0" applyFont="0" applyFill="0" applyBorder="0" applyAlignment="0" applyProtection="0"/>
    <xf numFmtId="0" fontId="22" fillId="0" borderId="0"/>
    <xf numFmtId="164" fontId="22" fillId="0" borderId="0" applyFont="0" applyFill="0" applyBorder="0" applyAlignment="0" applyProtection="0"/>
    <xf numFmtId="170" fontId="87" fillId="0" borderId="0" applyFont="0" applyFill="0" applyBorder="0" applyAlignment="0" applyProtection="0"/>
    <xf numFmtId="0" fontId="21" fillId="0" borderId="0"/>
    <xf numFmtId="0" fontId="20" fillId="0" borderId="0"/>
    <xf numFmtId="0" fontId="95" fillId="0" borderId="0" applyNumberFormat="0" applyFill="0" applyBorder="0" applyAlignment="0" applyProtection="0"/>
    <xf numFmtId="0" fontId="53" fillId="0" borderId="0"/>
    <xf numFmtId="0" fontId="19" fillId="0" borderId="0"/>
    <xf numFmtId="164" fontId="19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7" fillId="0" borderId="0"/>
    <xf numFmtId="164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87" fillId="0" borderId="0"/>
    <xf numFmtId="164" fontId="14" fillId="0" borderId="0" applyFont="0" applyFill="0" applyBorder="0" applyAlignment="0" applyProtection="0"/>
    <xf numFmtId="0" fontId="87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164" fontId="13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169" fontId="53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3" fillId="0" borderId="0"/>
    <xf numFmtId="0" fontId="53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53" fillId="0" borderId="0" applyFont="0" applyFill="0" applyBorder="0" applyAlignment="0" applyProtection="0"/>
    <xf numFmtId="165" fontId="87" fillId="0" borderId="0" applyFont="0" applyFill="0" applyBorder="0" applyAlignment="0" applyProtection="0"/>
    <xf numFmtId="196" fontId="5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53" fillId="0" borderId="0"/>
    <xf numFmtId="0" fontId="53" fillId="0" borderId="0"/>
    <xf numFmtId="170" fontId="53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5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3" fillId="0" borderId="0"/>
    <xf numFmtId="0" fontId="188" fillId="0" borderId="0" applyNumberFormat="0" applyFill="0" applyBorder="0" applyAlignment="0" applyProtection="0"/>
    <xf numFmtId="170" fontId="53" fillId="0" borderId="0" applyFont="0" applyFill="0" applyBorder="0" applyAlignment="0" applyProtection="0"/>
    <xf numFmtId="0" fontId="2" fillId="0" borderId="0"/>
    <xf numFmtId="0" fontId="1" fillId="0" borderId="0"/>
  </cellStyleXfs>
  <cellXfs count="2073">
    <xf numFmtId="0" fontId="0" fillId="0" borderId="0" xfId="0"/>
    <xf numFmtId="0" fontId="90" fillId="0" borderId="0" xfId="695" applyFont="1"/>
    <xf numFmtId="189" fontId="90" fillId="0" borderId="0" xfId="663" applyNumberFormat="1" applyFont="1"/>
    <xf numFmtId="0" fontId="90" fillId="0" borderId="0" xfId="695" applyFont="1" applyAlignment="1">
      <alignment horizontal="center"/>
    </xf>
    <xf numFmtId="0" fontId="53" fillId="0" borderId="0" xfId="0" applyFont="1"/>
    <xf numFmtId="0" fontId="100" fillId="0" borderId="0" xfId="900" applyFont="1"/>
    <xf numFmtId="0" fontId="101" fillId="36" borderId="0" xfId="901" applyFont="1" applyFill="1" applyAlignment="1">
      <alignment vertical="center"/>
    </xf>
    <xf numFmtId="189" fontId="101" fillId="36" borderId="0" xfId="901" applyNumberFormat="1" applyFont="1" applyFill="1" applyAlignment="1">
      <alignment horizontal="center" vertical="center"/>
    </xf>
    <xf numFmtId="0" fontId="102" fillId="0" borderId="0" xfId="695" applyFont="1"/>
    <xf numFmtId="0" fontId="103" fillId="36" borderId="0" xfId="901" applyFont="1" applyFill="1" applyAlignment="1">
      <alignment horizontal="center"/>
    </xf>
    <xf numFmtId="0" fontId="102" fillId="0" borderId="0" xfId="695" applyFont="1" applyAlignment="1">
      <alignment horizontal="center"/>
    </xf>
    <xf numFmtId="189" fontId="102" fillId="0" borderId="0" xfId="663" applyNumberFormat="1" applyFont="1"/>
    <xf numFmtId="189" fontId="102" fillId="0" borderId="0" xfId="695" applyNumberFormat="1" applyFont="1"/>
    <xf numFmtId="0" fontId="96" fillId="0" borderId="0" xfId="900" applyFont="1"/>
    <xf numFmtId="9" fontId="97" fillId="0" borderId="54" xfId="798" applyFont="1" applyFill="1" applyBorder="1" applyAlignment="1" applyProtection="1">
      <alignment horizontal="center" vertical="center"/>
      <protection locked="0"/>
    </xf>
    <xf numFmtId="189" fontId="105" fillId="0" borderId="0" xfId="663" applyNumberFormat="1" applyFont="1" applyAlignment="1" applyProtection="1">
      <alignment vertical="center" wrapText="1"/>
      <protection locked="0"/>
    </xf>
    <xf numFmtId="0" fontId="105" fillId="0" borderId="0" xfId="902" applyFont="1" applyAlignment="1" applyProtection="1">
      <alignment vertical="center" wrapText="1"/>
      <protection locked="0"/>
    </xf>
    <xf numFmtId="171" fontId="96" fillId="0" borderId="0" xfId="663" applyFont="1" applyBorder="1"/>
    <xf numFmtId="171" fontId="96" fillId="0" borderId="0" xfId="663" applyFont="1"/>
    <xf numFmtId="0" fontId="107" fillId="0" borderId="0" xfId="902" applyFont="1" applyAlignment="1" applyProtection="1">
      <alignment horizontal="right"/>
      <protection locked="0"/>
    </xf>
    <xf numFmtId="0" fontId="108" fillId="37" borderId="94" xfId="902" applyFont="1" applyFill="1" applyBorder="1" applyAlignment="1" applyProtection="1">
      <alignment horizontal="center"/>
      <protection locked="0"/>
    </xf>
    <xf numFmtId="0" fontId="108" fillId="37" borderId="95" xfId="902" applyFont="1" applyFill="1" applyBorder="1" applyAlignment="1" applyProtection="1">
      <alignment horizontal="center"/>
      <protection locked="0"/>
    </xf>
    <xf numFmtId="0" fontId="108" fillId="37" borderId="52" xfId="902" applyFont="1" applyFill="1" applyBorder="1" applyAlignment="1" applyProtection="1">
      <alignment horizontal="center"/>
      <protection locked="0"/>
    </xf>
    <xf numFmtId="0" fontId="96" fillId="0" borderId="54" xfId="902" applyFont="1" applyBorder="1" applyAlignment="1" applyProtection="1">
      <alignment horizontal="center"/>
      <protection locked="0"/>
    </xf>
    <xf numFmtId="189" fontId="105" fillId="37" borderId="60" xfId="663" applyNumberFormat="1" applyFont="1" applyFill="1" applyBorder="1" applyAlignment="1" applyProtection="1">
      <alignment horizontal="center" vertical="center" wrapText="1"/>
      <protection locked="0"/>
    </xf>
    <xf numFmtId="169" fontId="102" fillId="0" borderId="0" xfId="903" applyFont="1"/>
    <xf numFmtId="49" fontId="109" fillId="39" borderId="36" xfId="0" applyNumberFormat="1" applyFont="1" applyFill="1" applyBorder="1" applyAlignment="1">
      <alignment horizontal="center" vertical="center"/>
    </xf>
    <xf numFmtId="0" fontId="96" fillId="0" borderId="53" xfId="900" applyFont="1" applyBorder="1" applyAlignment="1">
      <alignment horizontal="center"/>
    </xf>
    <xf numFmtId="189" fontId="110" fillId="29" borderId="0" xfId="663" applyNumberFormat="1" applyFont="1" applyFill="1" applyAlignment="1" applyProtection="1">
      <alignment horizontal="center"/>
      <protection locked="0"/>
    </xf>
    <xf numFmtId="3" fontId="110" fillId="29" borderId="0" xfId="902" applyNumberFormat="1" applyFont="1" applyFill="1" applyAlignment="1" applyProtection="1">
      <alignment horizontal="center"/>
      <protection locked="0"/>
    </xf>
    <xf numFmtId="0" fontId="104" fillId="35" borderId="0" xfId="902" applyFont="1" applyFill="1" applyAlignment="1">
      <alignment horizontal="right"/>
    </xf>
    <xf numFmtId="190" fontId="113" fillId="36" borderId="0" xfId="902" applyNumberFormat="1" applyFont="1" applyFill="1" applyAlignment="1" applyProtection="1">
      <alignment horizontal="center"/>
      <protection locked="0"/>
    </xf>
    <xf numFmtId="190" fontId="96" fillId="0" borderId="0" xfId="900" applyNumberFormat="1" applyFont="1"/>
    <xf numFmtId="0" fontId="102" fillId="0" borderId="0" xfId="902" applyFont="1" applyAlignment="1">
      <alignment horizontal="right"/>
    </xf>
    <xf numFmtId="189" fontId="102" fillId="0" borderId="53" xfId="902" applyNumberFormat="1" applyFont="1" applyBorder="1" applyAlignment="1" applyProtection="1">
      <alignment horizontal="center"/>
      <protection locked="0"/>
    </xf>
    <xf numFmtId="189" fontId="102" fillId="36" borderId="0" xfId="663" applyNumberFormat="1" applyFont="1" applyFill="1" applyAlignment="1" applyProtection="1">
      <alignment horizontal="center"/>
      <protection locked="0"/>
    </xf>
    <xf numFmtId="189" fontId="102" fillId="36" borderId="0" xfId="663" applyNumberFormat="1" applyFont="1" applyFill="1" applyBorder="1" applyAlignment="1" applyProtection="1">
      <alignment horizontal="center"/>
      <protection locked="0"/>
    </xf>
    <xf numFmtId="189" fontId="112" fillId="0" borderId="53" xfId="902" applyNumberFormat="1" applyFont="1" applyBorder="1" applyAlignment="1" applyProtection="1">
      <alignment horizontal="center"/>
      <protection locked="0"/>
    </xf>
    <xf numFmtId="189" fontId="104" fillId="0" borderId="0" xfId="902" applyNumberFormat="1" applyFont="1" applyAlignment="1" applyProtection="1">
      <alignment horizontal="center"/>
      <protection locked="0"/>
    </xf>
    <xf numFmtId="0" fontId="102" fillId="0" borderId="75" xfId="902" applyFont="1" applyBorder="1" applyAlignment="1">
      <alignment horizontal="right"/>
    </xf>
    <xf numFmtId="189" fontId="105" fillId="0" borderId="0" xfId="902" applyNumberFormat="1" applyFont="1" applyAlignment="1" applyProtection="1">
      <alignment horizontal="center" vertical="center" wrapText="1"/>
      <protection locked="0"/>
    </xf>
    <xf numFmtId="189" fontId="102" fillId="0" borderId="96" xfId="902" applyNumberFormat="1" applyFont="1" applyBorder="1" applyAlignment="1" applyProtection="1">
      <alignment horizontal="centerContinuous"/>
      <protection locked="0"/>
    </xf>
    <xf numFmtId="0" fontId="104" fillId="35" borderId="79" xfId="902" applyFont="1" applyFill="1" applyBorder="1" applyAlignment="1">
      <alignment horizontal="right"/>
    </xf>
    <xf numFmtId="189" fontId="104" fillId="35" borderId="75" xfId="663" applyNumberFormat="1" applyFont="1" applyFill="1" applyBorder="1" applyAlignment="1" applyProtection="1">
      <alignment horizontal="center"/>
      <protection locked="0"/>
    </xf>
    <xf numFmtId="189" fontId="105" fillId="38" borderId="75" xfId="663" applyNumberFormat="1" applyFont="1" applyFill="1" applyBorder="1" applyAlignment="1" applyProtection="1">
      <alignment horizontal="center"/>
      <protection locked="0"/>
    </xf>
    <xf numFmtId="189" fontId="102" fillId="36" borderId="75" xfId="663" applyNumberFormat="1" applyFont="1" applyFill="1" applyBorder="1" applyAlignment="1" applyProtection="1">
      <alignment horizontal="center"/>
      <protection locked="0"/>
    </xf>
    <xf numFmtId="189" fontId="105" fillId="33" borderId="75" xfId="663" applyNumberFormat="1" applyFont="1" applyFill="1" applyBorder="1" applyAlignment="1" applyProtection="1">
      <alignment horizontal="center"/>
      <protection locked="0"/>
    </xf>
    <xf numFmtId="0" fontId="105" fillId="37" borderId="99" xfId="902" applyFont="1" applyFill="1" applyBorder="1" applyAlignment="1">
      <alignment horizontal="right"/>
    </xf>
    <xf numFmtId="0" fontId="104" fillId="0" borderId="0" xfId="695" applyFont="1"/>
    <xf numFmtId="189" fontId="102" fillId="36" borderId="0" xfId="902" applyNumberFormat="1" applyFont="1" applyFill="1" applyAlignment="1" applyProtection="1">
      <alignment horizontal="center"/>
      <protection locked="0"/>
    </xf>
    <xf numFmtId="189" fontId="104" fillId="0" borderId="53" xfId="902" applyNumberFormat="1" applyFont="1" applyBorder="1" applyAlignment="1" applyProtection="1">
      <alignment horizontal="center"/>
      <protection locked="0"/>
    </xf>
    <xf numFmtId="189" fontId="105" fillId="0" borderId="53" xfId="902" applyNumberFormat="1" applyFont="1" applyBorder="1" applyAlignment="1" applyProtection="1">
      <alignment horizontal="center"/>
      <protection locked="0"/>
    </xf>
    <xf numFmtId="189" fontId="105" fillId="29" borderId="0" xfId="902" applyNumberFormat="1" applyFont="1" applyFill="1" applyProtection="1">
      <protection locked="0"/>
    </xf>
    <xf numFmtId="189" fontId="102" fillId="0" borderId="0" xfId="903" applyNumberFormat="1" applyFont="1"/>
    <xf numFmtId="189" fontId="102" fillId="0" borderId="53" xfId="903" applyNumberFormat="1" applyFont="1" applyFill="1" applyBorder="1" applyAlignment="1">
      <alignment horizontal="center"/>
    </xf>
    <xf numFmtId="189" fontId="96" fillId="0" borderId="0" xfId="900" applyNumberFormat="1" applyFont="1"/>
    <xf numFmtId="189" fontId="96" fillId="0" borderId="53" xfId="900" applyNumberFormat="1" applyFont="1" applyBorder="1" applyAlignment="1">
      <alignment horizontal="center"/>
    </xf>
    <xf numFmtId="189" fontId="110" fillId="29" borderId="0" xfId="902" applyNumberFormat="1" applyFont="1" applyFill="1" applyAlignment="1" applyProtection="1">
      <alignment horizontal="center"/>
      <protection locked="0"/>
    </xf>
    <xf numFmtId="189" fontId="102" fillId="0" borderId="0" xfId="695" applyNumberFormat="1" applyFont="1" applyAlignment="1">
      <alignment horizontal="center"/>
    </xf>
    <xf numFmtId="189" fontId="102" fillId="36" borderId="75" xfId="663" applyNumberFormat="1" applyFont="1" applyFill="1" applyBorder="1" applyAlignment="1" applyProtection="1">
      <alignment horizontal="center" vertical="center"/>
      <protection locked="0"/>
    </xf>
    <xf numFmtId="1" fontId="112" fillId="29" borderId="63" xfId="902" applyNumberFormat="1" applyFont="1" applyFill="1" applyBorder="1" applyAlignment="1" applyProtection="1">
      <alignment horizontal="centerContinuous"/>
      <protection locked="0"/>
    </xf>
    <xf numFmtId="1" fontId="104" fillId="29" borderId="59" xfId="902" applyNumberFormat="1" applyFont="1" applyFill="1" applyBorder="1" applyAlignment="1" applyProtection="1">
      <alignment horizontal="centerContinuous"/>
      <protection locked="0"/>
    </xf>
    <xf numFmtId="1" fontId="104" fillId="39" borderId="59" xfId="902" applyNumberFormat="1" applyFont="1" applyFill="1" applyBorder="1" applyAlignment="1" applyProtection="1">
      <alignment horizontal="center" vertical="center"/>
      <protection locked="0"/>
    </xf>
    <xf numFmtId="1" fontId="104" fillId="0" borderId="59" xfId="902" applyNumberFormat="1" applyFont="1" applyBorder="1" applyAlignment="1" applyProtection="1">
      <alignment horizontal="center" vertical="center"/>
      <protection locked="0"/>
    </xf>
    <xf numFmtId="1" fontId="104" fillId="44" borderId="59" xfId="902" applyNumberFormat="1" applyFont="1" applyFill="1" applyBorder="1" applyAlignment="1" applyProtection="1">
      <alignment horizontal="center" vertical="center"/>
      <protection locked="0"/>
    </xf>
    <xf numFmtId="1" fontId="104" fillId="0" borderId="98" xfId="902" applyNumberFormat="1" applyFont="1" applyBorder="1" applyAlignment="1" applyProtection="1">
      <alignment horizontal="center" vertical="center"/>
      <protection locked="0"/>
    </xf>
    <xf numFmtId="189" fontId="109" fillId="44" borderId="75" xfId="902" applyNumberFormat="1" applyFont="1" applyFill="1" applyBorder="1" applyAlignment="1" applyProtection="1">
      <alignment horizontal="center" vertical="center"/>
      <protection locked="0"/>
    </xf>
    <xf numFmtId="189" fontId="109" fillId="39" borderId="75" xfId="902" applyNumberFormat="1" applyFont="1" applyFill="1" applyBorder="1" applyAlignment="1" applyProtection="1">
      <alignment horizontal="center" vertical="center"/>
      <protection locked="0"/>
    </xf>
    <xf numFmtId="189" fontId="105" fillId="37" borderId="100" xfId="902" applyNumberFormat="1" applyFont="1" applyFill="1" applyBorder="1" applyAlignment="1" applyProtection="1">
      <alignment horizontal="center"/>
      <protection locked="0"/>
    </xf>
    <xf numFmtId="189" fontId="105" fillId="37" borderId="101" xfId="902" applyNumberFormat="1" applyFont="1" applyFill="1" applyBorder="1" applyAlignment="1" applyProtection="1">
      <alignment horizontal="center"/>
      <protection locked="0"/>
    </xf>
    <xf numFmtId="189" fontId="105" fillId="37" borderId="102" xfId="902" applyNumberFormat="1" applyFont="1" applyFill="1" applyBorder="1" applyAlignment="1" applyProtection="1">
      <alignment horizontal="center"/>
      <protection locked="0"/>
    </xf>
    <xf numFmtId="189" fontId="105" fillId="33" borderId="100" xfId="902" applyNumberFormat="1" applyFont="1" applyFill="1" applyBorder="1" applyAlignment="1" applyProtection="1">
      <alignment horizontal="center"/>
      <protection locked="0"/>
    </xf>
    <xf numFmtId="189" fontId="105" fillId="33" borderId="101" xfId="902" applyNumberFormat="1" applyFont="1" applyFill="1" applyBorder="1" applyAlignment="1" applyProtection="1">
      <alignment horizontal="center"/>
      <protection locked="0"/>
    </xf>
    <xf numFmtId="189" fontId="105" fillId="33" borderId="102" xfId="902" applyNumberFormat="1" applyFont="1" applyFill="1" applyBorder="1" applyAlignment="1" applyProtection="1">
      <alignment horizontal="center"/>
      <protection locked="0"/>
    </xf>
    <xf numFmtId="189" fontId="105" fillId="37" borderId="103" xfId="902" applyNumberFormat="1" applyFont="1" applyFill="1" applyBorder="1" applyAlignment="1" applyProtection="1">
      <alignment horizontal="center"/>
      <protection locked="0"/>
    </xf>
    <xf numFmtId="189" fontId="105" fillId="37" borderId="104" xfId="902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horizontal="left" vertical="center"/>
    </xf>
    <xf numFmtId="0" fontId="116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vertical="center"/>
    </xf>
    <xf numFmtId="171" fontId="90" fillId="0" borderId="0" xfId="663" applyFont="1" applyFill="1" applyAlignment="1">
      <alignment vertical="center"/>
    </xf>
    <xf numFmtId="0" fontId="117" fillId="0" borderId="81" xfId="0" applyFont="1" applyBorder="1" applyAlignment="1">
      <alignment horizontal="centerContinuous" vertical="center"/>
    </xf>
    <xf numFmtId="0" fontId="117" fillId="0" borderId="81" xfId="0" applyFont="1" applyBorder="1" applyAlignment="1">
      <alignment horizontal="center" vertical="center"/>
    </xf>
    <xf numFmtId="0" fontId="101" fillId="0" borderId="81" xfId="0" applyFont="1" applyBorder="1" applyAlignment="1">
      <alignment horizontal="centerContinuous" vertical="center"/>
    </xf>
    <xf numFmtId="171" fontId="117" fillId="0" borderId="81" xfId="663" applyFont="1" applyFill="1" applyBorder="1" applyAlignment="1">
      <alignment horizontal="centerContinuous" vertical="center"/>
    </xf>
    <xf numFmtId="0" fontId="117" fillId="0" borderId="82" xfId="0" applyFont="1" applyBorder="1" applyAlignment="1">
      <alignment horizontal="centerContinuous" vertical="center"/>
    </xf>
    <xf numFmtId="49" fontId="101" fillId="0" borderId="66" xfId="0" applyNumberFormat="1" applyFont="1" applyBorder="1" applyAlignment="1">
      <alignment horizontal="right" vertical="center"/>
    </xf>
    <xf numFmtId="171" fontId="90" fillId="0" borderId="0" xfId="663" applyFont="1" applyFill="1" applyBorder="1" applyAlignment="1">
      <alignment vertical="center"/>
    </xf>
    <xf numFmtId="0" fontId="90" fillId="0" borderId="29" xfId="0" applyFont="1" applyBorder="1" applyAlignment="1">
      <alignment vertical="center"/>
    </xf>
    <xf numFmtId="172" fontId="90" fillId="0" borderId="0" xfId="640" applyNumberFormat="1" applyFont="1" applyFill="1" applyBorder="1" applyAlignment="1">
      <alignment horizontal="right" vertical="center"/>
    </xf>
    <xf numFmtId="0" fontId="90" fillId="0" borderId="66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9" fontId="101" fillId="0" borderId="23" xfId="798" applyFont="1" applyFill="1" applyBorder="1" applyAlignment="1">
      <alignment horizontal="center" vertical="center"/>
    </xf>
    <xf numFmtId="9" fontId="101" fillId="0" borderId="24" xfId="798" applyFont="1" applyFill="1" applyBorder="1" applyAlignment="1">
      <alignment horizontal="center" vertical="center"/>
    </xf>
    <xf numFmtId="0" fontId="101" fillId="0" borderId="25" xfId="0" applyFont="1" applyBorder="1" applyAlignment="1">
      <alignment horizontal="center" vertical="center"/>
    </xf>
    <xf numFmtId="171" fontId="118" fillId="0" borderId="0" xfId="663" applyFont="1" applyFill="1" applyBorder="1" applyAlignment="1">
      <alignment horizontal="center" vertical="center"/>
    </xf>
    <xf numFmtId="3" fontId="90" fillId="0" borderId="0" xfId="640" applyNumberFormat="1" applyFont="1" applyFill="1" applyBorder="1" applyAlignment="1">
      <alignment horizontal="center" vertical="center"/>
    </xf>
    <xf numFmtId="3" fontId="101" fillId="0" borderId="85" xfId="640" applyNumberFormat="1" applyFont="1" applyFill="1" applyBorder="1" applyAlignment="1">
      <alignment horizontal="center" vertical="center"/>
    </xf>
    <xf numFmtId="3" fontId="101" fillId="0" borderId="83" xfId="640" applyNumberFormat="1" applyFont="1" applyFill="1" applyBorder="1" applyAlignment="1">
      <alignment horizontal="center" vertical="center"/>
    </xf>
    <xf numFmtId="171" fontId="118" fillId="0" borderId="0" xfId="663" applyFont="1" applyFill="1" applyBorder="1" applyAlignment="1">
      <alignment horizontal="centerContinuous" vertical="center"/>
    </xf>
    <xf numFmtId="176" fontId="101" fillId="0" borderId="0" xfId="640" applyNumberFormat="1" applyFont="1" applyFill="1" applyBorder="1" applyAlignment="1">
      <alignment horizontal="center" vertical="center"/>
    </xf>
    <xf numFmtId="0" fontId="101" fillId="29" borderId="41" xfId="0" applyFont="1" applyFill="1" applyBorder="1" applyAlignment="1">
      <alignment horizontal="center" vertical="center"/>
    </xf>
    <xf numFmtId="0" fontId="101" fillId="30" borderId="41" xfId="0" applyFont="1" applyFill="1" applyBorder="1" applyAlignment="1">
      <alignment horizontal="center" vertical="center"/>
    </xf>
    <xf numFmtId="0" fontId="101" fillId="0" borderId="41" xfId="0" applyFont="1" applyBorder="1" applyAlignment="1">
      <alignment horizontal="center" vertical="center"/>
    </xf>
    <xf numFmtId="0" fontId="101" fillId="0" borderId="84" xfId="0" applyFont="1" applyBorder="1" applyAlignment="1">
      <alignment horizontal="center" vertical="center"/>
    </xf>
    <xf numFmtId="0" fontId="119" fillId="0" borderId="0" xfId="0" applyFont="1" applyAlignment="1">
      <alignment vertical="center"/>
    </xf>
    <xf numFmtId="0" fontId="116" fillId="0" borderId="31" xfId="0" applyFont="1" applyBorder="1" applyAlignment="1">
      <alignment vertical="center"/>
    </xf>
    <xf numFmtId="0" fontId="90" fillId="0" borderId="68" xfId="749" applyFont="1" applyBorder="1"/>
    <xf numFmtId="20" fontId="90" fillId="0" borderId="67" xfId="697" applyNumberFormat="1" applyFont="1" applyBorder="1" applyAlignment="1" applyProtection="1">
      <alignment horizontal="center" vertical="center"/>
      <protection locked="0"/>
    </xf>
    <xf numFmtId="20" fontId="120" fillId="0" borderId="67" xfId="697" applyNumberFormat="1" applyFont="1" applyBorder="1" applyAlignment="1" applyProtection="1">
      <alignment horizontal="center" vertical="center"/>
      <protection locked="0"/>
    </xf>
    <xf numFmtId="49" fontId="90" fillId="0" borderId="67" xfId="0" applyNumberFormat="1" applyFont="1" applyBorder="1" applyAlignment="1">
      <alignment horizontal="center" vertical="center"/>
    </xf>
    <xf numFmtId="49" fontId="119" fillId="39" borderId="36" xfId="0" applyNumberFormat="1" applyFont="1" applyFill="1" applyBorder="1" applyAlignment="1">
      <alignment horizontal="center" vertical="center"/>
    </xf>
    <xf numFmtId="3" fontId="90" fillId="0" borderId="48" xfId="0" applyNumberFormat="1" applyFont="1" applyBorder="1" applyAlignment="1">
      <alignment horizontal="center" vertical="center"/>
    </xf>
    <xf numFmtId="3" fontId="90" fillId="30" borderId="48" xfId="0" applyNumberFormat="1" applyFont="1" applyFill="1" applyBorder="1" applyAlignment="1">
      <alignment horizontal="center" vertical="center"/>
    </xf>
    <xf numFmtId="1" fontId="90" fillId="0" borderId="49" xfId="0" applyNumberFormat="1" applyFont="1" applyBorder="1" applyAlignment="1">
      <alignment horizontal="center" vertical="center"/>
    </xf>
    <xf numFmtId="180" fontId="90" fillId="0" borderId="68" xfId="640" applyNumberFormat="1" applyFont="1" applyFill="1" applyBorder="1" applyAlignment="1">
      <alignment horizontal="center" vertical="center"/>
    </xf>
    <xf numFmtId="180" fontId="90" fillId="0" borderId="67" xfId="640" applyNumberFormat="1" applyFont="1" applyFill="1" applyBorder="1" applyAlignment="1">
      <alignment horizontal="center" vertical="center"/>
    </xf>
    <xf numFmtId="175" fontId="90" fillId="0" borderId="69" xfId="640" applyNumberFormat="1" applyFont="1" applyFill="1" applyBorder="1" applyAlignment="1">
      <alignment horizontal="center" vertical="center"/>
    </xf>
    <xf numFmtId="175" fontId="90" fillId="0" borderId="70" xfId="640" applyNumberFormat="1" applyFont="1" applyFill="1" applyBorder="1" applyAlignment="1">
      <alignment horizontal="center" vertical="center"/>
    </xf>
    <xf numFmtId="175" fontId="90" fillId="0" borderId="48" xfId="640" applyNumberFormat="1" applyFont="1" applyFill="1" applyBorder="1" applyAlignment="1">
      <alignment horizontal="center" vertical="center"/>
    </xf>
    <xf numFmtId="175" fontId="90" fillId="0" borderId="71" xfId="640" applyNumberFormat="1" applyFont="1" applyFill="1" applyBorder="1" applyAlignment="1">
      <alignment horizontal="center" vertical="center"/>
    </xf>
    <xf numFmtId="176" fontId="90" fillId="0" borderId="72" xfId="0" applyNumberFormat="1" applyFont="1" applyBorder="1" applyAlignment="1">
      <alignment horizontal="center" vertical="center"/>
    </xf>
    <xf numFmtId="1" fontId="119" fillId="34" borderId="18" xfId="0" applyNumberFormat="1" applyFont="1" applyFill="1" applyBorder="1" applyAlignment="1">
      <alignment horizontal="center" vertical="center"/>
    </xf>
    <xf numFmtId="1" fontId="119" fillId="34" borderId="88" xfId="0" applyNumberFormat="1" applyFont="1" applyFill="1" applyBorder="1" applyAlignment="1">
      <alignment horizontal="center" vertical="center"/>
    </xf>
    <xf numFmtId="171" fontId="119" fillId="34" borderId="16" xfId="663" applyFont="1" applyFill="1" applyBorder="1" applyAlignment="1">
      <alignment horizontal="center" vertical="center"/>
    </xf>
    <xf numFmtId="176" fontId="119" fillId="34" borderId="16" xfId="0" applyNumberFormat="1" applyFont="1" applyFill="1" applyBorder="1" applyAlignment="1">
      <alignment horizontal="center" vertical="center"/>
    </xf>
    <xf numFmtId="49" fontId="119" fillId="0" borderId="66" xfId="0" applyNumberFormat="1" applyFont="1" applyBorder="1" applyAlignment="1">
      <alignment horizontal="left" vertical="center"/>
    </xf>
    <xf numFmtId="49" fontId="90" fillId="0" borderId="34" xfId="0" applyNumberFormat="1" applyFont="1" applyBorder="1" applyAlignment="1">
      <alignment horizontal="centerContinuous" vertical="center"/>
    </xf>
    <xf numFmtId="171" fontId="119" fillId="0" borderId="0" xfId="663" applyFont="1" applyFill="1" applyBorder="1" applyAlignment="1">
      <alignment horizontal="center" vertical="center"/>
    </xf>
    <xf numFmtId="169" fontId="119" fillId="0" borderId="0" xfId="0" applyNumberFormat="1" applyFont="1" applyAlignment="1">
      <alignment horizontal="center" vertical="center"/>
    </xf>
    <xf numFmtId="4" fontId="101" fillId="0" borderId="0" xfId="0" applyNumberFormat="1" applyFont="1" applyAlignment="1">
      <alignment horizontal="center" vertical="center"/>
    </xf>
    <xf numFmtId="176" fontId="119" fillId="0" borderId="29" xfId="0" applyNumberFormat="1" applyFont="1" applyBorder="1" applyAlignment="1">
      <alignment horizontal="center" vertical="center"/>
    </xf>
    <xf numFmtId="49" fontId="90" fillId="0" borderId="36" xfId="0" applyNumberFormat="1" applyFont="1" applyBorder="1" applyAlignment="1">
      <alignment horizontal="center" vertical="center"/>
    </xf>
    <xf numFmtId="171" fontId="122" fillId="0" borderId="0" xfId="663" applyFont="1" applyFill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9" fontId="90" fillId="32" borderId="67" xfId="0" applyNumberFormat="1" applyFont="1" applyFill="1" applyBorder="1" applyAlignment="1">
      <alignment horizontal="center" vertical="center"/>
    </xf>
    <xf numFmtId="175" fontId="119" fillId="34" borderId="20" xfId="0" applyNumberFormat="1" applyFont="1" applyFill="1" applyBorder="1" applyAlignment="1">
      <alignment horizontal="center" vertical="center"/>
    </xf>
    <xf numFmtId="175" fontId="119" fillId="34" borderId="21" xfId="0" applyNumberFormat="1" applyFont="1" applyFill="1" applyBorder="1" applyAlignment="1">
      <alignment horizontal="center" vertical="center"/>
    </xf>
    <xf numFmtId="20" fontId="90" fillId="0" borderId="36" xfId="697" applyNumberFormat="1" applyFont="1" applyBorder="1" applyAlignment="1" applyProtection="1">
      <alignment horizontal="center" vertical="center"/>
      <protection locked="0"/>
    </xf>
    <xf numFmtId="20" fontId="120" fillId="0" borderId="36" xfId="697" applyNumberFormat="1" applyFont="1" applyBorder="1" applyAlignment="1" applyProtection="1">
      <alignment horizontal="center" vertical="center"/>
      <protection locked="0"/>
    </xf>
    <xf numFmtId="3" fontId="90" fillId="0" borderId="46" xfId="0" applyNumberFormat="1" applyFont="1" applyBorder="1" applyAlignment="1">
      <alignment horizontal="center" vertical="center"/>
    </xf>
    <xf numFmtId="3" fontId="90" fillId="30" borderId="46" xfId="0" applyNumberFormat="1" applyFont="1" applyFill="1" applyBorder="1" applyAlignment="1">
      <alignment horizontal="center" vertical="center"/>
    </xf>
    <xf numFmtId="1" fontId="90" fillId="0" borderId="47" xfId="0" applyNumberFormat="1" applyFont="1" applyBorder="1" applyAlignment="1">
      <alignment horizontal="center" vertical="center"/>
    </xf>
    <xf numFmtId="180" fontId="90" fillId="0" borderId="38" xfId="640" applyNumberFormat="1" applyFont="1" applyFill="1" applyBorder="1" applyAlignment="1">
      <alignment horizontal="center" vertical="center"/>
    </xf>
    <xf numFmtId="180" fontId="90" fillId="0" borderId="36" xfId="640" applyNumberFormat="1" applyFont="1" applyFill="1" applyBorder="1" applyAlignment="1">
      <alignment horizontal="center" vertical="center"/>
    </xf>
    <xf numFmtId="175" fontId="90" fillId="0" borderId="37" xfId="640" applyNumberFormat="1" applyFont="1" applyFill="1" applyBorder="1" applyAlignment="1">
      <alignment horizontal="center" vertical="center"/>
    </xf>
    <xf numFmtId="175" fontId="90" fillId="0" borderId="46" xfId="640" applyNumberFormat="1" applyFont="1" applyFill="1" applyBorder="1" applyAlignment="1">
      <alignment horizontal="center" vertical="center"/>
    </xf>
    <xf numFmtId="175" fontId="90" fillId="0" borderId="44" xfId="640" applyNumberFormat="1" applyFont="1" applyFill="1" applyBorder="1" applyAlignment="1">
      <alignment horizontal="center" vertical="center"/>
    </xf>
    <xf numFmtId="0" fontId="90" fillId="0" borderId="38" xfId="749" applyFont="1" applyBorder="1"/>
    <xf numFmtId="0" fontId="121" fillId="0" borderId="31" xfId="0" applyFont="1" applyBorder="1" applyAlignment="1">
      <alignment vertical="center"/>
    </xf>
    <xf numFmtId="20" fontId="90" fillId="0" borderId="36" xfId="698" applyNumberFormat="1" applyFont="1" applyBorder="1" applyAlignment="1" applyProtection="1">
      <alignment horizontal="center" vertical="center"/>
      <protection locked="0"/>
    </xf>
    <xf numFmtId="175" fontId="90" fillId="0" borderId="42" xfId="640" applyNumberFormat="1" applyFont="1" applyFill="1" applyBorder="1" applyAlignment="1">
      <alignment horizontal="center" vertical="center"/>
    </xf>
    <xf numFmtId="175" fontId="90" fillId="0" borderId="45" xfId="640" applyNumberFormat="1" applyFont="1" applyFill="1" applyBorder="1" applyAlignment="1">
      <alignment horizontal="center" vertical="center"/>
    </xf>
    <xf numFmtId="0" fontId="101" fillId="32" borderId="0" xfId="0" applyFont="1" applyFill="1" applyAlignment="1">
      <alignment vertical="center"/>
    </xf>
    <xf numFmtId="176" fontId="90" fillId="0" borderId="44" xfId="0" applyNumberFormat="1" applyFont="1" applyBorder="1" applyAlignment="1">
      <alignment horizontal="center" vertical="center"/>
    </xf>
    <xf numFmtId="0" fontId="90" fillId="0" borderId="40" xfId="749" applyFont="1" applyBorder="1"/>
    <xf numFmtId="176" fontId="119" fillId="34" borderId="27" xfId="0" applyNumberFormat="1" applyFont="1" applyFill="1" applyBorder="1" applyAlignment="1">
      <alignment horizontal="center" vertical="center"/>
    </xf>
    <xf numFmtId="169" fontId="121" fillId="0" borderId="0" xfId="0" applyNumberFormat="1" applyFont="1" applyAlignment="1">
      <alignment horizontal="center" vertical="center"/>
    </xf>
    <xf numFmtId="0" fontId="116" fillId="0" borderId="66" xfId="0" applyFont="1" applyBorder="1" applyAlignment="1">
      <alignment vertical="center"/>
    </xf>
    <xf numFmtId="0" fontId="121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3" fontId="101" fillId="0" borderId="0" xfId="0" applyNumberFormat="1" applyFont="1" applyAlignment="1">
      <alignment horizontal="center" vertical="center"/>
    </xf>
    <xf numFmtId="0" fontId="100" fillId="0" borderId="0" xfId="0" applyFont="1" applyAlignment="1">
      <alignment vertical="center"/>
    </xf>
    <xf numFmtId="9" fontId="100" fillId="0" borderId="0" xfId="798" applyFont="1" applyAlignment="1">
      <alignment vertical="center"/>
    </xf>
    <xf numFmtId="3" fontId="90" fillId="0" borderId="0" xfId="0" applyNumberFormat="1" applyFont="1" applyAlignment="1">
      <alignment vertical="center"/>
    </xf>
    <xf numFmtId="1" fontId="90" fillId="0" borderId="0" xfId="0" applyNumberFormat="1" applyFont="1" applyAlignment="1">
      <alignment vertical="center"/>
    </xf>
    <xf numFmtId="169" fontId="100" fillId="0" borderId="0" xfId="798" applyNumberFormat="1" applyFont="1" applyFill="1" applyAlignment="1">
      <alignment vertical="center"/>
    </xf>
    <xf numFmtId="9" fontId="100" fillId="0" borderId="0" xfId="798" applyFont="1" applyFill="1" applyAlignment="1">
      <alignment vertical="center"/>
    </xf>
    <xf numFmtId="169" fontId="100" fillId="0" borderId="0" xfId="0" applyNumberFormat="1" applyFont="1" applyAlignment="1">
      <alignment vertical="center"/>
    </xf>
    <xf numFmtId="171" fontId="90" fillId="28" borderId="0" xfId="663" applyFont="1" applyFill="1" applyAlignment="1">
      <alignment vertical="center"/>
    </xf>
    <xf numFmtId="0" fontId="90" fillId="28" borderId="0" xfId="0" applyFont="1" applyFill="1" applyAlignment="1">
      <alignment vertical="center"/>
    </xf>
    <xf numFmtId="49" fontId="89" fillId="0" borderId="0" xfId="0" applyNumberFormat="1" applyFont="1" applyAlignment="1">
      <alignment horizontal="right" vertical="center"/>
    </xf>
    <xf numFmtId="164" fontId="96" fillId="29" borderId="0" xfId="979" applyFont="1" applyFill="1" applyAlignment="1">
      <alignment horizontal="center" vertical="center"/>
    </xf>
    <xf numFmtId="0" fontId="94" fillId="0" borderId="0" xfId="978" applyFont="1" applyAlignment="1">
      <alignment horizontal="center" vertical="center"/>
    </xf>
    <xf numFmtId="0" fontId="88" fillId="0" borderId="0" xfId="978" applyFont="1" applyAlignment="1">
      <alignment horizontal="center" vertical="center"/>
    </xf>
    <xf numFmtId="0" fontId="94" fillId="0" borderId="0" xfId="978" applyFont="1" applyAlignment="1">
      <alignment horizontal="right" vertical="center" wrapText="1"/>
    </xf>
    <xf numFmtId="49" fontId="119" fillId="39" borderId="56" xfId="0" applyNumberFormat="1" applyFont="1" applyFill="1" applyBorder="1" applyAlignment="1">
      <alignment horizontal="center" vertical="center"/>
    </xf>
    <xf numFmtId="0" fontId="90" fillId="0" borderId="111" xfId="749" applyFont="1" applyBorder="1"/>
    <xf numFmtId="20" fontId="90" fillId="0" borderId="112" xfId="697" applyNumberFormat="1" applyFont="1" applyBorder="1" applyAlignment="1" applyProtection="1">
      <alignment horizontal="center" vertical="center"/>
      <protection locked="0"/>
    </xf>
    <xf numFmtId="20" fontId="120" fillId="0" borderId="112" xfId="697" applyNumberFormat="1" applyFont="1" applyBorder="1" applyAlignment="1" applyProtection="1">
      <alignment horizontal="center" vertical="center"/>
      <protection locked="0"/>
    </xf>
    <xf numFmtId="49" fontId="90" fillId="0" borderId="112" xfId="0" applyNumberFormat="1" applyFont="1" applyBorder="1" applyAlignment="1">
      <alignment horizontal="center" vertical="center"/>
    </xf>
    <xf numFmtId="49" fontId="119" fillId="39" borderId="41" xfId="0" applyNumberFormat="1" applyFont="1" applyFill="1" applyBorder="1" applyAlignment="1">
      <alignment horizontal="center" vertical="center"/>
    </xf>
    <xf numFmtId="3" fontId="90" fillId="0" borderId="113" xfId="0" applyNumberFormat="1" applyFont="1" applyBorder="1" applyAlignment="1">
      <alignment horizontal="center" vertical="center"/>
    </xf>
    <xf numFmtId="3" fontId="90" fillId="30" borderId="113" xfId="0" applyNumberFormat="1" applyFont="1" applyFill="1" applyBorder="1" applyAlignment="1">
      <alignment horizontal="center" vertical="center"/>
    </xf>
    <xf numFmtId="1" fontId="90" fillId="0" borderId="74" xfId="0" applyNumberFormat="1" applyFont="1" applyBorder="1" applyAlignment="1">
      <alignment horizontal="center" vertical="center"/>
    </xf>
    <xf numFmtId="180" fontId="90" fillId="0" borderId="111" xfId="640" applyNumberFormat="1" applyFont="1" applyFill="1" applyBorder="1" applyAlignment="1">
      <alignment horizontal="center" vertical="center"/>
    </xf>
    <xf numFmtId="180" fontId="90" fillId="0" borderId="112" xfId="640" applyNumberFormat="1" applyFont="1" applyFill="1" applyBorder="1" applyAlignment="1">
      <alignment horizontal="center" vertical="center"/>
    </xf>
    <xf numFmtId="175" fontId="90" fillId="0" borderId="114" xfId="640" applyNumberFormat="1" applyFont="1" applyFill="1" applyBorder="1" applyAlignment="1">
      <alignment horizontal="center" vertical="center"/>
    </xf>
    <xf numFmtId="175" fontId="90" fillId="0" borderId="115" xfId="640" applyNumberFormat="1" applyFont="1" applyFill="1" applyBorder="1" applyAlignment="1">
      <alignment horizontal="center" vertical="center"/>
    </xf>
    <xf numFmtId="175" fontId="90" fillId="0" borderId="113" xfId="640" applyNumberFormat="1" applyFont="1" applyFill="1" applyBorder="1" applyAlignment="1">
      <alignment horizontal="center" vertical="center"/>
    </xf>
    <xf numFmtId="175" fontId="90" fillId="0" borderId="116" xfId="640" applyNumberFormat="1" applyFont="1" applyFill="1" applyBorder="1" applyAlignment="1">
      <alignment horizontal="center" vertical="center"/>
    </xf>
    <xf numFmtId="176" fontId="90" fillId="0" borderId="29" xfId="0" applyNumberFormat="1" applyFont="1" applyBorder="1" applyAlignment="1">
      <alignment horizontal="center" vertical="center"/>
    </xf>
    <xf numFmtId="49" fontId="90" fillId="0" borderId="84" xfId="0" applyNumberFormat="1" applyFont="1" applyBorder="1" applyAlignment="1">
      <alignment horizontal="center" vertical="center"/>
    </xf>
    <xf numFmtId="0" fontId="90" fillId="0" borderId="84" xfId="0" applyFont="1" applyBorder="1" applyAlignment="1">
      <alignment horizontal="center" vertical="center"/>
    </xf>
    <xf numFmtId="171" fontId="90" fillId="0" borderId="84" xfId="663" applyFont="1" applyFill="1" applyBorder="1" applyAlignment="1">
      <alignment horizontal="center" vertical="center"/>
    </xf>
    <xf numFmtId="169" fontId="90" fillId="0" borderId="84" xfId="640" applyFont="1" applyFill="1" applyBorder="1" applyAlignment="1">
      <alignment horizontal="center" vertical="center"/>
    </xf>
    <xf numFmtId="9" fontId="119" fillId="0" borderId="84" xfId="798" applyFont="1" applyFill="1" applyBorder="1" applyAlignment="1">
      <alignment horizontal="center" vertical="center"/>
    </xf>
    <xf numFmtId="9" fontId="90" fillId="0" borderId="84" xfId="0" applyNumberFormat="1" applyFont="1" applyBorder="1" applyAlignment="1">
      <alignment horizontal="center" vertical="center"/>
    </xf>
    <xf numFmtId="49" fontId="90" fillId="0" borderId="56" xfId="0" applyNumberFormat="1" applyFont="1" applyBorder="1" applyAlignment="1">
      <alignment horizontal="center" vertical="center"/>
    </xf>
    <xf numFmtId="20" fontId="90" fillId="0" borderId="41" xfId="698" applyNumberFormat="1" applyFont="1" applyBorder="1" applyAlignment="1" applyProtection="1">
      <alignment horizontal="center" vertical="center"/>
      <protection locked="0"/>
    </xf>
    <xf numFmtId="49" fontId="90" fillId="0" borderId="41" xfId="0" applyNumberFormat="1" applyFont="1" applyBorder="1" applyAlignment="1">
      <alignment horizontal="center" vertical="center"/>
    </xf>
    <xf numFmtId="3" fontId="90" fillId="0" borderId="58" xfId="0" applyNumberFormat="1" applyFont="1" applyBorder="1" applyAlignment="1">
      <alignment horizontal="center" vertical="center"/>
    </xf>
    <xf numFmtId="3" fontId="90" fillId="30" borderId="58" xfId="0" applyNumberFormat="1" applyFont="1" applyFill="1" applyBorder="1" applyAlignment="1">
      <alignment horizontal="center" vertical="center"/>
    </xf>
    <xf numFmtId="1" fontId="90" fillId="0" borderId="118" xfId="0" applyNumberFormat="1" applyFont="1" applyBorder="1" applyAlignment="1">
      <alignment horizontal="center" vertical="center"/>
    </xf>
    <xf numFmtId="180" fontId="90" fillId="0" borderId="40" xfId="640" applyNumberFormat="1" applyFont="1" applyFill="1" applyBorder="1" applyAlignment="1">
      <alignment horizontal="center" vertical="center"/>
    </xf>
    <xf numFmtId="180" fontId="90" fillId="0" borderId="41" xfId="640" applyNumberFormat="1" applyFont="1" applyFill="1" applyBorder="1" applyAlignment="1">
      <alignment horizontal="center" vertical="center"/>
    </xf>
    <xf numFmtId="175" fontId="90" fillId="0" borderId="119" xfId="640" applyNumberFormat="1" applyFont="1" applyFill="1" applyBorder="1" applyAlignment="1">
      <alignment horizontal="center" vertical="center"/>
    </xf>
    <xf numFmtId="175" fontId="90" fillId="0" borderId="120" xfId="640" applyNumberFormat="1" applyFont="1" applyFill="1" applyBorder="1" applyAlignment="1">
      <alignment horizontal="center" vertical="center"/>
    </xf>
    <xf numFmtId="175" fontId="90" fillId="0" borderId="58" xfId="640" applyNumberFormat="1" applyFont="1" applyFill="1" applyBorder="1" applyAlignment="1">
      <alignment horizontal="center" vertical="center"/>
    </xf>
    <xf numFmtId="175" fontId="90" fillId="0" borderId="121" xfId="640" applyNumberFormat="1" applyFont="1" applyFill="1" applyBorder="1" applyAlignment="1">
      <alignment horizontal="center" vertical="center"/>
    </xf>
    <xf numFmtId="0" fontId="121" fillId="30" borderId="41" xfId="0" applyFont="1" applyFill="1" applyBorder="1" applyAlignment="1">
      <alignment horizontal="center" vertical="center"/>
    </xf>
    <xf numFmtId="0" fontId="121" fillId="0" borderId="41" xfId="0" applyFont="1" applyBorder="1" applyAlignment="1">
      <alignment horizontal="center" vertical="center"/>
    </xf>
    <xf numFmtId="0" fontId="90" fillId="0" borderId="66" xfId="0" applyFont="1" applyBorder="1" applyAlignment="1">
      <alignment vertical="center"/>
    </xf>
    <xf numFmtId="0" fontId="101" fillId="0" borderId="83" xfId="0" applyFont="1" applyBorder="1" applyAlignment="1">
      <alignment horizontal="center" vertical="center"/>
    </xf>
    <xf numFmtId="0" fontId="90" fillId="0" borderId="126" xfId="749" applyFont="1" applyBorder="1"/>
    <xf numFmtId="20" fontId="90" fillId="0" borderId="127" xfId="697" applyNumberFormat="1" applyFont="1" applyBorder="1" applyAlignment="1" applyProtection="1">
      <alignment horizontal="center" vertical="center"/>
      <protection locked="0"/>
    </xf>
    <xf numFmtId="20" fontId="120" fillId="0" borderId="127" xfId="697" applyNumberFormat="1" applyFont="1" applyBorder="1" applyAlignment="1" applyProtection="1">
      <alignment horizontal="center" vertical="center"/>
      <protection locked="0"/>
    </xf>
    <xf numFmtId="49" fontId="90" fillId="0" borderId="127" xfId="0" applyNumberFormat="1" applyFont="1" applyBorder="1" applyAlignment="1">
      <alignment horizontal="center" vertical="center"/>
    </xf>
    <xf numFmtId="49" fontId="119" fillId="39" borderId="127" xfId="0" applyNumberFormat="1" applyFont="1" applyFill="1" applyBorder="1" applyAlignment="1">
      <alignment horizontal="center" vertical="center"/>
    </xf>
    <xf numFmtId="3" fontId="90" fillId="0" borderId="128" xfId="0" applyNumberFormat="1" applyFont="1" applyBorder="1" applyAlignment="1">
      <alignment horizontal="center" vertical="center"/>
    </xf>
    <xf numFmtId="3" fontId="90" fillId="30" borderId="128" xfId="0" applyNumberFormat="1" applyFont="1" applyFill="1" applyBorder="1" applyAlignment="1">
      <alignment horizontal="center" vertical="center"/>
    </xf>
    <xf numFmtId="1" fontId="90" fillId="0" borderId="129" xfId="0" applyNumberFormat="1" applyFont="1" applyBorder="1" applyAlignment="1">
      <alignment horizontal="center" vertical="center"/>
    </xf>
    <xf numFmtId="180" fontId="90" fillId="0" borderId="126" xfId="640" applyNumberFormat="1" applyFont="1" applyFill="1" applyBorder="1" applyAlignment="1">
      <alignment horizontal="center" vertical="center"/>
    </xf>
    <xf numFmtId="180" fontId="90" fillId="0" borderId="127" xfId="640" applyNumberFormat="1" applyFont="1" applyFill="1" applyBorder="1" applyAlignment="1">
      <alignment horizontal="center" vertical="center"/>
    </xf>
    <xf numFmtId="175" fontId="90" fillId="0" borderId="130" xfId="640" applyNumberFormat="1" applyFont="1" applyFill="1" applyBorder="1" applyAlignment="1">
      <alignment horizontal="center" vertical="center"/>
    </xf>
    <xf numFmtId="175" fontId="90" fillId="0" borderId="131" xfId="640" applyNumberFormat="1" applyFont="1" applyFill="1" applyBorder="1" applyAlignment="1">
      <alignment horizontal="center" vertical="center"/>
    </xf>
    <xf numFmtId="175" fontId="90" fillId="0" borderId="128" xfId="640" applyNumberFormat="1" applyFont="1" applyFill="1" applyBorder="1" applyAlignment="1">
      <alignment horizontal="center" vertical="center"/>
    </xf>
    <xf numFmtId="175" fontId="90" fillId="0" borderId="132" xfId="640" applyNumberFormat="1" applyFont="1" applyFill="1" applyBorder="1" applyAlignment="1">
      <alignment horizontal="center" vertical="center"/>
    </xf>
    <xf numFmtId="49" fontId="119" fillId="44" borderId="41" xfId="0" applyNumberFormat="1" applyFont="1" applyFill="1" applyBorder="1" applyAlignment="1">
      <alignment horizontal="center" vertical="center"/>
    </xf>
    <xf numFmtId="49" fontId="119" fillId="44" borderId="36" xfId="0" applyNumberFormat="1" applyFont="1" applyFill="1" applyBorder="1" applyAlignment="1">
      <alignment horizontal="center" vertical="center"/>
    </xf>
    <xf numFmtId="49" fontId="119" fillId="44" borderId="56" xfId="0" applyNumberFormat="1" applyFont="1" applyFill="1" applyBorder="1" applyAlignment="1">
      <alignment horizontal="center" vertical="center"/>
    </xf>
    <xf numFmtId="0" fontId="90" fillId="0" borderId="117" xfId="749" applyFont="1" applyBorder="1"/>
    <xf numFmtId="20" fontId="120" fillId="0" borderId="56" xfId="697" applyNumberFormat="1" applyFont="1" applyBorder="1" applyAlignment="1" applyProtection="1">
      <alignment horizontal="center" vertical="center"/>
      <protection locked="0"/>
    </xf>
    <xf numFmtId="3" fontId="90" fillId="0" borderId="135" xfId="0" applyNumberFormat="1" applyFont="1" applyBorder="1" applyAlignment="1">
      <alignment horizontal="center" vertical="center"/>
    </xf>
    <xf numFmtId="3" fontId="90" fillId="30" borderId="135" xfId="0" applyNumberFormat="1" applyFont="1" applyFill="1" applyBorder="1" applyAlignment="1">
      <alignment horizontal="center" vertical="center"/>
    </xf>
    <xf numFmtId="1" fontId="90" fillId="0" borderId="136" xfId="0" applyNumberFormat="1" applyFont="1" applyBorder="1" applyAlignment="1">
      <alignment horizontal="center" vertical="center"/>
    </xf>
    <xf numFmtId="180" fontId="90" fillId="0" borderId="117" xfId="640" applyNumberFormat="1" applyFont="1" applyFill="1" applyBorder="1" applyAlignment="1">
      <alignment horizontal="center" vertical="center"/>
    </xf>
    <xf numFmtId="180" fontId="90" fillId="0" borderId="56" xfId="640" applyNumberFormat="1" applyFont="1" applyFill="1" applyBorder="1" applyAlignment="1">
      <alignment horizontal="center" vertical="center"/>
    </xf>
    <xf numFmtId="175" fontId="90" fillId="0" borderId="135" xfId="640" applyNumberFormat="1" applyFont="1" applyFill="1" applyBorder="1" applyAlignment="1">
      <alignment horizontal="center" vertical="center"/>
    </xf>
    <xf numFmtId="175" fontId="90" fillId="0" borderId="137" xfId="640" applyNumberFormat="1" applyFont="1" applyFill="1" applyBorder="1" applyAlignment="1">
      <alignment horizontal="center" vertical="center"/>
    </xf>
    <xf numFmtId="3" fontId="90" fillId="0" borderId="139" xfId="0" applyNumberFormat="1" applyFont="1" applyBorder="1" applyAlignment="1">
      <alignment horizontal="center" vertical="center"/>
    </xf>
    <xf numFmtId="3" fontId="90" fillId="30" borderId="139" xfId="0" applyNumberFormat="1" applyFont="1" applyFill="1" applyBorder="1" applyAlignment="1">
      <alignment horizontal="center" vertical="center"/>
    </xf>
    <xf numFmtId="1" fontId="90" fillId="0" borderId="140" xfId="0" applyNumberFormat="1" applyFont="1" applyBorder="1" applyAlignment="1">
      <alignment horizontal="center" vertical="center"/>
    </xf>
    <xf numFmtId="175" fontId="90" fillId="0" borderId="141" xfId="640" applyNumberFormat="1" applyFont="1" applyFill="1" applyBorder="1" applyAlignment="1">
      <alignment horizontal="center" vertical="center"/>
    </xf>
    <xf numFmtId="175" fontId="90" fillId="0" borderId="139" xfId="640" applyNumberFormat="1" applyFont="1" applyFill="1" applyBorder="1" applyAlignment="1">
      <alignment horizontal="center" vertical="center"/>
    </xf>
    <xf numFmtId="175" fontId="90" fillId="0" borderId="142" xfId="640" applyNumberFormat="1" applyFont="1" applyFill="1" applyBorder="1" applyAlignment="1">
      <alignment horizontal="center" vertical="center"/>
    </xf>
    <xf numFmtId="189" fontId="90" fillId="0" borderId="74" xfId="663" applyNumberFormat="1" applyFont="1" applyFill="1" applyBorder="1" applyAlignment="1">
      <alignment horizontal="center" vertical="center"/>
    </xf>
    <xf numFmtId="189" fontId="90" fillId="0" borderId="49" xfId="663" applyNumberFormat="1" applyFont="1" applyFill="1" applyBorder="1" applyAlignment="1">
      <alignment horizontal="center" vertical="center"/>
    </xf>
    <xf numFmtId="189" fontId="90" fillId="0" borderId="57" xfId="663" applyNumberFormat="1" applyFont="1" applyFill="1" applyBorder="1" applyAlignment="1">
      <alignment horizontal="center" vertical="center"/>
    </xf>
    <xf numFmtId="189" fontId="90" fillId="0" borderId="39" xfId="663" applyNumberFormat="1" applyFont="1" applyFill="1" applyBorder="1" applyAlignment="1">
      <alignment horizontal="center" vertical="center"/>
    </xf>
    <xf numFmtId="189" fontId="90" fillId="0" borderId="138" xfId="663" applyNumberFormat="1" applyFont="1" applyFill="1" applyBorder="1" applyAlignment="1">
      <alignment horizontal="center" vertical="center"/>
    </xf>
    <xf numFmtId="189" fontId="90" fillId="0" borderId="129" xfId="663" applyNumberFormat="1" applyFont="1" applyFill="1" applyBorder="1" applyAlignment="1">
      <alignment horizontal="center" vertical="center"/>
    </xf>
    <xf numFmtId="189" fontId="90" fillId="0" borderId="133" xfId="663" applyNumberFormat="1" applyFont="1" applyFill="1" applyBorder="1" applyAlignment="1">
      <alignment horizontal="center" vertical="center"/>
    </xf>
    <xf numFmtId="0" fontId="119" fillId="34" borderId="145" xfId="0" applyFont="1" applyFill="1" applyBorder="1" applyAlignment="1">
      <alignment horizontal="centerContinuous" vertical="center"/>
    </xf>
    <xf numFmtId="0" fontId="119" fillId="34" borderId="146" xfId="0" applyFont="1" applyFill="1" applyBorder="1" applyAlignment="1">
      <alignment horizontal="centerContinuous" vertical="center"/>
    </xf>
    <xf numFmtId="0" fontId="101" fillId="0" borderId="99" xfId="0" applyFont="1" applyBorder="1" applyAlignment="1">
      <alignment horizontal="centerContinuous"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Continuous" vertical="center"/>
    </xf>
    <xf numFmtId="0" fontId="90" fillId="0" borderId="88" xfId="0" applyFont="1" applyBorder="1" applyAlignment="1">
      <alignment horizontal="center" vertical="center"/>
    </xf>
    <xf numFmtId="49" fontId="90" fillId="0" borderId="0" xfId="0" applyNumberFormat="1" applyFont="1" applyAlignment="1">
      <alignment horizontal="centerContinuous" vertical="center"/>
    </xf>
    <xf numFmtId="1" fontId="119" fillId="0" borderId="0" xfId="0" applyNumberFormat="1" applyFont="1" applyAlignment="1">
      <alignment horizontal="center" vertical="center"/>
    </xf>
    <xf numFmtId="175" fontId="119" fillId="0" borderId="0" xfId="0" applyNumberFormat="1" applyFont="1" applyAlignment="1">
      <alignment horizontal="center" vertical="center"/>
    </xf>
    <xf numFmtId="175" fontId="121" fillId="0" borderId="0" xfId="0" applyNumberFormat="1" applyFont="1" applyAlignment="1">
      <alignment horizontal="center" vertical="center"/>
    </xf>
    <xf numFmtId="0" fontId="121" fillId="0" borderId="0" xfId="0" applyFont="1" applyAlignment="1">
      <alignment vertical="center"/>
    </xf>
    <xf numFmtId="189" fontId="116" fillId="0" borderId="0" xfId="663" applyNumberFormat="1" applyFont="1"/>
    <xf numFmtId="189" fontId="119" fillId="34" borderId="19" xfId="663" applyNumberFormat="1" applyFont="1" applyFill="1" applyBorder="1" applyAlignment="1">
      <alignment horizontal="center" vertical="center"/>
    </xf>
    <xf numFmtId="0" fontId="90" fillId="0" borderId="148" xfId="749" applyFont="1" applyBorder="1"/>
    <xf numFmtId="20" fontId="90" fillId="0" borderId="56" xfId="698" applyNumberFormat="1" applyFont="1" applyBorder="1" applyAlignment="1" applyProtection="1">
      <alignment horizontal="center" vertical="center"/>
      <protection locked="0"/>
    </xf>
    <xf numFmtId="175" fontId="90" fillId="0" borderId="144" xfId="640" applyNumberFormat="1" applyFont="1" applyFill="1" applyBorder="1" applyAlignment="1">
      <alignment horizontal="center" vertical="center"/>
    </xf>
    <xf numFmtId="175" fontId="90" fillId="0" borderId="149" xfId="640" applyNumberFormat="1" applyFont="1" applyFill="1" applyBorder="1" applyAlignment="1">
      <alignment horizontal="center" vertical="center"/>
    </xf>
    <xf numFmtId="176" fontId="90" fillId="0" borderId="137" xfId="0" applyNumberFormat="1" applyFont="1" applyBorder="1" applyAlignment="1">
      <alignment horizontal="center" vertical="center"/>
    </xf>
    <xf numFmtId="194" fontId="90" fillId="0" borderId="29" xfId="0" applyNumberFormat="1" applyFont="1" applyBorder="1" applyAlignment="1">
      <alignment horizontal="center" vertical="center"/>
    </xf>
    <xf numFmtId="194" fontId="90" fillId="0" borderId="72" xfId="0" applyNumberFormat="1" applyFont="1" applyBorder="1" applyAlignment="1">
      <alignment horizontal="center" vertical="center"/>
    </xf>
    <xf numFmtId="194" fontId="90" fillId="0" borderId="143" xfId="0" applyNumberFormat="1" applyFont="1" applyBorder="1" applyAlignment="1">
      <alignment horizontal="center" vertical="center"/>
    </xf>
    <xf numFmtId="194" fontId="90" fillId="0" borderId="134" xfId="0" applyNumberFormat="1" applyFont="1" applyBorder="1" applyAlignment="1">
      <alignment horizontal="center" vertical="center"/>
    </xf>
    <xf numFmtId="189" fontId="90" fillId="0" borderId="118" xfId="663" applyNumberFormat="1" applyFont="1" applyFill="1" applyBorder="1" applyAlignment="1">
      <alignment horizontal="center" vertical="center"/>
    </xf>
    <xf numFmtId="189" fontId="90" fillId="0" borderId="122" xfId="663" applyNumberFormat="1" applyFont="1" applyFill="1" applyBorder="1" applyAlignment="1">
      <alignment horizontal="center" vertical="center"/>
    </xf>
    <xf numFmtId="176" fontId="90" fillId="0" borderId="121" xfId="0" applyNumberFormat="1" applyFont="1" applyBorder="1" applyAlignment="1">
      <alignment horizontal="center" vertical="center"/>
    </xf>
    <xf numFmtId="0" fontId="126" fillId="0" borderId="0" xfId="938" applyFont="1" applyAlignment="1">
      <alignment horizontal="center" vertical="center"/>
    </xf>
    <xf numFmtId="0" fontId="104" fillId="0" borderId="0" xfId="938" applyFont="1" applyAlignment="1">
      <alignment horizontal="center" vertical="center"/>
    </xf>
    <xf numFmtId="195" fontId="128" fillId="0" borderId="0" xfId="938" applyNumberFormat="1" applyFont="1" applyAlignment="1">
      <alignment horizontal="center" vertical="center"/>
    </xf>
    <xf numFmtId="0" fontId="129" fillId="0" borderId="0" xfId="938" applyFont="1" applyAlignment="1">
      <alignment horizontal="center" vertical="center"/>
    </xf>
    <xf numFmtId="189" fontId="131" fillId="29" borderId="0" xfId="938" applyNumberFormat="1" applyFont="1" applyFill="1" applyAlignment="1">
      <alignment horizontal="center" vertical="center"/>
    </xf>
    <xf numFmtId="0" fontId="132" fillId="0" borderId="50" xfId="938" applyFont="1" applyBorder="1" applyAlignment="1">
      <alignment horizontal="center" vertical="center"/>
    </xf>
    <xf numFmtId="189" fontId="102" fillId="0" borderId="81" xfId="884" applyNumberFormat="1" applyFont="1" applyFill="1" applyBorder="1" applyAlignment="1">
      <alignment horizontal="center" vertical="center"/>
    </xf>
    <xf numFmtId="189" fontId="102" fillId="0" borderId="84" xfId="884" applyNumberFormat="1" applyFont="1" applyFill="1" applyBorder="1" applyAlignment="1">
      <alignment horizontal="center" vertical="center"/>
    </xf>
    <xf numFmtId="3" fontId="119" fillId="33" borderId="157" xfId="0" applyNumberFormat="1" applyFont="1" applyFill="1" applyBorder="1" applyAlignment="1">
      <alignment horizontal="center" vertical="center"/>
    </xf>
    <xf numFmtId="3" fontId="119" fillId="33" borderId="158" xfId="0" applyNumberFormat="1" applyFont="1" applyFill="1" applyBorder="1" applyAlignment="1">
      <alignment horizontal="center" vertical="center"/>
    </xf>
    <xf numFmtId="176" fontId="119" fillId="33" borderId="158" xfId="0" applyNumberFormat="1" applyFont="1" applyFill="1" applyBorder="1" applyAlignment="1">
      <alignment horizontal="center" vertical="center"/>
    </xf>
    <xf numFmtId="189" fontId="119" fillId="33" borderId="158" xfId="0" applyNumberFormat="1" applyFont="1" applyFill="1" applyBorder="1" applyAlignment="1">
      <alignment horizontal="center" vertical="center"/>
    </xf>
    <xf numFmtId="176" fontId="119" fillId="34" borderId="80" xfId="0" applyNumberFormat="1" applyFont="1" applyFill="1" applyBorder="1" applyAlignment="1">
      <alignment horizontal="center" vertical="center"/>
    </xf>
    <xf numFmtId="9" fontId="112" fillId="0" borderId="84" xfId="798" applyFont="1" applyBorder="1" applyAlignment="1">
      <alignment horizontal="center" vertical="center"/>
    </xf>
    <xf numFmtId="189" fontId="109" fillId="0" borderId="0" xfId="706" applyNumberFormat="1" applyFont="1" applyAlignment="1">
      <alignment horizontal="center" vertical="center"/>
    </xf>
    <xf numFmtId="189" fontId="90" fillId="0" borderId="0" xfId="695" applyNumberFormat="1" applyFont="1" applyAlignment="1">
      <alignment horizontal="center"/>
    </xf>
    <xf numFmtId="0" fontId="101" fillId="36" borderId="0" xfId="901" applyFont="1" applyFill="1" applyAlignment="1">
      <alignment horizontal="center" vertical="center"/>
    </xf>
    <xf numFmtId="0" fontId="105" fillId="0" borderId="0" xfId="902" applyFont="1" applyAlignment="1" applyProtection="1">
      <alignment horizontal="center" vertical="center" wrapText="1"/>
      <protection locked="0"/>
    </xf>
    <xf numFmtId="189" fontId="111" fillId="29" borderId="0" xfId="902" applyNumberFormat="1" applyFont="1" applyFill="1" applyAlignment="1" applyProtection="1">
      <alignment horizontal="center" vertical="center"/>
      <protection locked="0"/>
    </xf>
    <xf numFmtId="189" fontId="111" fillId="0" borderId="0" xfId="902" applyNumberFormat="1" applyFont="1" applyAlignment="1" applyProtection="1">
      <alignment horizontal="center" vertical="center"/>
      <protection locked="0"/>
    </xf>
    <xf numFmtId="189" fontId="102" fillId="36" borderId="0" xfId="902" applyNumberFormat="1" applyFont="1" applyFill="1" applyAlignment="1" applyProtection="1">
      <alignment horizontal="center" vertical="center"/>
      <protection locked="0"/>
    </xf>
    <xf numFmtId="189" fontId="102" fillId="0" borderId="0" xfId="902" applyNumberFormat="1" applyFont="1" applyAlignment="1" applyProtection="1">
      <alignment horizontal="center" vertical="center"/>
      <protection locked="0"/>
    </xf>
    <xf numFmtId="189" fontId="102" fillId="0" borderId="59" xfId="902" applyNumberFormat="1" applyFont="1" applyBorder="1" applyAlignment="1" applyProtection="1">
      <alignment horizontal="center" vertical="center"/>
      <protection locked="0"/>
    </xf>
    <xf numFmtId="189" fontId="102" fillId="0" borderId="89" xfId="902" applyNumberFormat="1" applyFont="1" applyBorder="1" applyAlignment="1" applyProtection="1">
      <alignment horizontal="center" vertical="center"/>
      <protection locked="0"/>
    </xf>
    <xf numFmtId="189" fontId="102" fillId="0" borderId="0" xfId="903" applyNumberFormat="1" applyFont="1" applyAlignment="1">
      <alignment horizontal="center"/>
    </xf>
    <xf numFmtId="189" fontId="102" fillId="0" borderId="0" xfId="903" applyNumberFormat="1" applyFont="1" applyFill="1" applyBorder="1" applyAlignment="1">
      <alignment horizontal="center"/>
    </xf>
    <xf numFmtId="0" fontId="102" fillId="0" borderId="0" xfId="0" applyFont="1" applyAlignment="1">
      <alignment vertical="center"/>
    </xf>
    <xf numFmtId="189" fontId="104" fillId="35" borderId="103" xfId="902" applyNumberFormat="1" applyFont="1" applyFill="1" applyBorder="1" applyAlignment="1" applyProtection="1">
      <alignment horizontal="center"/>
      <protection locked="0"/>
    </xf>
    <xf numFmtId="189" fontId="104" fillId="35" borderId="102" xfId="902" applyNumberFormat="1" applyFont="1" applyFill="1" applyBorder="1" applyAlignment="1" applyProtection="1">
      <alignment horizontal="center"/>
      <protection locked="0"/>
    </xf>
    <xf numFmtId="189" fontId="104" fillId="35" borderId="101" xfId="902" applyNumberFormat="1" applyFont="1" applyFill="1" applyBorder="1" applyAlignment="1" applyProtection="1">
      <alignment horizontal="center"/>
      <protection locked="0"/>
    </xf>
    <xf numFmtId="0" fontId="114" fillId="0" borderId="75" xfId="980" applyFont="1" applyBorder="1" applyAlignment="1">
      <alignment horizontal="center" vertical="center"/>
    </xf>
    <xf numFmtId="189" fontId="105" fillId="37" borderId="168" xfId="902" applyNumberFormat="1" applyFont="1" applyFill="1" applyBorder="1" applyAlignment="1" applyProtection="1">
      <alignment horizontal="center" vertical="center" wrapText="1"/>
      <protection locked="0"/>
    </xf>
    <xf numFmtId="189" fontId="105" fillId="37" borderId="169" xfId="902" applyNumberFormat="1" applyFont="1" applyFill="1" applyBorder="1" applyAlignment="1" applyProtection="1">
      <alignment horizontal="center" vertical="center" wrapText="1"/>
      <protection locked="0"/>
    </xf>
    <xf numFmtId="189" fontId="105" fillId="37" borderId="170" xfId="902" applyNumberFormat="1" applyFont="1" applyFill="1" applyBorder="1" applyAlignment="1" applyProtection="1">
      <alignment horizontal="center" vertical="center" wrapText="1"/>
      <protection locked="0"/>
    </xf>
    <xf numFmtId="1" fontId="119" fillId="34" borderId="171" xfId="0" applyNumberFormat="1" applyFont="1" applyFill="1" applyBorder="1" applyAlignment="1">
      <alignment horizontal="center" vertical="center"/>
    </xf>
    <xf numFmtId="175" fontId="119" fillId="34" borderId="172" xfId="0" applyNumberFormat="1" applyFont="1" applyFill="1" applyBorder="1" applyAlignment="1">
      <alignment horizontal="center" vertical="center"/>
    </xf>
    <xf numFmtId="171" fontId="119" fillId="34" borderId="171" xfId="663" applyFont="1" applyFill="1" applyBorder="1" applyAlignment="1">
      <alignment horizontal="center" vertical="center"/>
    </xf>
    <xf numFmtId="169" fontId="121" fillId="34" borderId="171" xfId="0" applyNumberFormat="1" applyFont="1" applyFill="1" applyBorder="1" applyAlignment="1">
      <alignment horizontal="center" vertical="center"/>
    </xf>
    <xf numFmtId="189" fontId="90" fillId="0" borderId="171" xfId="663" applyNumberFormat="1" applyFont="1" applyFill="1" applyBorder="1" applyAlignment="1">
      <alignment horizontal="center" vertical="center"/>
    </xf>
    <xf numFmtId="189" fontId="119" fillId="34" borderId="171" xfId="663" applyNumberFormat="1" applyFont="1" applyFill="1" applyBorder="1" applyAlignment="1">
      <alignment horizontal="center" vertical="center"/>
    </xf>
    <xf numFmtId="189" fontId="119" fillId="34" borderId="171" xfId="0" applyNumberFormat="1" applyFont="1" applyFill="1" applyBorder="1" applyAlignment="1">
      <alignment horizontal="center" vertical="center"/>
    </xf>
    <xf numFmtId="9" fontId="124" fillId="0" borderId="84" xfId="798" applyFont="1" applyBorder="1" applyAlignment="1">
      <alignment horizontal="center" vertical="center"/>
    </xf>
    <xf numFmtId="189" fontId="135" fillId="0" borderId="0" xfId="706" applyNumberFormat="1" applyFont="1" applyAlignment="1">
      <alignment horizontal="center" vertical="center"/>
    </xf>
    <xf numFmtId="189" fontId="124" fillId="0" borderId="81" xfId="884" applyNumberFormat="1" applyFont="1" applyFill="1" applyBorder="1" applyAlignment="1">
      <alignment horizontal="center" vertical="center"/>
    </xf>
    <xf numFmtId="0" fontId="116" fillId="0" borderId="84" xfId="0" applyFont="1" applyBorder="1" applyAlignment="1">
      <alignment horizontal="center" vertical="center"/>
    </xf>
    <xf numFmtId="189" fontId="124" fillId="0" borderId="84" xfId="884" applyNumberFormat="1" applyFont="1" applyFill="1" applyBorder="1" applyAlignment="1">
      <alignment horizontal="center" vertical="center"/>
    </xf>
    <xf numFmtId="9" fontId="121" fillId="0" borderId="84" xfId="798" applyFont="1" applyFill="1" applyBorder="1" applyAlignment="1">
      <alignment horizontal="center" vertical="center"/>
    </xf>
    <xf numFmtId="173" fontId="0" fillId="0" borderId="0" xfId="0" applyNumberFormat="1"/>
    <xf numFmtId="169" fontId="0" fillId="0" borderId="0" xfId="640" applyFont="1"/>
    <xf numFmtId="0" fontId="136" fillId="0" borderId="75" xfId="0" applyFont="1" applyBorder="1" applyAlignment="1">
      <alignment horizontal="center" vertical="center"/>
    </xf>
    <xf numFmtId="173" fontId="136" fillId="0" borderId="75" xfId="798" applyNumberFormat="1" applyFont="1" applyBorder="1" applyAlignment="1">
      <alignment horizontal="center" vertical="center"/>
    </xf>
    <xf numFmtId="175" fontId="90" fillId="0" borderId="176" xfId="640" applyNumberFormat="1" applyFont="1" applyFill="1" applyBorder="1" applyAlignment="1">
      <alignment horizontal="center" vertical="center"/>
    </xf>
    <xf numFmtId="175" fontId="90" fillId="0" borderId="177" xfId="640" applyNumberFormat="1" applyFont="1" applyFill="1" applyBorder="1" applyAlignment="1">
      <alignment horizontal="center" vertical="center"/>
    </xf>
    <xf numFmtId="175" fontId="90" fillId="0" borderId="178" xfId="640" applyNumberFormat="1" applyFont="1" applyFill="1" applyBorder="1" applyAlignment="1">
      <alignment horizontal="center" vertical="center"/>
    </xf>
    <xf numFmtId="0" fontId="8" fillId="0" borderId="0" xfId="978" applyFont="1" applyAlignment="1">
      <alignment horizontal="right" vertical="center"/>
    </xf>
    <xf numFmtId="0" fontId="8" fillId="0" borderId="0" xfId="978" applyFont="1" applyAlignment="1">
      <alignment horizontal="center" vertical="center"/>
    </xf>
    <xf numFmtId="0" fontId="8" fillId="29" borderId="0" xfId="978" applyFont="1" applyFill="1" applyAlignment="1">
      <alignment horizontal="center" vertical="center"/>
    </xf>
    <xf numFmtId="164" fontId="90" fillId="29" borderId="0" xfId="979" applyFont="1" applyFill="1" applyAlignment="1">
      <alignment horizontal="center" vertical="center"/>
    </xf>
    <xf numFmtId="164" fontId="90" fillId="0" borderId="0" xfId="979" applyFont="1" applyAlignment="1">
      <alignment horizontal="center" vertical="center"/>
    </xf>
    <xf numFmtId="0" fontId="115" fillId="41" borderId="106" xfId="978" applyFont="1" applyFill="1" applyBorder="1" applyAlignment="1">
      <alignment horizontal="center" vertical="center" wrapText="1"/>
    </xf>
    <xf numFmtId="0" fontId="115" fillId="41" borderId="107" xfId="978" applyFont="1" applyFill="1" applyBorder="1" applyAlignment="1">
      <alignment horizontal="center" vertical="center" wrapText="1"/>
    </xf>
    <xf numFmtId="0" fontId="115" fillId="33" borderId="107" xfId="978" applyFont="1" applyFill="1" applyBorder="1" applyAlignment="1">
      <alignment horizontal="center" vertical="center" wrapText="1"/>
    </xf>
    <xf numFmtId="164" fontId="115" fillId="33" borderId="107" xfId="979" applyFont="1" applyFill="1" applyBorder="1" applyAlignment="1">
      <alignment horizontal="center" vertical="center" wrapText="1"/>
    </xf>
    <xf numFmtId="0" fontId="137" fillId="0" borderId="75" xfId="980" applyFont="1" applyBorder="1" applyAlignment="1">
      <alignment horizontal="center" vertical="center"/>
    </xf>
    <xf numFmtId="0" fontId="115" fillId="45" borderId="75" xfId="991" applyFont="1" applyFill="1" applyBorder="1" applyAlignment="1">
      <alignment horizontal="center" vertical="center" wrapText="1"/>
    </xf>
    <xf numFmtId="0" fontId="94" fillId="43" borderId="75" xfId="978" applyFont="1" applyFill="1" applyBorder="1" applyAlignment="1">
      <alignment horizontal="center" vertical="center" wrapText="1"/>
    </xf>
    <xf numFmtId="0" fontId="137" fillId="0" borderId="108" xfId="978" applyFont="1" applyBorder="1" applyAlignment="1">
      <alignment horizontal="center" vertical="center"/>
    </xf>
    <xf numFmtId="0" fontId="137" fillId="0" borderId="75" xfId="978" applyFont="1" applyBorder="1" applyAlignment="1">
      <alignment horizontal="center" vertical="center"/>
    </xf>
    <xf numFmtId="191" fontId="115" fillId="40" borderId="75" xfId="981" applyNumberFormat="1" applyFont="1" applyFill="1" applyBorder="1" applyAlignment="1">
      <alignment horizontal="center" vertical="center"/>
    </xf>
    <xf numFmtId="191" fontId="89" fillId="42" borderId="75" xfId="981" applyNumberFormat="1" applyFont="1" applyFill="1" applyBorder="1" applyAlignment="1">
      <alignment horizontal="center" vertical="center"/>
    </xf>
    <xf numFmtId="0" fontId="115" fillId="40" borderId="75" xfId="991" applyFont="1" applyFill="1" applyBorder="1" applyAlignment="1">
      <alignment horizontal="center" vertical="center" wrapText="1"/>
    </xf>
    <xf numFmtId="164" fontId="115" fillId="33" borderId="179" xfId="979" applyFont="1" applyFill="1" applyBorder="1" applyAlignment="1">
      <alignment horizontal="center" vertical="center" wrapText="1"/>
    </xf>
    <xf numFmtId="164" fontId="115" fillId="33" borderId="180" xfId="979" applyFont="1" applyFill="1" applyBorder="1" applyAlignment="1">
      <alignment horizontal="center" vertical="center" wrapText="1"/>
    </xf>
    <xf numFmtId="189" fontId="137" fillId="0" borderId="75" xfId="979" applyNumberFormat="1" applyFont="1" applyFill="1" applyBorder="1" applyAlignment="1">
      <alignment horizontal="center" vertical="center"/>
    </xf>
    <xf numFmtId="189" fontId="137" fillId="0" borderId="75" xfId="979" applyNumberFormat="1" applyFont="1" applyBorder="1" applyAlignment="1">
      <alignment horizontal="center" vertical="center"/>
    </xf>
    <xf numFmtId="0" fontId="86" fillId="0" borderId="0" xfId="698" applyFont="1" applyAlignment="1">
      <alignment horizontal="center" vertical="center"/>
    </xf>
    <xf numFmtId="0" fontId="140" fillId="0" borderId="0" xfId="698" applyFont="1" applyAlignment="1">
      <alignment horizontal="center" vertical="center"/>
    </xf>
    <xf numFmtId="0" fontId="141" fillId="53" borderId="184" xfId="698" applyFont="1" applyFill="1" applyBorder="1" applyAlignment="1">
      <alignment horizontal="center" vertical="center" wrapText="1"/>
    </xf>
    <xf numFmtId="0" fontId="141" fillId="53" borderId="185" xfId="698" applyFont="1" applyFill="1" applyBorder="1" applyAlignment="1">
      <alignment horizontal="center" vertical="center" wrapText="1"/>
    </xf>
    <xf numFmtId="0" fontId="141" fillId="53" borderId="186" xfId="698" applyFont="1" applyFill="1" applyBorder="1" applyAlignment="1">
      <alignment horizontal="center" vertical="center" wrapText="1"/>
    </xf>
    <xf numFmtId="0" fontId="140" fillId="0" borderId="187" xfId="698" applyFont="1" applyBorder="1" applyAlignment="1">
      <alignment horizontal="center" vertical="center"/>
    </xf>
    <xf numFmtId="164" fontId="140" fillId="0" borderId="188" xfId="884" applyNumberFormat="1" applyFont="1" applyBorder="1" applyAlignment="1">
      <alignment horizontal="center" vertical="center"/>
    </xf>
    <xf numFmtId="0" fontId="140" fillId="0" borderId="187" xfId="698" applyFont="1" applyBorder="1" applyAlignment="1">
      <alignment horizontal="center" vertical="center" wrapText="1"/>
    </xf>
    <xf numFmtId="164" fontId="140" fillId="0" borderId="188" xfId="698" applyNumberFormat="1" applyFont="1" applyBorder="1" applyAlignment="1">
      <alignment horizontal="center" vertical="center" wrapText="1"/>
    </xf>
    <xf numFmtId="0" fontId="86" fillId="35" borderId="189" xfId="698" applyFont="1" applyFill="1" applyBorder="1" applyAlignment="1">
      <alignment horizontal="center" vertical="center" wrapText="1"/>
    </xf>
    <xf numFmtId="164" fontId="140" fillId="35" borderId="190" xfId="698" applyNumberFormat="1" applyFont="1" applyFill="1" applyBorder="1" applyAlignment="1">
      <alignment horizontal="center" vertical="center" wrapText="1"/>
    </xf>
    <xf numFmtId="0" fontId="140" fillId="0" borderId="189" xfId="698" applyFont="1" applyBorder="1" applyAlignment="1">
      <alignment horizontal="center" vertical="center" wrapText="1"/>
    </xf>
    <xf numFmtId="173" fontId="86" fillId="0" borderId="0" xfId="698" applyNumberFormat="1" applyFont="1" applyAlignment="1">
      <alignment horizontal="center" vertical="center"/>
    </xf>
    <xf numFmtId="9" fontId="86" fillId="0" borderId="0" xfId="698" applyNumberFormat="1" applyFont="1" applyAlignment="1">
      <alignment horizontal="center" vertical="center"/>
    </xf>
    <xf numFmtId="0" fontId="140" fillId="0" borderId="194" xfId="698" applyFont="1" applyBorder="1" applyAlignment="1">
      <alignment horizontal="center" vertical="center"/>
    </xf>
    <xf numFmtId="0" fontId="140" fillId="0" borderId="195" xfId="698" applyFont="1" applyBorder="1" applyAlignment="1">
      <alignment horizontal="center" vertical="center"/>
    </xf>
    <xf numFmtId="173" fontId="140" fillId="0" borderId="195" xfId="698" applyNumberFormat="1" applyFont="1" applyBorder="1" applyAlignment="1">
      <alignment horizontal="center" vertical="center"/>
    </xf>
    <xf numFmtId="0" fontId="142" fillId="53" borderId="184" xfId="698" applyFont="1" applyFill="1" applyBorder="1" applyAlignment="1">
      <alignment horizontal="center" vertical="center" wrapText="1"/>
    </xf>
    <xf numFmtId="0" fontId="142" fillId="53" borderId="186" xfId="698" applyFont="1" applyFill="1" applyBorder="1" applyAlignment="1">
      <alignment horizontal="center" vertical="center" wrapText="1"/>
    </xf>
    <xf numFmtId="0" fontId="142" fillId="53" borderId="185" xfId="698" applyFont="1" applyFill="1" applyBorder="1" applyAlignment="1">
      <alignment horizontal="center" vertical="center" wrapText="1"/>
    </xf>
    <xf numFmtId="0" fontId="142" fillId="53" borderId="194" xfId="698" applyFont="1" applyFill="1" applyBorder="1" applyAlignment="1">
      <alignment horizontal="center" vertical="center" wrapText="1"/>
    </xf>
    <xf numFmtId="0" fontId="142" fillId="53" borderId="0" xfId="698" applyFont="1" applyFill="1" applyAlignment="1">
      <alignment horizontal="center" vertical="center" wrapText="1"/>
    </xf>
    <xf numFmtId="0" fontId="142" fillId="53" borderId="195" xfId="698" applyFont="1" applyFill="1" applyBorder="1" applyAlignment="1">
      <alignment horizontal="center" vertical="center" wrapText="1"/>
    </xf>
    <xf numFmtId="9" fontId="140" fillId="0" borderId="188" xfId="698" applyNumberFormat="1" applyFont="1" applyBorder="1" applyAlignment="1">
      <alignment horizontal="center" vertical="center"/>
    </xf>
    <xf numFmtId="9" fontId="140" fillId="0" borderId="46" xfId="698" applyNumberFormat="1" applyFont="1" applyBorder="1" applyAlignment="1">
      <alignment horizontal="center" vertical="center"/>
    </xf>
    <xf numFmtId="169" fontId="140" fillId="0" borderId="188" xfId="882" applyFont="1" applyBorder="1" applyAlignment="1">
      <alignment horizontal="center" vertical="center"/>
    </xf>
    <xf numFmtId="9" fontId="140" fillId="0" borderId="188" xfId="994" applyFont="1" applyBorder="1" applyAlignment="1">
      <alignment horizontal="center" vertical="center"/>
    </xf>
    <xf numFmtId="0" fontId="140" fillId="0" borderId="196" xfId="698" applyFont="1" applyBorder="1" applyAlignment="1">
      <alignment horizontal="center" vertical="center"/>
    </xf>
    <xf numFmtId="9" fontId="140" fillId="0" borderId="197" xfId="994" applyFont="1" applyBorder="1" applyAlignment="1">
      <alignment horizontal="center" vertical="center"/>
    </xf>
    <xf numFmtId="0" fontId="140" fillId="0" borderId="189" xfId="698" applyFont="1" applyBorder="1" applyAlignment="1">
      <alignment horizontal="center" vertical="center"/>
    </xf>
    <xf numFmtId="9" fontId="140" fillId="0" borderId="190" xfId="698" applyNumberFormat="1" applyFont="1" applyBorder="1" applyAlignment="1">
      <alignment horizontal="center" vertical="center"/>
    </xf>
    <xf numFmtId="0" fontId="142" fillId="53" borderId="189" xfId="698" applyFont="1" applyFill="1" applyBorder="1" applyAlignment="1">
      <alignment horizontal="center" vertical="center" wrapText="1"/>
    </xf>
    <xf numFmtId="9" fontId="142" fillId="53" borderId="190" xfId="994" applyFont="1" applyFill="1" applyBorder="1" applyAlignment="1">
      <alignment horizontal="center" vertical="center" wrapText="1"/>
    </xf>
    <xf numFmtId="49" fontId="140" fillId="0" borderId="187" xfId="698" applyNumberFormat="1" applyFont="1" applyBorder="1" applyAlignment="1">
      <alignment horizontal="center" vertical="center"/>
    </xf>
    <xf numFmtId="9" fontId="142" fillId="53" borderId="198" xfId="994" applyFont="1" applyFill="1" applyBorder="1" applyAlignment="1">
      <alignment horizontal="center" vertical="center" wrapText="1"/>
    </xf>
    <xf numFmtId="171" fontId="142" fillId="53" borderId="190" xfId="884" applyFont="1" applyFill="1" applyBorder="1" applyAlignment="1">
      <alignment horizontal="center" vertical="center" wrapText="1"/>
    </xf>
    <xf numFmtId="9" fontId="142" fillId="53" borderId="190" xfId="698" applyNumberFormat="1" applyFont="1" applyFill="1" applyBorder="1" applyAlignment="1">
      <alignment horizontal="center" vertical="center" wrapText="1"/>
    </xf>
    <xf numFmtId="0" fontId="86" fillId="0" borderId="191" xfId="698" applyFont="1" applyBorder="1" applyAlignment="1">
      <alignment vertical="center"/>
    </xf>
    <xf numFmtId="0" fontId="86" fillId="0" borderId="193" xfId="698" applyFont="1" applyBorder="1" applyAlignment="1">
      <alignment vertical="center"/>
    </xf>
    <xf numFmtId="0" fontId="86" fillId="0" borderId="192" xfId="698" applyFont="1" applyBorder="1" applyAlignment="1">
      <alignment vertical="center"/>
    </xf>
    <xf numFmtId="0" fontId="86" fillId="0" borderId="194" xfId="698" applyFont="1" applyBorder="1" applyAlignment="1">
      <alignment vertical="center"/>
    </xf>
    <xf numFmtId="0" fontId="86" fillId="0" borderId="0" xfId="698" applyFont="1" applyAlignment="1">
      <alignment vertical="center"/>
    </xf>
    <xf numFmtId="0" fontId="86" fillId="0" borderId="195" xfId="698" applyFont="1" applyBorder="1" applyAlignment="1">
      <alignment vertical="center"/>
    </xf>
    <xf numFmtId="0" fontId="142" fillId="53" borderId="199" xfId="698" applyFont="1" applyFill="1" applyBorder="1" applyAlignment="1">
      <alignment horizontal="center" vertical="center" wrapText="1"/>
    </xf>
    <xf numFmtId="9" fontId="142" fillId="53" borderId="200" xfId="698" applyNumberFormat="1" applyFont="1" applyFill="1" applyBorder="1" applyAlignment="1">
      <alignment horizontal="center" vertical="center" wrapText="1"/>
    </xf>
    <xf numFmtId="0" fontId="142" fillId="0" borderId="0" xfId="698" applyFont="1" applyAlignment="1">
      <alignment horizontal="center" vertical="center" wrapText="1"/>
    </xf>
    <xf numFmtId="1" fontId="140" fillId="0" borderId="0" xfId="698" applyNumberFormat="1" applyFont="1" applyAlignment="1">
      <alignment horizontal="center" vertical="center"/>
    </xf>
    <xf numFmtId="0" fontId="86" fillId="0" borderId="206" xfId="698" applyFont="1" applyBorder="1" applyAlignment="1">
      <alignment vertical="center"/>
    </xf>
    <xf numFmtId="0" fontId="86" fillId="0" borderId="208" xfId="698" applyFont="1" applyBorder="1" applyAlignment="1">
      <alignment vertical="center"/>
    </xf>
    <xf numFmtId="0" fontId="86" fillId="0" borderId="207" xfId="698" applyFont="1" applyBorder="1" applyAlignment="1">
      <alignment vertical="center"/>
    </xf>
    <xf numFmtId="0" fontId="145" fillId="0" borderId="0" xfId="0" applyFont="1" applyAlignment="1">
      <alignment vertical="center"/>
    </xf>
    <xf numFmtId="0" fontId="119" fillId="0" borderId="0" xfId="0" applyFont="1" applyAlignment="1">
      <alignment horizontal="center" vertical="center"/>
    </xf>
    <xf numFmtId="0" fontId="119" fillId="0" borderId="0" xfId="0" applyFont="1" applyAlignment="1">
      <alignment horizontal="centerContinuous" vertical="center"/>
    </xf>
    <xf numFmtId="189" fontId="90" fillId="0" borderId="50" xfId="0" applyNumberFormat="1" applyFont="1" applyBorder="1" applyAlignment="1">
      <alignment horizontal="center" vertical="center"/>
    </xf>
    <xf numFmtId="189" fontId="90" fillId="0" borderId="39" xfId="0" applyNumberFormat="1" applyFont="1" applyBorder="1" applyAlignment="1">
      <alignment horizontal="center" vertical="center"/>
    </xf>
    <xf numFmtId="189" fontId="90" fillId="0" borderId="138" xfId="0" applyNumberFormat="1" applyFont="1" applyBorder="1" applyAlignment="1">
      <alignment horizontal="center" vertical="center"/>
    </xf>
    <xf numFmtId="0" fontId="90" fillId="28" borderId="0" xfId="0" applyFont="1" applyFill="1" applyAlignment="1">
      <alignment horizontal="center" vertical="center"/>
    </xf>
    <xf numFmtId="176" fontId="140" fillId="0" borderId="46" xfId="698" applyNumberFormat="1" applyFont="1" applyBorder="1" applyAlignment="1">
      <alignment horizontal="center" vertical="center"/>
    </xf>
    <xf numFmtId="176" fontId="140" fillId="0" borderId="188" xfId="698" applyNumberFormat="1" applyFont="1" applyBorder="1" applyAlignment="1">
      <alignment horizontal="center" vertical="center"/>
    </xf>
    <xf numFmtId="180" fontId="140" fillId="0" borderId="58" xfId="882" applyNumberFormat="1" applyFont="1" applyBorder="1" applyAlignment="1">
      <alignment horizontal="center" vertical="center"/>
    </xf>
    <xf numFmtId="180" fontId="142" fillId="53" borderId="48" xfId="698" applyNumberFormat="1" applyFont="1" applyFill="1" applyBorder="1" applyAlignment="1">
      <alignment horizontal="center" vertical="center" wrapText="1"/>
    </xf>
    <xf numFmtId="180" fontId="140" fillId="0" borderId="46" xfId="882" applyNumberFormat="1" applyFont="1" applyBorder="1" applyAlignment="1">
      <alignment horizontal="center" vertical="center"/>
    </xf>
    <xf numFmtId="180" fontId="142" fillId="53" borderId="198" xfId="698" applyNumberFormat="1" applyFont="1" applyFill="1" applyBorder="1" applyAlignment="1">
      <alignment horizontal="center" vertical="center" wrapText="1"/>
    </xf>
    <xf numFmtId="164" fontId="115" fillId="39" borderId="107" xfId="979" applyFont="1" applyFill="1" applyBorder="1" applyAlignment="1">
      <alignment horizontal="center" vertical="center" wrapText="1"/>
    </xf>
    <xf numFmtId="4" fontId="101" fillId="0" borderId="0" xfId="0" applyNumberFormat="1" applyFont="1" applyAlignment="1">
      <alignment horizontal="centerContinuous" vertical="center"/>
    </xf>
    <xf numFmtId="9" fontId="89" fillId="0" borderId="41" xfId="994" applyFont="1" applyBorder="1" applyAlignment="1">
      <alignment horizontal="center" vertical="center"/>
    </xf>
    <xf numFmtId="0" fontId="101" fillId="0" borderId="0" xfId="0" applyFont="1" applyAlignment="1">
      <alignment horizontal="left" vertical="center"/>
    </xf>
    <xf numFmtId="0" fontId="101" fillId="0" borderId="0" xfId="0" applyFont="1" applyAlignment="1">
      <alignment vertical="top"/>
    </xf>
    <xf numFmtId="3" fontId="101" fillId="0" borderId="86" xfId="640" applyNumberFormat="1" applyFont="1" applyFill="1" applyBorder="1" applyAlignment="1">
      <alignment horizontal="center" vertical="center"/>
    </xf>
    <xf numFmtId="0" fontId="114" fillId="0" borderId="0" xfId="1003" applyFont="1" applyAlignment="1">
      <alignment horizontal="center" vertical="center"/>
    </xf>
    <xf numFmtId="0" fontId="114" fillId="0" borderId="0" xfId="1003" applyFont="1" applyAlignment="1">
      <alignment vertical="center"/>
    </xf>
    <xf numFmtId="0" fontId="114" fillId="0" borderId="0" xfId="1003" applyFont="1" applyAlignment="1">
      <alignment vertical="center" wrapText="1"/>
    </xf>
    <xf numFmtId="0" fontId="146" fillId="0" borderId="0" xfId="1003" applyFont="1" applyAlignment="1">
      <alignment horizontal="centerContinuous" vertical="center"/>
    </xf>
    <xf numFmtId="0" fontId="147" fillId="0" borderId="216" xfId="1003" applyFont="1" applyBorder="1" applyAlignment="1">
      <alignment horizontal="center" vertical="center"/>
    </xf>
    <xf numFmtId="0" fontId="114" fillId="0" borderId="28" xfId="1003" applyFont="1" applyBorder="1" applyAlignment="1">
      <alignment horizontal="center" vertical="center"/>
    </xf>
    <xf numFmtId="191" fontId="148" fillId="0" borderId="34" xfId="1004" applyNumberFormat="1" applyFont="1" applyBorder="1" applyAlignment="1">
      <alignment horizontal="center" vertical="center"/>
    </xf>
    <xf numFmtId="191" fontId="148" fillId="0" borderId="154" xfId="1004" applyNumberFormat="1" applyFont="1" applyBorder="1" applyAlignment="1">
      <alignment horizontal="center" vertical="center"/>
    </xf>
    <xf numFmtId="0" fontId="114" fillId="0" borderId="28" xfId="1003" applyFont="1" applyBorder="1" applyAlignment="1">
      <alignment vertical="center"/>
    </xf>
    <xf numFmtId="0" fontId="148" fillId="0" borderId="218" xfId="1003" applyFont="1" applyBorder="1" applyAlignment="1">
      <alignment horizontal="center" vertical="center" wrapText="1"/>
    </xf>
    <xf numFmtId="0" fontId="147" fillId="55" borderId="219" xfId="1003" applyFont="1" applyFill="1" applyBorder="1" applyAlignment="1">
      <alignment horizontal="center" vertical="center"/>
    </xf>
    <xf numFmtId="0" fontId="114" fillId="0" borderId="74" xfId="1003" applyFont="1" applyBorder="1" applyAlignment="1">
      <alignment horizontal="center" vertical="center"/>
    </xf>
    <xf numFmtId="191" fontId="148" fillId="0" borderId="66" xfId="1004" applyNumberFormat="1" applyFont="1" applyBorder="1" applyAlignment="1">
      <alignment horizontal="center" vertical="center"/>
    </xf>
    <xf numFmtId="0" fontId="89" fillId="0" borderId="74" xfId="1003" applyFont="1" applyBorder="1" applyAlignment="1">
      <alignment horizontal="center" vertical="center"/>
    </xf>
    <xf numFmtId="0" fontId="148" fillId="0" borderId="220" xfId="1003" applyFont="1" applyBorder="1" applyAlignment="1">
      <alignment horizontal="center" vertical="center" wrapText="1"/>
    </xf>
    <xf numFmtId="0" fontId="147" fillId="0" borderId="221" xfId="1003" applyFont="1" applyBorder="1" applyAlignment="1">
      <alignment horizontal="center" vertical="center"/>
    </xf>
    <xf numFmtId="0" fontId="114" fillId="0" borderId="16" xfId="1003" applyFont="1" applyBorder="1" applyAlignment="1">
      <alignment horizontal="center" vertical="center"/>
    </xf>
    <xf numFmtId="191" fontId="147" fillId="0" borderId="26" xfId="1004" applyNumberFormat="1" applyFont="1" applyBorder="1" applyAlignment="1">
      <alignment horizontal="center" vertical="center"/>
    </xf>
    <xf numFmtId="191" fontId="148" fillId="0" borderId="26" xfId="1004" applyNumberFormat="1" applyFont="1" applyBorder="1" applyAlignment="1">
      <alignment horizontal="center" vertical="center"/>
    </xf>
    <xf numFmtId="0" fontId="114" fillId="0" borderId="16" xfId="1003" applyFont="1" applyBorder="1" applyAlignment="1">
      <alignment vertical="center"/>
    </xf>
    <xf numFmtId="0" fontId="114" fillId="0" borderId="27" xfId="1003" applyFont="1" applyBorder="1" applyAlignment="1">
      <alignment vertical="center"/>
    </xf>
    <xf numFmtId="0" fontId="148" fillId="0" borderId="17" xfId="1003" applyFont="1" applyBorder="1" applyAlignment="1">
      <alignment horizontal="center" vertical="center" wrapText="1"/>
    </xf>
    <xf numFmtId="0" fontId="114" fillId="0" borderId="29" xfId="1003" applyFont="1" applyBorder="1" applyAlignment="1">
      <alignment vertical="center"/>
    </xf>
    <xf numFmtId="49" fontId="114" fillId="0" borderId="0" xfId="1003" applyNumberFormat="1" applyFont="1" applyAlignment="1">
      <alignment vertical="center"/>
    </xf>
    <xf numFmtId="0" fontId="114" fillId="0" borderId="0" xfId="1003" applyFont="1" applyAlignment="1">
      <alignment horizontal="left" vertical="center"/>
    </xf>
    <xf numFmtId="0" fontId="91" fillId="0" borderId="0" xfId="1003" applyFont="1" applyAlignment="1">
      <alignment horizontal="center" vertical="center"/>
    </xf>
    <xf numFmtId="0" fontId="91" fillId="0" borderId="0" xfId="1003" applyFont="1" applyAlignment="1">
      <alignment vertical="center"/>
    </xf>
    <xf numFmtId="0" fontId="91" fillId="0" borderId="0" xfId="1003" applyFont="1" applyAlignment="1">
      <alignment vertical="center" wrapText="1"/>
    </xf>
    <xf numFmtId="49" fontId="91" fillId="0" borderId="0" xfId="1003" applyNumberFormat="1" applyFont="1" applyAlignment="1">
      <alignment vertical="center"/>
    </xf>
    <xf numFmtId="0" fontId="94" fillId="43" borderId="74" xfId="978" applyFont="1" applyFill="1" applyBorder="1" applyAlignment="1">
      <alignment horizontal="center" vertical="center" wrapText="1"/>
    </xf>
    <xf numFmtId="0" fontId="130" fillId="33" borderId="151" xfId="938" applyFont="1" applyFill="1" applyBorder="1" applyAlignment="1">
      <alignment horizontal="center" vertical="center"/>
    </xf>
    <xf numFmtId="0" fontId="125" fillId="0" borderId="0" xfId="1005" applyFont="1" applyAlignment="1">
      <alignment horizontal="center" vertical="center"/>
    </xf>
    <xf numFmtId="0" fontId="104" fillId="0" borderId="0" xfId="938" applyFont="1" applyAlignment="1">
      <alignment horizontal="right" vertical="center"/>
    </xf>
    <xf numFmtId="0" fontId="96" fillId="0" borderId="0" xfId="1005" applyFont="1" applyAlignment="1">
      <alignment horizontal="center" vertical="center"/>
    </xf>
    <xf numFmtId="0" fontId="80" fillId="0" borderId="0" xfId="1005" applyFont="1" applyAlignment="1">
      <alignment horizontal="center" vertical="center"/>
    </xf>
    <xf numFmtId="0" fontId="132" fillId="0" borderId="0" xfId="938" applyFont="1" applyAlignment="1">
      <alignment horizontal="center" vertical="center"/>
    </xf>
    <xf numFmtId="1" fontId="129" fillId="0" borderId="0" xfId="938" applyNumberFormat="1" applyFont="1" applyAlignment="1">
      <alignment horizontal="center" vertical="center"/>
    </xf>
    <xf numFmtId="0" fontId="104" fillId="29" borderId="0" xfId="938" applyFont="1" applyFill="1" applyAlignment="1">
      <alignment horizontal="center" vertical="center"/>
    </xf>
    <xf numFmtId="1" fontId="132" fillId="56" borderId="75" xfId="1006" applyNumberFormat="1" applyFont="1" applyFill="1" applyBorder="1" applyAlignment="1">
      <alignment horizontal="center" vertical="center"/>
    </xf>
    <xf numFmtId="9" fontId="132" fillId="56" borderId="74" xfId="994" applyFont="1" applyFill="1" applyBorder="1" applyAlignment="1">
      <alignment horizontal="center" vertical="center"/>
    </xf>
    <xf numFmtId="9" fontId="132" fillId="56" borderId="74" xfId="938" applyNumberFormat="1" applyFont="1" applyFill="1" applyBorder="1" applyAlignment="1">
      <alignment horizontal="center" vertical="center"/>
    </xf>
    <xf numFmtId="0" fontId="130" fillId="33" borderId="225" xfId="938" applyFont="1" applyFill="1" applyBorder="1" applyAlignment="1">
      <alignment horizontal="center" vertical="center"/>
    </xf>
    <xf numFmtId="193" fontId="149" fillId="33" borderId="73" xfId="938" applyNumberFormat="1" applyFont="1" applyFill="1" applyBorder="1" applyAlignment="1">
      <alignment horizontal="center" vertical="center"/>
    </xf>
    <xf numFmtId="193" fontId="130" fillId="33" borderId="73" xfId="938" applyNumberFormat="1" applyFont="1" applyFill="1" applyBorder="1" applyAlignment="1">
      <alignment horizontal="center" vertical="center"/>
    </xf>
    <xf numFmtId="3" fontId="130" fillId="33" borderId="73" xfId="938" applyNumberFormat="1" applyFont="1" applyFill="1" applyBorder="1" applyAlignment="1">
      <alignment horizontal="center" vertical="center"/>
    </xf>
    <xf numFmtId="3" fontId="149" fillId="33" borderId="153" xfId="938" applyNumberFormat="1" applyFont="1" applyFill="1" applyBorder="1" applyAlignment="1">
      <alignment horizontal="center" vertical="center"/>
    </xf>
    <xf numFmtId="0" fontId="130" fillId="33" borderId="153" xfId="938" applyFont="1" applyFill="1" applyBorder="1" applyAlignment="1">
      <alignment horizontal="center" vertical="center"/>
    </xf>
    <xf numFmtId="0" fontId="129" fillId="0" borderId="31" xfId="938" applyFont="1" applyBorder="1" applyAlignment="1">
      <alignment horizontal="center" vertical="center"/>
    </xf>
    <xf numFmtId="193" fontId="129" fillId="0" borderId="0" xfId="938" applyNumberFormat="1" applyFont="1" applyAlignment="1">
      <alignment horizontal="center" vertical="center"/>
    </xf>
    <xf numFmtId="9" fontId="131" fillId="0" borderId="0" xfId="1007" applyFont="1" applyBorder="1" applyAlignment="1">
      <alignment horizontal="center" vertical="center"/>
    </xf>
    <xf numFmtId="180" fontId="129" fillId="0" borderId="0" xfId="1006" applyNumberFormat="1" applyFont="1" applyBorder="1" applyAlignment="1">
      <alignment horizontal="center" vertical="center"/>
    </xf>
    <xf numFmtId="165" fontId="129" fillId="0" borderId="34" xfId="1006" applyFont="1" applyBorder="1" applyAlignment="1">
      <alignment horizontal="center" vertical="center"/>
    </xf>
    <xf numFmtId="165" fontId="129" fillId="0" borderId="0" xfId="1006" applyFont="1" applyBorder="1" applyAlignment="1">
      <alignment horizontal="center" vertical="center"/>
    </xf>
    <xf numFmtId="165" fontId="129" fillId="0" borderId="25" xfId="1006" applyFont="1" applyBorder="1" applyAlignment="1">
      <alignment horizontal="center" vertical="center"/>
    </xf>
    <xf numFmtId="189" fontId="125" fillId="0" borderId="0" xfId="1005" applyNumberFormat="1" applyFont="1" applyAlignment="1">
      <alignment horizontal="center" vertical="center"/>
    </xf>
    <xf numFmtId="193" fontId="132" fillId="0" borderId="50" xfId="938" applyNumberFormat="1" applyFont="1" applyBorder="1" applyAlignment="1">
      <alignment horizontal="center" vertical="center"/>
    </xf>
    <xf numFmtId="1" fontId="127" fillId="0" borderId="30" xfId="938" applyNumberFormat="1" applyFont="1" applyBorder="1" applyAlignment="1">
      <alignment horizontal="center" vertical="center"/>
    </xf>
    <xf numFmtId="1" fontId="127" fillId="32" borderId="30" xfId="938" applyNumberFormat="1" applyFont="1" applyFill="1" applyBorder="1" applyAlignment="1">
      <alignment horizontal="center" vertical="center"/>
    </xf>
    <xf numFmtId="37" fontId="127" fillId="0" borderId="50" xfId="1006" applyNumberFormat="1" applyFont="1" applyFill="1" applyBorder="1" applyAlignment="1">
      <alignment horizontal="center" vertical="center"/>
    </xf>
    <xf numFmtId="177" fontId="132" fillId="0" borderId="50" xfId="1006" applyNumberFormat="1" applyFont="1" applyFill="1" applyBorder="1" applyAlignment="1">
      <alignment horizontal="center" vertical="center"/>
    </xf>
    <xf numFmtId="180" fontId="132" fillId="0" borderId="50" xfId="1006" applyNumberFormat="1" applyFont="1" applyFill="1" applyBorder="1" applyAlignment="1">
      <alignment horizontal="center" vertical="center"/>
    </xf>
    <xf numFmtId="189" fontId="132" fillId="0" borderId="50" xfId="996" applyNumberFormat="1" applyFont="1" applyFill="1" applyBorder="1" applyAlignment="1">
      <alignment horizontal="center" vertical="center"/>
    </xf>
    <xf numFmtId="189" fontId="132" fillId="0" borderId="232" xfId="996" applyNumberFormat="1" applyFont="1" applyFill="1" applyBorder="1" applyAlignment="1">
      <alignment horizontal="center" vertical="center"/>
    </xf>
    <xf numFmtId="193" fontId="132" fillId="0" borderId="39" xfId="938" applyNumberFormat="1" applyFont="1" applyBorder="1" applyAlignment="1">
      <alignment horizontal="center" vertical="center"/>
    </xf>
    <xf numFmtId="0" fontId="132" fillId="0" borderId="39" xfId="938" applyFont="1" applyBorder="1" applyAlignment="1">
      <alignment horizontal="center" vertical="center"/>
    </xf>
    <xf numFmtId="1" fontId="127" fillId="0" borderId="36" xfId="938" applyNumberFormat="1" applyFont="1" applyBorder="1" applyAlignment="1">
      <alignment horizontal="center" vertical="center"/>
    </xf>
    <xf numFmtId="1" fontId="127" fillId="32" borderId="36" xfId="938" applyNumberFormat="1" applyFont="1" applyFill="1" applyBorder="1" applyAlignment="1">
      <alignment horizontal="center" vertical="center"/>
    </xf>
    <xf numFmtId="37" fontId="127" fillId="0" borderId="39" xfId="1006" applyNumberFormat="1" applyFont="1" applyFill="1" applyBorder="1" applyAlignment="1">
      <alignment horizontal="center" vertical="center"/>
    </xf>
    <xf numFmtId="177" fontId="132" fillId="0" borderId="39" xfId="1006" applyNumberFormat="1" applyFont="1" applyFill="1" applyBorder="1" applyAlignment="1">
      <alignment horizontal="center" vertical="center"/>
    </xf>
    <xf numFmtId="180" fontId="132" fillId="0" borderId="39" xfId="1006" applyNumberFormat="1" applyFont="1" applyFill="1" applyBorder="1" applyAlignment="1">
      <alignment horizontal="center" vertical="center"/>
    </xf>
    <xf numFmtId="189" fontId="132" fillId="0" borderId="122" xfId="996" applyNumberFormat="1" applyFont="1" applyFill="1" applyBorder="1" applyAlignment="1">
      <alignment horizontal="center" vertical="center"/>
    </xf>
    <xf numFmtId="189" fontId="132" fillId="0" borderId="233" xfId="996" applyNumberFormat="1" applyFont="1" applyFill="1" applyBorder="1" applyAlignment="1">
      <alignment horizontal="center" vertical="center"/>
    </xf>
    <xf numFmtId="193" fontId="132" fillId="0" borderId="138" xfId="938" applyNumberFormat="1" applyFont="1" applyBorder="1" applyAlignment="1">
      <alignment horizontal="center" vertical="center"/>
    </xf>
    <xf numFmtId="0" fontId="132" fillId="0" borderId="138" xfId="938" applyFont="1" applyBorder="1" applyAlignment="1">
      <alignment horizontal="center" vertical="center"/>
    </xf>
    <xf numFmtId="37" fontId="130" fillId="33" borderId="75" xfId="1006" applyNumberFormat="1" applyFont="1" applyFill="1" applyBorder="1" applyAlignment="1">
      <alignment horizontal="center" vertical="center"/>
    </xf>
    <xf numFmtId="1" fontId="130" fillId="46" borderId="75" xfId="938" applyNumberFormat="1" applyFont="1" applyFill="1" applyBorder="1" applyAlignment="1">
      <alignment horizontal="center" vertical="center"/>
    </xf>
    <xf numFmtId="180" fontId="131" fillId="46" borderId="75" xfId="1006" applyNumberFormat="1" applyFont="1" applyFill="1" applyBorder="1" applyAlignment="1">
      <alignment horizontal="center" vertical="center"/>
    </xf>
    <xf numFmtId="180" fontId="130" fillId="46" borderId="75" xfId="938" applyNumberFormat="1" applyFont="1" applyFill="1" applyBorder="1" applyAlignment="1">
      <alignment horizontal="center" vertical="center"/>
    </xf>
    <xf numFmtId="189" fontId="131" fillId="46" borderId="75" xfId="996" applyNumberFormat="1" applyFont="1" applyFill="1" applyBorder="1" applyAlignment="1">
      <alignment horizontal="center" vertical="center"/>
    </xf>
    <xf numFmtId="189" fontId="130" fillId="46" borderId="109" xfId="996" applyNumberFormat="1" applyFont="1" applyFill="1" applyBorder="1" applyAlignment="1">
      <alignment horizontal="center" vertical="center"/>
    </xf>
    <xf numFmtId="0" fontId="150" fillId="0" borderId="0" xfId="1005" applyFont="1" applyAlignment="1">
      <alignment horizontal="left" vertical="center"/>
    </xf>
    <xf numFmtId="0" fontId="151" fillId="0" borderId="0" xfId="1005" applyFont="1" applyAlignment="1">
      <alignment horizontal="center" vertical="center"/>
    </xf>
    <xf numFmtId="202" fontId="151" fillId="0" borderId="0" xfId="1005" applyNumberFormat="1" applyFont="1" applyAlignment="1">
      <alignment horizontal="center" vertical="center"/>
    </xf>
    <xf numFmtId="189" fontId="151" fillId="0" borderId="0" xfId="1005" applyNumberFormat="1" applyFont="1" applyAlignment="1">
      <alignment horizontal="center" vertical="center"/>
    </xf>
    <xf numFmtId="1" fontId="151" fillId="0" borderId="0" xfId="1005" applyNumberFormat="1" applyFont="1" applyAlignment="1">
      <alignment horizontal="center" vertical="center"/>
    </xf>
    <xf numFmtId="202" fontId="125" fillId="0" borderId="0" xfId="1005" applyNumberFormat="1" applyFont="1" applyAlignment="1">
      <alignment horizontal="center" vertical="center"/>
    </xf>
    <xf numFmtId="0" fontId="102" fillId="0" borderId="0" xfId="938" applyFont="1" applyAlignment="1">
      <alignment horizontal="left" vertical="center"/>
    </xf>
    <xf numFmtId="0" fontId="96" fillId="0" borderId="0" xfId="1005" applyFont="1" applyAlignment="1">
      <alignment horizontal="left" vertical="center"/>
    </xf>
    <xf numFmtId="1" fontId="128" fillId="0" borderId="30" xfId="938" applyNumberFormat="1" applyFont="1" applyBorder="1" applyAlignment="1">
      <alignment horizontal="center" vertical="center"/>
    </xf>
    <xf numFmtId="1" fontId="128" fillId="0" borderId="36" xfId="938" applyNumberFormat="1" applyFont="1" applyBorder="1" applyAlignment="1">
      <alignment horizontal="center" vertical="center"/>
    </xf>
    <xf numFmtId="178" fontId="140" fillId="0" borderId="0" xfId="698" applyNumberFormat="1" applyFont="1" applyAlignment="1">
      <alignment vertical="center"/>
    </xf>
    <xf numFmtId="0" fontId="139" fillId="0" borderId="0" xfId="698" applyFont="1" applyAlignment="1">
      <alignment vertical="center"/>
    </xf>
    <xf numFmtId="189" fontId="90" fillId="0" borderId="171" xfId="0" applyNumberFormat="1" applyFont="1" applyBorder="1" applyAlignment="1">
      <alignment horizontal="center" vertical="center"/>
    </xf>
    <xf numFmtId="49" fontId="109" fillId="44" borderId="36" xfId="0" applyNumberFormat="1" applyFont="1" applyFill="1" applyBorder="1" applyAlignment="1">
      <alignment horizontal="center" vertical="center"/>
    </xf>
    <xf numFmtId="175" fontId="90" fillId="0" borderId="236" xfId="640" applyNumberFormat="1" applyFont="1" applyFill="1" applyBorder="1" applyAlignment="1">
      <alignment horizontal="center" vertical="center"/>
    </xf>
    <xf numFmtId="175" fontId="90" fillId="0" borderId="237" xfId="640" applyNumberFormat="1" applyFont="1" applyFill="1" applyBorder="1" applyAlignment="1">
      <alignment horizontal="center" vertical="center"/>
    </xf>
    <xf numFmtId="176" fontId="90" fillId="0" borderId="142" xfId="0" applyNumberFormat="1" applyFont="1" applyBorder="1" applyAlignment="1">
      <alignment horizontal="center" vertical="center"/>
    </xf>
    <xf numFmtId="20" fontId="90" fillId="0" borderId="238" xfId="698" applyNumberFormat="1" applyFont="1" applyBorder="1" applyAlignment="1" applyProtection="1">
      <alignment horizontal="center" vertical="center"/>
      <protection locked="0"/>
    </xf>
    <xf numFmtId="49" fontId="90" fillId="0" borderId="238" xfId="0" applyNumberFormat="1" applyFont="1" applyBorder="1" applyAlignment="1">
      <alignment horizontal="center" vertical="center"/>
    </xf>
    <xf numFmtId="49" fontId="119" fillId="39" borderId="238" xfId="0" applyNumberFormat="1" applyFont="1" applyFill="1" applyBorder="1" applyAlignment="1">
      <alignment horizontal="center" vertical="center"/>
    </xf>
    <xf numFmtId="3" fontId="90" fillId="0" borderId="239" xfId="0" applyNumberFormat="1" applyFont="1" applyBorder="1" applyAlignment="1">
      <alignment horizontal="center" vertical="center"/>
    </xf>
    <xf numFmtId="3" fontId="90" fillId="30" borderId="239" xfId="0" applyNumberFormat="1" applyFont="1" applyFill="1" applyBorder="1" applyAlignment="1">
      <alignment horizontal="center" vertical="center"/>
    </xf>
    <xf numFmtId="1" fontId="90" fillId="0" borderId="171" xfId="0" applyNumberFormat="1" applyFont="1" applyBorder="1" applyAlignment="1">
      <alignment horizontal="center" vertical="center"/>
    </xf>
    <xf numFmtId="180" fontId="90" fillId="0" borderId="148" xfId="640" applyNumberFormat="1" applyFont="1" applyFill="1" applyBorder="1" applyAlignment="1">
      <alignment horizontal="center" vertical="center"/>
    </xf>
    <xf numFmtId="180" fontId="90" fillId="0" borderId="238" xfId="640" applyNumberFormat="1" applyFont="1" applyFill="1" applyBorder="1" applyAlignment="1">
      <alignment horizontal="center" vertical="center"/>
    </xf>
    <xf numFmtId="175" fontId="90" fillId="0" borderId="240" xfId="640" applyNumberFormat="1" applyFont="1" applyFill="1" applyBorder="1" applyAlignment="1">
      <alignment horizontal="center" vertical="center"/>
    </xf>
    <xf numFmtId="175" fontId="90" fillId="0" borderId="241" xfId="640" applyNumberFormat="1" applyFont="1" applyFill="1" applyBorder="1" applyAlignment="1">
      <alignment horizontal="center" vertical="center"/>
    </xf>
    <xf numFmtId="175" fontId="90" fillId="0" borderId="239" xfId="640" applyNumberFormat="1" applyFont="1" applyFill="1" applyBorder="1" applyAlignment="1">
      <alignment horizontal="center" vertical="center"/>
    </xf>
    <xf numFmtId="175" fontId="90" fillId="0" borderId="242" xfId="640" applyNumberFormat="1" applyFont="1" applyFill="1" applyBorder="1" applyAlignment="1">
      <alignment horizontal="center" vertical="center"/>
    </xf>
    <xf numFmtId="176" fontId="90" fillId="0" borderId="242" xfId="0" applyNumberFormat="1" applyFont="1" applyBorder="1" applyAlignment="1">
      <alignment horizontal="center" vertical="center"/>
    </xf>
    <xf numFmtId="169" fontId="116" fillId="0" borderId="0" xfId="640" applyFont="1" applyFill="1" applyAlignment="1">
      <alignment vertical="center"/>
    </xf>
    <xf numFmtId="4" fontId="116" fillId="0" borderId="0" xfId="0" applyNumberFormat="1" applyFont="1" applyAlignment="1">
      <alignment vertical="center"/>
    </xf>
    <xf numFmtId="169" fontId="116" fillId="0" borderId="0" xfId="0" applyNumberFormat="1" applyFont="1" applyAlignment="1">
      <alignment vertical="center"/>
    </xf>
    <xf numFmtId="171" fontId="145" fillId="0" borderId="0" xfId="663" applyFont="1" applyFill="1" applyAlignment="1">
      <alignment vertical="center"/>
    </xf>
    <xf numFmtId="171" fontId="119" fillId="0" borderId="81" xfId="663" applyFont="1" applyFill="1" applyBorder="1" applyAlignment="1">
      <alignment horizontal="centerContinuous" vertical="center"/>
    </xf>
    <xf numFmtId="171" fontId="145" fillId="0" borderId="0" xfId="663" applyFont="1" applyFill="1" applyBorder="1" applyAlignment="1">
      <alignment vertical="center"/>
    </xf>
    <xf numFmtId="171" fontId="119" fillId="0" borderId="0" xfId="663" applyFont="1" applyFill="1" applyBorder="1" applyAlignment="1">
      <alignment horizontal="centerContinuous" vertical="center"/>
    </xf>
    <xf numFmtId="171" fontId="119" fillId="34" borderId="87" xfId="663" applyFont="1" applyFill="1" applyBorder="1" applyAlignment="1">
      <alignment horizontal="center" vertical="center"/>
    </xf>
    <xf numFmtId="171" fontId="145" fillId="0" borderId="84" xfId="663" applyFont="1" applyFill="1" applyBorder="1" applyAlignment="1">
      <alignment horizontal="center" vertical="center"/>
    </xf>
    <xf numFmtId="189" fontId="145" fillId="0" borderId="74" xfId="663" applyNumberFormat="1" applyFont="1" applyFill="1" applyBorder="1" applyAlignment="1">
      <alignment horizontal="center" vertical="center"/>
    </xf>
    <xf numFmtId="189" fontId="145" fillId="0" borderId="49" xfId="663" applyNumberFormat="1" applyFont="1" applyFill="1" applyBorder="1" applyAlignment="1">
      <alignment horizontal="center" vertical="center"/>
    </xf>
    <xf numFmtId="189" fontId="145" fillId="0" borderId="136" xfId="663" applyNumberFormat="1" applyFont="1" applyFill="1" applyBorder="1" applyAlignment="1">
      <alignment horizontal="center" vertical="center"/>
    </xf>
    <xf numFmtId="189" fontId="145" fillId="0" borderId="140" xfId="663" applyNumberFormat="1" applyFont="1" applyFill="1" applyBorder="1" applyAlignment="1">
      <alignment horizontal="center" vertical="center"/>
    </xf>
    <xf numFmtId="189" fontId="145" fillId="0" borderId="129" xfId="663" applyNumberFormat="1" applyFont="1" applyFill="1" applyBorder="1" applyAlignment="1">
      <alignment horizontal="center" vertical="center"/>
    </xf>
    <xf numFmtId="189" fontId="109" fillId="0" borderId="0" xfId="884" applyNumberFormat="1" applyFont="1" applyBorder="1" applyAlignment="1">
      <alignment horizontal="center" vertical="center"/>
    </xf>
    <xf numFmtId="189" fontId="145" fillId="0" borderId="118" xfId="663" applyNumberFormat="1" applyFont="1" applyFill="1" applyBorder="1" applyAlignment="1">
      <alignment horizontal="center" vertical="center"/>
    </xf>
    <xf numFmtId="189" fontId="145" fillId="0" borderId="47" xfId="663" applyNumberFormat="1" applyFont="1" applyFill="1" applyBorder="1" applyAlignment="1">
      <alignment horizontal="center" vertical="center"/>
    </xf>
    <xf numFmtId="189" fontId="145" fillId="32" borderId="47" xfId="663" applyNumberFormat="1" applyFont="1" applyFill="1" applyBorder="1" applyAlignment="1">
      <alignment horizontal="center" vertical="center"/>
    </xf>
    <xf numFmtId="189" fontId="145" fillId="0" borderId="171" xfId="663" applyNumberFormat="1" applyFont="1" applyFill="1" applyBorder="1" applyAlignment="1">
      <alignment horizontal="center" vertical="center"/>
    </xf>
    <xf numFmtId="171" fontId="145" fillId="0" borderId="0" xfId="663" applyFont="1" applyFill="1" applyBorder="1" applyAlignment="1">
      <alignment horizontal="center" vertical="center"/>
    </xf>
    <xf numFmtId="171" fontId="145" fillId="28" borderId="0" xfId="663" applyFont="1" applyFill="1" applyAlignment="1">
      <alignment vertical="center"/>
    </xf>
    <xf numFmtId="0" fontId="119" fillId="0" borderId="81" xfId="0" applyFont="1" applyBorder="1" applyAlignment="1">
      <alignment horizontal="centerContinuous" vertical="center"/>
    </xf>
    <xf numFmtId="174" fontId="119" fillId="34" borderId="87" xfId="640" applyNumberFormat="1" applyFont="1" applyFill="1" applyBorder="1" applyAlignment="1">
      <alignment horizontal="center" vertical="center"/>
    </xf>
    <xf numFmtId="169" fontId="145" fillId="0" borderId="84" xfId="640" applyFont="1" applyFill="1" applyBorder="1" applyAlignment="1">
      <alignment horizontal="center" vertical="center"/>
    </xf>
    <xf numFmtId="169" fontId="119" fillId="34" borderId="171" xfId="0" applyNumberFormat="1" applyFont="1" applyFill="1" applyBorder="1" applyAlignment="1">
      <alignment horizontal="center" vertical="center"/>
    </xf>
    <xf numFmtId="189" fontId="145" fillId="29" borderId="122" xfId="884" applyNumberFormat="1" applyFont="1" applyFill="1" applyBorder="1" applyAlignment="1">
      <alignment horizontal="center" vertical="center"/>
    </xf>
    <xf numFmtId="189" fontId="145" fillId="32" borderId="122" xfId="884" applyNumberFormat="1" applyFont="1" applyFill="1" applyBorder="1" applyAlignment="1">
      <alignment horizontal="center" vertical="center"/>
    </xf>
    <xf numFmtId="189" fontId="145" fillId="29" borderId="171" xfId="884" applyNumberFormat="1" applyFont="1" applyFill="1" applyBorder="1" applyAlignment="1">
      <alignment horizontal="center" vertical="center"/>
    </xf>
    <xf numFmtId="189" fontId="145" fillId="0" borderId="122" xfId="663" applyNumberFormat="1" applyFont="1" applyFill="1" applyBorder="1" applyAlignment="1">
      <alignment horizontal="center" vertical="center"/>
    </xf>
    <xf numFmtId="169" fontId="145" fillId="0" borderId="0" xfId="0" applyNumberFormat="1" applyFont="1" applyAlignment="1">
      <alignment horizontal="center" vertical="center"/>
    </xf>
    <xf numFmtId="0" fontId="145" fillId="28" borderId="0" xfId="0" applyFont="1" applyFill="1" applyAlignment="1">
      <alignment vertical="center"/>
    </xf>
    <xf numFmtId="189" fontId="119" fillId="0" borderId="0" xfId="0" applyNumberFormat="1" applyFont="1" applyAlignment="1">
      <alignment horizontal="center" vertical="center"/>
    </xf>
    <xf numFmtId="0" fontId="101" fillId="0" borderId="40" xfId="0" applyFont="1" applyBorder="1" applyAlignment="1">
      <alignment horizontal="center" vertical="center"/>
    </xf>
    <xf numFmtId="0" fontId="101" fillId="0" borderId="246" xfId="0" applyFont="1" applyBorder="1" applyAlignment="1">
      <alignment horizontal="center" vertical="center"/>
    </xf>
    <xf numFmtId="176" fontId="119" fillId="34" borderId="171" xfId="0" applyNumberFormat="1" applyFont="1" applyFill="1" applyBorder="1" applyAlignment="1">
      <alignment horizontal="center" vertical="center"/>
    </xf>
    <xf numFmtId="49" fontId="119" fillId="34" borderId="148" xfId="0" applyNumberFormat="1" applyFont="1" applyFill="1" applyBorder="1" applyAlignment="1">
      <alignment horizontal="center" vertical="center"/>
    </xf>
    <xf numFmtId="1" fontId="101" fillId="0" borderId="126" xfId="0" applyNumberFormat="1" applyFont="1" applyBorder="1" applyAlignment="1">
      <alignment horizontal="center" vertical="center"/>
    </xf>
    <xf numFmtId="1" fontId="101" fillId="0" borderId="127" xfId="0" applyNumberFormat="1" applyFont="1" applyBorder="1" applyAlignment="1">
      <alignment horizontal="center" vertical="center"/>
    </xf>
    <xf numFmtId="1" fontId="101" fillId="30" borderId="127" xfId="0" applyNumberFormat="1" applyFont="1" applyFill="1" applyBorder="1" applyAlignment="1">
      <alignment horizontal="center" vertical="center"/>
    </xf>
    <xf numFmtId="1" fontId="121" fillId="30" borderId="127" xfId="0" applyNumberFormat="1" applyFont="1" applyFill="1" applyBorder="1" applyAlignment="1">
      <alignment horizontal="center" vertical="center"/>
    </xf>
    <xf numFmtId="1" fontId="121" fillId="0" borderId="127" xfId="0" applyNumberFormat="1" applyFont="1" applyBorder="1" applyAlignment="1">
      <alignment horizontal="center" vertical="center"/>
    </xf>
    <xf numFmtId="1" fontId="101" fillId="0" borderId="130" xfId="0" applyNumberFormat="1" applyFont="1" applyBorder="1" applyAlignment="1">
      <alignment horizontal="center" vertical="center"/>
    </xf>
    <xf numFmtId="0" fontId="101" fillId="0" borderId="16" xfId="0" applyFont="1" applyBorder="1" applyAlignment="1">
      <alignment horizontal="center" vertical="center"/>
    </xf>
    <xf numFmtId="0" fontId="119" fillId="34" borderId="247" xfId="0" applyFont="1" applyFill="1" applyBorder="1" applyAlignment="1">
      <alignment horizontal="center" vertical="center"/>
    </xf>
    <xf numFmtId="0" fontId="119" fillId="34" borderId="248" xfId="0" applyFont="1" applyFill="1" applyBorder="1" applyAlignment="1">
      <alignment horizontal="center" vertical="center"/>
    </xf>
    <xf numFmtId="0" fontId="119" fillId="34" borderId="249" xfId="0" applyFont="1" applyFill="1" applyBorder="1" applyAlignment="1">
      <alignment horizontal="center" vertical="center"/>
    </xf>
    <xf numFmtId="171" fontId="119" fillId="34" borderId="152" xfId="663" applyFont="1" applyFill="1" applyBorder="1" applyAlignment="1">
      <alignment horizontal="center" vertical="center"/>
    </xf>
    <xf numFmtId="0" fontId="119" fillId="34" borderId="152" xfId="0" applyFont="1" applyFill="1" applyBorder="1" applyAlignment="1">
      <alignment horizontal="center" vertical="center"/>
    </xf>
    <xf numFmtId="0" fontId="152" fillId="0" borderId="164" xfId="0" applyFont="1" applyBorder="1" applyAlignment="1">
      <alignment horizontal="center" vertical="center"/>
    </xf>
    <xf numFmtId="189" fontId="132" fillId="0" borderId="164" xfId="695" applyNumberFormat="1" applyFont="1" applyBorder="1" applyAlignment="1">
      <alignment horizontal="center" vertical="center"/>
    </xf>
    <xf numFmtId="0" fontId="138" fillId="33" borderId="0" xfId="978" applyFont="1" applyFill="1" applyAlignment="1">
      <alignment vertical="center"/>
    </xf>
    <xf numFmtId="189" fontId="138" fillId="33" borderId="0" xfId="979" applyNumberFormat="1" applyFont="1" applyFill="1" applyBorder="1" applyAlignment="1">
      <alignment horizontal="center" vertical="center"/>
    </xf>
    <xf numFmtId="9" fontId="96" fillId="0" borderId="0" xfId="798" applyFont="1"/>
    <xf numFmtId="0" fontId="94" fillId="0" borderId="75" xfId="978" applyFont="1" applyBorder="1" applyAlignment="1">
      <alignment horizontal="center" vertical="center" wrapText="1"/>
    </xf>
    <xf numFmtId="49" fontId="89" fillId="0" borderId="0" xfId="987" applyNumberFormat="1" applyFont="1" applyAlignment="1">
      <alignment horizontal="right" vertical="center"/>
    </xf>
    <xf numFmtId="0" fontId="6" fillId="0" borderId="0" xfId="1008" applyAlignment="1">
      <alignment horizontal="left" vertical="center"/>
    </xf>
    <xf numFmtId="0" fontId="99" fillId="0" borderId="0" xfId="1009" applyFont="1" applyAlignment="1">
      <alignment horizontal="center" vertical="center"/>
    </xf>
    <xf numFmtId="0" fontId="91" fillId="0" borderId="0" xfId="1009" applyFont="1" applyAlignment="1">
      <alignment horizontal="center" vertical="center" wrapText="1"/>
    </xf>
    <xf numFmtId="0" fontId="91" fillId="0" borderId="0" xfId="1009" applyFont="1" applyAlignment="1">
      <alignment horizontal="center" vertical="center"/>
    </xf>
    <xf numFmtId="0" fontId="138" fillId="33" borderId="212" xfId="1009" applyFont="1" applyFill="1" applyBorder="1" applyAlignment="1">
      <alignment horizontal="center" vertical="center"/>
    </xf>
    <xf numFmtId="0" fontId="138" fillId="33" borderId="213" xfId="1009" applyFont="1" applyFill="1" applyBorder="1" applyAlignment="1">
      <alignment horizontal="center" vertical="center"/>
    </xf>
    <xf numFmtId="0" fontId="138" fillId="33" borderId="213" xfId="1009" applyFont="1" applyFill="1" applyBorder="1" applyAlignment="1">
      <alignment horizontal="center" vertical="center" wrapText="1"/>
    </xf>
    <xf numFmtId="0" fontId="91" fillId="0" borderId="171" xfId="1009" applyFont="1" applyBorder="1" applyAlignment="1">
      <alignment horizontal="center" vertical="center" wrapText="1"/>
    </xf>
    <xf numFmtId="191" fontId="148" fillId="0" borderId="75" xfId="1010" applyNumberFormat="1" applyFont="1" applyBorder="1" applyAlignment="1">
      <alignment horizontal="center" vertical="center"/>
    </xf>
    <xf numFmtId="0" fontId="99" fillId="0" borderId="108" xfId="1009" applyFont="1" applyBorder="1" applyAlignment="1">
      <alignment horizontal="center" vertical="center"/>
    </xf>
    <xf numFmtId="0" fontId="99" fillId="0" borderId="75" xfId="1009" applyFont="1" applyBorder="1" applyAlignment="1">
      <alignment horizontal="center" vertical="center"/>
    </xf>
    <xf numFmtId="0" fontId="91" fillId="0" borderId="75" xfId="1009" applyFont="1" applyBorder="1" applyAlignment="1">
      <alignment horizontal="center" vertical="center" wrapText="1"/>
    </xf>
    <xf numFmtId="0" fontId="91" fillId="0" borderId="75" xfId="1009" applyFont="1" applyBorder="1" applyAlignment="1">
      <alignment horizontal="center" vertical="center"/>
    </xf>
    <xf numFmtId="0" fontId="99" fillId="0" borderId="85" xfId="1009" applyFont="1" applyBorder="1" applyAlignment="1">
      <alignment horizontal="center" vertical="center"/>
    </xf>
    <xf numFmtId="0" fontId="99" fillId="0" borderId="83" xfId="1009" applyFont="1" applyBorder="1" applyAlignment="1">
      <alignment horizontal="center" vertical="center"/>
    </xf>
    <xf numFmtId="0" fontId="91" fillId="0" borderId="83" xfId="1009" applyFont="1" applyBorder="1" applyAlignment="1">
      <alignment horizontal="center" vertical="center" wrapText="1"/>
    </xf>
    <xf numFmtId="0" fontId="91" fillId="0" borderId="83" xfId="1009" applyFont="1" applyBorder="1" applyAlignment="1">
      <alignment horizontal="center" vertical="center"/>
    </xf>
    <xf numFmtId="0" fontId="91" fillId="0" borderId="254" xfId="1009" applyFont="1" applyBorder="1" applyAlignment="1">
      <alignment horizontal="center" vertical="center"/>
    </xf>
    <xf numFmtId="0" fontId="91" fillId="0" borderId="75" xfId="1009" applyFont="1" applyBorder="1" applyAlignment="1">
      <alignment horizontal="center" vertical="center" readingOrder="1"/>
    </xf>
    <xf numFmtId="0" fontId="6" fillId="0" borderId="0" xfId="1014"/>
    <xf numFmtId="0" fontId="6" fillId="29" borderId="0" xfId="1014" applyFill="1"/>
    <xf numFmtId="0" fontId="6" fillId="0" borderId="0" xfId="1014" applyAlignment="1">
      <alignment horizontal="center" vertical="center" wrapText="1"/>
    </xf>
    <xf numFmtId="0" fontId="154" fillId="41" borderId="164" xfId="1014" applyFont="1" applyFill="1" applyBorder="1" applyAlignment="1">
      <alignment horizontal="center" vertical="center" wrapText="1"/>
    </xf>
    <xf numFmtId="0" fontId="155" fillId="41" borderId="164" xfId="1014" applyFont="1" applyFill="1" applyBorder="1" applyAlignment="1">
      <alignment horizontal="center" vertical="center" wrapText="1"/>
    </xf>
    <xf numFmtId="0" fontId="155" fillId="33" borderId="164" xfId="1014" applyFont="1" applyFill="1" applyBorder="1" applyAlignment="1">
      <alignment horizontal="center" vertical="center" wrapText="1"/>
    </xf>
    <xf numFmtId="0" fontId="138" fillId="33" borderId="257" xfId="1014" applyFont="1" applyFill="1" applyBorder="1" applyAlignment="1">
      <alignment horizontal="center" vertical="center" wrapText="1"/>
    </xf>
    <xf numFmtId="0" fontId="6" fillId="0" borderId="79" xfId="1014" applyBorder="1" applyAlignment="1">
      <alignment horizontal="center" vertical="center"/>
    </xf>
    <xf numFmtId="0" fontId="156" fillId="0" borderId="164" xfId="1014" applyFont="1" applyBorder="1" applyAlignment="1">
      <alignment horizontal="center" vertical="center"/>
    </xf>
    <xf numFmtId="0" fontId="156" fillId="0" borderId="222" xfId="1014" applyFont="1" applyBorder="1" applyAlignment="1">
      <alignment horizontal="center" vertical="center"/>
    </xf>
    <xf numFmtId="0" fontId="158" fillId="0" borderId="222" xfId="1014" applyFont="1" applyBorder="1" applyAlignment="1">
      <alignment horizontal="center" vertical="center"/>
    </xf>
    <xf numFmtId="14" fontId="158" fillId="0" borderId="222" xfId="1014" applyNumberFormat="1" applyFont="1" applyBorder="1" applyAlignment="1">
      <alignment horizontal="center" vertical="center"/>
    </xf>
    <xf numFmtId="0" fontId="157" fillId="0" borderId="164" xfId="1014" applyFont="1" applyBorder="1" applyAlignment="1">
      <alignment horizontal="center" vertical="center"/>
    </xf>
    <xf numFmtId="0" fontId="158" fillId="59" borderId="162" xfId="1014" applyFont="1" applyFill="1" applyBorder="1" applyAlignment="1">
      <alignment horizontal="center" vertical="center"/>
    </xf>
    <xf numFmtId="0" fontId="53" fillId="0" borderId="79" xfId="685" applyBorder="1" applyAlignment="1">
      <alignment horizontal="center" vertical="center"/>
    </xf>
    <xf numFmtId="0" fontId="53" fillId="0" borderId="0" xfId="685"/>
    <xf numFmtId="0" fontId="156" fillId="0" borderId="164" xfId="685" applyFont="1" applyBorder="1" applyAlignment="1">
      <alignment horizontal="center" vertical="center"/>
    </xf>
    <xf numFmtId="0" fontId="157" fillId="0" borderId="164" xfId="685" applyFont="1" applyBorder="1" applyAlignment="1">
      <alignment horizontal="center" vertical="center"/>
    </xf>
    <xf numFmtId="0" fontId="158" fillId="59" borderId="162" xfId="685" applyFont="1" applyFill="1" applyBorder="1" applyAlignment="1">
      <alignment horizontal="center" vertical="center"/>
    </xf>
    <xf numFmtId="14" fontId="158" fillId="0" borderId="222" xfId="685" applyNumberFormat="1" applyFont="1" applyBorder="1" applyAlignment="1">
      <alignment horizontal="center" vertical="center"/>
    </xf>
    <xf numFmtId="0" fontId="53" fillId="0" borderId="84" xfId="685" applyBorder="1"/>
    <xf numFmtId="0" fontId="156" fillId="0" borderId="258" xfId="685" applyFont="1" applyBorder="1" applyAlignment="1">
      <alignment horizontal="center" vertical="center"/>
    </xf>
    <xf numFmtId="0" fontId="157" fillId="0" borderId="258" xfId="685" applyFont="1" applyBorder="1" applyAlignment="1">
      <alignment horizontal="center" vertical="center"/>
    </xf>
    <xf numFmtId="0" fontId="156" fillId="0" borderId="259" xfId="1014" applyFont="1" applyBorder="1" applyAlignment="1">
      <alignment horizontal="center" vertical="center"/>
    </xf>
    <xf numFmtId="0" fontId="158" fillId="0" borderId="259" xfId="1014" applyFont="1" applyBorder="1" applyAlignment="1">
      <alignment horizontal="center" vertical="center"/>
    </xf>
    <xf numFmtId="0" fontId="158" fillId="59" borderId="260" xfId="685" applyFont="1" applyFill="1" applyBorder="1" applyAlignment="1">
      <alignment horizontal="center" vertical="center"/>
    </xf>
    <xf numFmtId="14" fontId="158" fillId="0" borderId="259" xfId="685" applyNumberFormat="1" applyFont="1" applyBorder="1" applyAlignment="1">
      <alignment horizontal="center" vertical="center"/>
    </xf>
    <xf numFmtId="49" fontId="119" fillId="39" borderId="67" xfId="0" applyNumberFormat="1" applyFont="1" applyFill="1" applyBorder="1" applyAlignment="1">
      <alignment horizontal="center" vertical="center"/>
    </xf>
    <xf numFmtId="3" fontId="90" fillId="0" borderId="261" xfId="0" applyNumberFormat="1" applyFont="1" applyBorder="1" applyAlignment="1">
      <alignment horizontal="center" vertical="center"/>
    </xf>
    <xf numFmtId="3" fontId="90" fillId="30" borderId="261" xfId="0" applyNumberFormat="1" applyFont="1" applyFill="1" applyBorder="1" applyAlignment="1">
      <alignment horizontal="center" vertical="center"/>
    </xf>
    <xf numFmtId="1" fontId="90" fillId="0" borderId="57" xfId="0" applyNumberFormat="1" applyFont="1" applyBorder="1" applyAlignment="1">
      <alignment horizontal="center" vertical="center"/>
    </xf>
    <xf numFmtId="175" fontId="90" fillId="0" borderId="262" xfId="640" applyNumberFormat="1" applyFont="1" applyFill="1" applyBorder="1" applyAlignment="1">
      <alignment horizontal="center" vertical="center"/>
    </xf>
    <xf numFmtId="175" fontId="90" fillId="0" borderId="261" xfId="640" applyNumberFormat="1" applyFont="1" applyFill="1" applyBorder="1" applyAlignment="1">
      <alignment horizontal="center" vertical="center"/>
    </xf>
    <xf numFmtId="175" fontId="90" fillId="0" borderId="263" xfId="640" applyNumberFormat="1" applyFont="1" applyFill="1" applyBorder="1" applyAlignment="1">
      <alignment horizontal="center" vertical="center"/>
    </xf>
    <xf numFmtId="189" fontId="145" fillId="0" borderId="57" xfId="663" applyNumberFormat="1" applyFont="1" applyFill="1" applyBorder="1" applyAlignment="1">
      <alignment horizontal="center" vertical="center"/>
    </xf>
    <xf numFmtId="194" fontId="90" fillId="0" borderId="264" xfId="0" applyNumberFormat="1" applyFont="1" applyBorder="1" applyAlignment="1">
      <alignment horizontal="center" vertical="center"/>
    </xf>
    <xf numFmtId="0" fontId="90" fillId="0" borderId="265" xfId="749" applyFont="1" applyBorder="1"/>
    <xf numFmtId="20" fontId="90" fillId="0" borderId="266" xfId="697" applyNumberFormat="1" applyFont="1" applyBorder="1" applyAlignment="1" applyProtection="1">
      <alignment horizontal="center" vertical="center"/>
      <protection locked="0"/>
    </xf>
    <xf numFmtId="20" fontId="120" fillId="0" borderId="266" xfId="697" applyNumberFormat="1" applyFont="1" applyBorder="1" applyAlignment="1" applyProtection="1">
      <alignment horizontal="center" vertical="center"/>
      <protection locked="0"/>
    </xf>
    <xf numFmtId="49" fontId="90" fillId="0" borderId="266" xfId="0" applyNumberFormat="1" applyFont="1" applyBorder="1" applyAlignment="1">
      <alignment horizontal="center" vertical="center"/>
    </xf>
    <xf numFmtId="49" fontId="119" fillId="39" borderId="30" xfId="0" applyNumberFormat="1" applyFont="1" applyFill="1" applyBorder="1" applyAlignment="1">
      <alignment horizontal="center" vertical="center"/>
    </xf>
    <xf numFmtId="3" fontId="90" fillId="0" borderId="267" xfId="0" applyNumberFormat="1" applyFont="1" applyBorder="1" applyAlignment="1">
      <alignment horizontal="center" vertical="center"/>
    </xf>
    <xf numFmtId="3" fontId="90" fillId="30" borderId="267" xfId="0" applyNumberFormat="1" applyFont="1" applyFill="1" applyBorder="1" applyAlignment="1">
      <alignment horizontal="center" vertical="center"/>
    </xf>
    <xf numFmtId="1" fontId="90" fillId="0" borderId="83" xfId="0" applyNumberFormat="1" applyFont="1" applyBorder="1" applyAlignment="1">
      <alignment horizontal="center" vertical="center"/>
    </xf>
    <xf numFmtId="180" fontId="90" fillId="0" borderId="265" xfId="640" applyNumberFormat="1" applyFont="1" applyFill="1" applyBorder="1" applyAlignment="1">
      <alignment horizontal="center" vertical="center"/>
    </xf>
    <xf numFmtId="180" fontId="90" fillId="0" borderId="266" xfId="640" applyNumberFormat="1" applyFont="1" applyFill="1" applyBorder="1" applyAlignment="1">
      <alignment horizontal="center" vertical="center"/>
    </xf>
    <xf numFmtId="175" fontId="90" fillId="0" borderId="268" xfId="640" applyNumberFormat="1" applyFont="1" applyFill="1" applyBorder="1" applyAlignment="1">
      <alignment horizontal="center" vertical="center"/>
    </xf>
    <xf numFmtId="175" fontId="90" fillId="0" borderId="269" xfId="640" applyNumberFormat="1" applyFont="1" applyFill="1" applyBorder="1" applyAlignment="1">
      <alignment horizontal="center" vertical="center"/>
    </xf>
    <xf numFmtId="175" fontId="90" fillId="0" borderId="267" xfId="640" applyNumberFormat="1" applyFont="1" applyFill="1" applyBorder="1" applyAlignment="1">
      <alignment horizontal="center" vertical="center"/>
    </xf>
    <xf numFmtId="175" fontId="90" fillId="0" borderId="270" xfId="640" applyNumberFormat="1" applyFont="1" applyFill="1" applyBorder="1" applyAlignment="1">
      <alignment horizontal="center" vertical="center"/>
    </xf>
    <xf numFmtId="189" fontId="145" fillId="0" borderId="83" xfId="663" applyNumberFormat="1" applyFont="1" applyFill="1" applyBorder="1" applyAlignment="1">
      <alignment horizontal="center" vertical="center"/>
    </xf>
    <xf numFmtId="189" fontId="90" fillId="0" borderId="83" xfId="663" applyNumberFormat="1" applyFont="1" applyFill="1" applyBorder="1" applyAlignment="1">
      <alignment horizontal="center" vertical="center"/>
    </xf>
    <xf numFmtId="194" fontId="90" fillId="0" borderId="82" xfId="0" applyNumberFormat="1" applyFont="1" applyBorder="1" applyAlignment="1">
      <alignment horizontal="center" vertical="center"/>
    </xf>
    <xf numFmtId="0" fontId="90" fillId="31" borderId="68" xfId="749" applyFont="1" applyFill="1" applyBorder="1"/>
    <xf numFmtId="20" fontId="90" fillId="31" borderId="67" xfId="697" applyNumberFormat="1" applyFont="1" applyFill="1" applyBorder="1" applyAlignment="1" applyProtection="1">
      <alignment horizontal="center" vertical="center"/>
      <protection locked="0"/>
    </xf>
    <xf numFmtId="3" fontId="90" fillId="0" borderId="271" xfId="0" applyNumberFormat="1" applyFont="1" applyBorder="1" applyAlignment="1">
      <alignment horizontal="center" vertical="center"/>
    </xf>
    <xf numFmtId="176" fontId="90" fillId="0" borderId="82" xfId="0" applyNumberFormat="1" applyFont="1" applyBorder="1" applyAlignment="1">
      <alignment horizontal="center" vertical="center"/>
    </xf>
    <xf numFmtId="0" fontId="90" fillId="0" borderId="272" xfId="0" applyFont="1" applyBorder="1" applyAlignment="1">
      <alignment vertical="center"/>
    </xf>
    <xf numFmtId="180" fontId="90" fillId="60" borderId="36" xfId="640" applyNumberFormat="1" applyFont="1" applyFill="1" applyBorder="1" applyAlignment="1">
      <alignment horizontal="center" vertical="center"/>
    </xf>
    <xf numFmtId="49" fontId="90" fillId="0" borderId="30" xfId="0" applyNumberFormat="1" applyFont="1" applyBorder="1" applyAlignment="1">
      <alignment horizontal="center" vertical="center"/>
    </xf>
    <xf numFmtId="0" fontId="136" fillId="0" borderId="0" xfId="685" applyFont="1" applyAlignment="1">
      <alignment horizontal="center" vertical="center"/>
    </xf>
    <xf numFmtId="0" fontId="159" fillId="0" borderId="0" xfId="685" applyFont="1" applyAlignment="1">
      <alignment horizontal="center" vertical="center"/>
    </xf>
    <xf numFmtId="0" fontId="53" fillId="0" borderId="0" xfId="685" applyAlignment="1">
      <alignment horizontal="center"/>
    </xf>
    <xf numFmtId="0" fontId="94" fillId="48" borderId="0" xfId="1015" applyFont="1" applyFill="1" applyAlignment="1">
      <alignment horizontal="center" vertical="center"/>
    </xf>
    <xf numFmtId="0" fontId="5" fillId="48" borderId="0" xfId="1015" applyFill="1" applyAlignment="1">
      <alignment horizontal="center" vertical="center"/>
    </xf>
    <xf numFmtId="164" fontId="0" fillId="48" borderId="0" xfId="1016" applyFont="1" applyFill="1" applyAlignment="1">
      <alignment horizontal="center" vertical="center"/>
    </xf>
    <xf numFmtId="164" fontId="160" fillId="49" borderId="0" xfId="1016" applyFont="1" applyFill="1"/>
    <xf numFmtId="0" fontId="161" fillId="0" borderId="0" xfId="685" applyFont="1" applyAlignment="1">
      <alignment horizontal="center"/>
    </xf>
    <xf numFmtId="164" fontId="159" fillId="0" borderId="0" xfId="1016" applyFont="1" applyFill="1" applyAlignment="1">
      <alignment horizontal="center"/>
    </xf>
    <xf numFmtId="164" fontId="160" fillId="0" borderId="0" xfId="1016" applyFont="1" applyFill="1"/>
    <xf numFmtId="0" fontId="114" fillId="0" borderId="0" xfId="1015" applyFont="1" applyAlignment="1">
      <alignment horizontal="center" vertical="center"/>
    </xf>
    <xf numFmtId="0" fontId="94" fillId="0" borderId="0" xfId="1015" applyFont="1" applyAlignment="1">
      <alignment horizontal="center" vertical="center"/>
    </xf>
    <xf numFmtId="0" fontId="5" fillId="0" borderId="0" xfId="1015" applyAlignment="1">
      <alignment horizontal="center" vertical="center"/>
    </xf>
    <xf numFmtId="164" fontId="0" fillId="0" borderId="0" xfId="1016" applyFont="1" applyFill="1" applyAlignment="1">
      <alignment horizontal="center" vertical="center"/>
    </xf>
    <xf numFmtId="164" fontId="53" fillId="0" borderId="0" xfId="685" applyNumberFormat="1"/>
    <xf numFmtId="164" fontId="161" fillId="0" borderId="0" xfId="685" applyNumberFormat="1" applyFont="1" applyAlignment="1">
      <alignment horizontal="center"/>
    </xf>
    <xf numFmtId="164" fontId="136" fillId="0" borderId="0" xfId="1016" applyFont="1" applyFill="1" applyAlignment="1">
      <alignment horizontal="center" vertical="center"/>
    </xf>
    <xf numFmtId="164" fontId="159" fillId="0" borderId="0" xfId="1016" applyFont="1" applyFill="1" applyAlignment="1">
      <alignment horizontal="center" vertical="center"/>
    </xf>
    <xf numFmtId="0" fontId="5" fillId="31" borderId="0" xfId="1015" applyFill="1"/>
    <xf numFmtId="9" fontId="5" fillId="31" borderId="0" xfId="1015" applyNumberFormat="1" applyFill="1"/>
    <xf numFmtId="169" fontId="53" fillId="31" borderId="0" xfId="640" applyFont="1" applyFill="1"/>
    <xf numFmtId="164" fontId="162" fillId="49" borderId="0" xfId="1016" applyFont="1" applyFill="1"/>
    <xf numFmtId="9" fontId="161" fillId="0" borderId="0" xfId="1016" applyNumberFormat="1" applyFont="1" applyFill="1" applyAlignment="1">
      <alignment horizontal="center"/>
    </xf>
    <xf numFmtId="164" fontId="162" fillId="0" borderId="0" xfId="1016" applyFont="1" applyFill="1"/>
    <xf numFmtId="0" fontId="5" fillId="0" borderId="0" xfId="1015"/>
    <xf numFmtId="9" fontId="5" fillId="0" borderId="0" xfId="1015" applyNumberFormat="1"/>
    <xf numFmtId="164" fontId="0" fillId="0" borderId="0" xfId="1016" applyFont="1" applyFill="1"/>
    <xf numFmtId="9" fontId="161" fillId="0" borderId="0" xfId="798" applyFont="1"/>
    <xf numFmtId="164" fontId="161" fillId="0" borderId="0" xfId="1016" applyFont="1" applyFill="1" applyAlignment="1">
      <alignment horizontal="center"/>
    </xf>
    <xf numFmtId="0" fontId="5" fillId="61" borderId="0" xfId="1015" applyFill="1"/>
    <xf numFmtId="9" fontId="5" fillId="61" borderId="0" xfId="1015" applyNumberFormat="1" applyFill="1"/>
    <xf numFmtId="169" fontId="53" fillId="61" borderId="0" xfId="640" applyFont="1" applyFill="1"/>
    <xf numFmtId="9" fontId="161" fillId="0" borderId="0" xfId="1016" applyNumberFormat="1" applyFont="1"/>
    <xf numFmtId="169" fontId="53" fillId="0" borderId="0" xfId="640" applyFont="1" applyFill="1"/>
    <xf numFmtId="164" fontId="161" fillId="0" borderId="0" xfId="1016" applyFont="1"/>
    <xf numFmtId="164" fontId="162" fillId="0" borderId="0" xfId="1016" applyFont="1"/>
    <xf numFmtId="0" fontId="5" fillId="0" borderId="0" xfId="1015" applyAlignment="1">
      <alignment horizontal="center"/>
    </xf>
    <xf numFmtId="171" fontId="114" fillId="0" borderId="0" xfId="663" applyFont="1"/>
    <xf numFmtId="164" fontId="0" fillId="0" borderId="0" xfId="1016" applyFont="1"/>
    <xf numFmtId="20" fontId="90" fillId="0" borderId="67" xfId="698" applyNumberFormat="1" applyFont="1" applyBorder="1" applyAlignment="1" applyProtection="1">
      <alignment horizontal="center" vertical="center"/>
      <protection locked="0"/>
    </xf>
    <xf numFmtId="175" fontId="90" fillId="0" borderId="264" xfId="640" applyNumberFormat="1" applyFont="1" applyFill="1" applyBorder="1" applyAlignment="1">
      <alignment horizontal="center" vertical="center"/>
    </xf>
    <xf numFmtId="175" fontId="90" fillId="0" borderId="273" xfId="640" applyNumberFormat="1" applyFont="1" applyFill="1" applyBorder="1" applyAlignment="1">
      <alignment horizontal="center" vertical="center"/>
    </xf>
    <xf numFmtId="189" fontId="145" fillId="29" borderId="74" xfId="884" applyNumberFormat="1" applyFont="1" applyFill="1" applyBorder="1" applyAlignment="1">
      <alignment horizontal="center" vertical="center"/>
    </xf>
    <xf numFmtId="176" fontId="90" fillId="0" borderId="71" xfId="0" applyNumberFormat="1" applyFont="1" applyBorder="1" applyAlignment="1">
      <alignment horizontal="center" vertical="center"/>
    </xf>
    <xf numFmtId="0" fontId="90" fillId="0" borderId="274" xfId="749" applyFont="1" applyBorder="1"/>
    <xf numFmtId="20" fontId="90" fillId="0" borderId="30" xfId="698" applyNumberFormat="1" applyFont="1" applyBorder="1" applyAlignment="1" applyProtection="1">
      <alignment horizontal="center" vertical="center"/>
      <protection locked="0"/>
    </xf>
    <xf numFmtId="3" fontId="90" fillId="0" borderId="275" xfId="0" applyNumberFormat="1" applyFont="1" applyBorder="1" applyAlignment="1">
      <alignment horizontal="center" vertical="center"/>
    </xf>
    <xf numFmtId="3" fontId="90" fillId="30" borderId="275" xfId="0" applyNumberFormat="1" applyFont="1" applyFill="1" applyBorder="1" applyAlignment="1">
      <alignment horizontal="center" vertical="center"/>
    </xf>
    <xf numFmtId="1" fontId="90" fillId="0" borderId="276" xfId="0" applyNumberFormat="1" applyFont="1" applyBorder="1" applyAlignment="1">
      <alignment horizontal="center" vertical="center"/>
    </xf>
    <xf numFmtId="180" fontId="90" fillId="0" borderId="274" xfId="640" applyNumberFormat="1" applyFont="1" applyFill="1" applyBorder="1" applyAlignment="1">
      <alignment horizontal="center" vertical="center"/>
    </xf>
    <xf numFmtId="180" fontId="90" fillId="0" borderId="30" xfId="640" applyNumberFormat="1" applyFont="1" applyFill="1" applyBorder="1" applyAlignment="1">
      <alignment horizontal="center" vertical="center"/>
    </xf>
    <xf numFmtId="175" fontId="90" fillId="0" borderId="277" xfId="640" applyNumberFormat="1" applyFont="1" applyFill="1" applyBorder="1" applyAlignment="1">
      <alignment horizontal="center" vertical="center"/>
    </xf>
    <xf numFmtId="175" fontId="90" fillId="0" borderId="278" xfId="640" applyNumberFormat="1" applyFont="1" applyFill="1" applyBorder="1" applyAlignment="1">
      <alignment horizontal="center" vertical="center"/>
    </xf>
    <xf numFmtId="175" fontId="90" fillId="0" borderId="275" xfId="640" applyNumberFormat="1" applyFont="1" applyFill="1" applyBorder="1" applyAlignment="1">
      <alignment horizontal="center" vertical="center"/>
    </xf>
    <xf numFmtId="175" fontId="90" fillId="0" borderId="279" xfId="640" applyNumberFormat="1" applyFont="1" applyFill="1" applyBorder="1" applyAlignment="1">
      <alignment horizontal="center" vertical="center"/>
    </xf>
    <xf numFmtId="189" fontId="145" fillId="0" borderId="276" xfId="663" applyNumberFormat="1" applyFont="1" applyFill="1" applyBorder="1" applyAlignment="1">
      <alignment horizontal="center" vertical="center"/>
    </xf>
    <xf numFmtId="189" fontId="90" fillId="0" borderId="276" xfId="663" applyNumberFormat="1" applyFont="1" applyFill="1" applyBorder="1" applyAlignment="1">
      <alignment horizontal="center" vertical="center"/>
    </xf>
    <xf numFmtId="189" fontId="145" fillId="29" borderId="50" xfId="884" applyNumberFormat="1" applyFont="1" applyFill="1" applyBorder="1" applyAlignment="1">
      <alignment horizontal="center" vertical="center"/>
    </xf>
    <xf numFmtId="189" fontId="90" fillId="0" borderId="50" xfId="663" applyNumberFormat="1" applyFont="1" applyFill="1" applyBorder="1" applyAlignment="1">
      <alignment horizontal="center" vertical="center"/>
    </xf>
    <xf numFmtId="176" fontId="90" fillId="0" borderId="279" xfId="0" applyNumberFormat="1" applyFont="1" applyBorder="1" applyAlignment="1">
      <alignment horizontal="center" vertical="center"/>
    </xf>
    <xf numFmtId="189" fontId="145" fillId="0" borderId="122" xfId="884" applyNumberFormat="1" applyFont="1" applyFill="1" applyBorder="1" applyAlignment="1">
      <alignment horizontal="center" vertical="center"/>
    </xf>
    <xf numFmtId="3" fontId="90" fillId="57" borderId="113" xfId="0" applyNumberFormat="1" applyFont="1" applyFill="1" applyBorder="1" applyAlignment="1">
      <alignment horizontal="center" vertical="center"/>
    </xf>
    <xf numFmtId="3" fontId="90" fillId="57" borderId="48" xfId="0" applyNumberFormat="1" applyFont="1" applyFill="1" applyBorder="1" applyAlignment="1">
      <alignment horizontal="center" vertical="center"/>
    </xf>
    <xf numFmtId="3" fontId="90" fillId="57" borderId="267" xfId="0" applyNumberFormat="1" applyFont="1" applyFill="1" applyBorder="1" applyAlignment="1">
      <alignment horizontal="center" vertical="center"/>
    </xf>
    <xf numFmtId="3" fontId="90" fillId="57" borderId="139" xfId="0" applyNumberFormat="1" applyFont="1" applyFill="1" applyBorder="1" applyAlignment="1">
      <alignment horizontal="center" vertical="center"/>
    </xf>
    <xf numFmtId="3" fontId="90" fillId="57" borderId="261" xfId="0" applyNumberFormat="1" applyFont="1" applyFill="1" applyBorder="1" applyAlignment="1">
      <alignment horizontal="center" vertical="center"/>
    </xf>
    <xf numFmtId="189" fontId="90" fillId="62" borderId="74" xfId="663" applyNumberFormat="1" applyFont="1" applyFill="1" applyBorder="1" applyAlignment="1">
      <alignment horizontal="center" vertical="center"/>
    </xf>
    <xf numFmtId="189" fontId="90" fillId="62" borderId="49" xfId="663" applyNumberFormat="1" applyFont="1" applyFill="1" applyBorder="1" applyAlignment="1">
      <alignment horizontal="center" vertical="center"/>
    </xf>
    <xf numFmtId="189" fontId="90" fillId="62" borderId="83" xfId="663" applyNumberFormat="1" applyFont="1" applyFill="1" applyBorder="1" applyAlignment="1">
      <alignment horizontal="center" vertical="center"/>
    </xf>
    <xf numFmtId="189" fontId="90" fillId="62" borderId="140" xfId="663" applyNumberFormat="1" applyFont="1" applyFill="1" applyBorder="1" applyAlignment="1">
      <alignment horizontal="center" vertical="center"/>
    </xf>
    <xf numFmtId="189" fontId="90" fillId="62" borderId="57" xfId="663" applyNumberFormat="1" applyFont="1" applyFill="1" applyBorder="1" applyAlignment="1">
      <alignment horizontal="center" vertical="center"/>
    </xf>
    <xf numFmtId="0" fontId="90" fillId="30" borderId="68" xfId="749" applyFont="1" applyFill="1" applyBorder="1"/>
    <xf numFmtId="20" fontId="90" fillId="30" borderId="67" xfId="697" applyNumberFormat="1" applyFont="1" applyFill="1" applyBorder="1" applyAlignment="1" applyProtection="1">
      <alignment horizontal="center" vertical="center"/>
      <protection locked="0"/>
    </xf>
    <xf numFmtId="20" fontId="120" fillId="30" borderId="67" xfId="697" applyNumberFormat="1" applyFont="1" applyFill="1" applyBorder="1" applyAlignment="1" applyProtection="1">
      <alignment horizontal="center" vertical="center"/>
      <protection locked="0"/>
    </xf>
    <xf numFmtId="49" fontId="90" fillId="30" borderId="67" xfId="0" applyNumberFormat="1" applyFont="1" applyFill="1" applyBorder="1" applyAlignment="1">
      <alignment horizontal="center" vertical="center"/>
    </xf>
    <xf numFmtId="0" fontId="163" fillId="0" borderId="0" xfId="0" applyFont="1" applyAlignment="1">
      <alignment horizontal="centerContinuous" vertical="center"/>
    </xf>
    <xf numFmtId="0" fontId="163" fillId="0" borderId="0" xfId="0" applyFont="1" applyAlignment="1">
      <alignment horizontal="center" vertical="center" wrapText="1"/>
    </xf>
    <xf numFmtId="176" fontId="140" fillId="0" borderId="235" xfId="698" applyNumberFormat="1" applyFont="1" applyBorder="1" applyAlignment="1">
      <alignment horizontal="center" vertical="center"/>
    </xf>
    <xf numFmtId="0" fontId="164" fillId="0" borderId="0" xfId="1017" applyFont="1" applyAlignment="1">
      <alignment horizontal="center" vertical="center"/>
    </xf>
    <xf numFmtId="49" fontId="79" fillId="0" borderId="0" xfId="987" applyNumberFormat="1" applyFont="1" applyAlignment="1">
      <alignment horizontal="right" vertical="center"/>
    </xf>
    <xf numFmtId="0" fontId="165" fillId="0" borderId="0" xfId="1018" applyFont="1" applyAlignment="1">
      <alignment horizontal="left" vertical="center"/>
    </xf>
    <xf numFmtId="0" fontId="166" fillId="0" borderId="0" xfId="1017" applyFont="1" applyAlignment="1">
      <alignment horizontal="center" vertical="center"/>
    </xf>
    <xf numFmtId="0" fontId="164" fillId="29" borderId="0" xfId="1017" applyFont="1" applyFill="1" applyAlignment="1">
      <alignment horizontal="center" vertical="center"/>
    </xf>
    <xf numFmtId="0" fontId="167" fillId="0" borderId="0" xfId="1017" applyFont="1" applyAlignment="1">
      <alignment horizontal="center" vertical="center"/>
    </xf>
    <xf numFmtId="0" fontId="168" fillId="0" borderId="0" xfId="1017" applyFont="1" applyAlignment="1">
      <alignment horizontal="center" vertical="top"/>
    </xf>
    <xf numFmtId="0" fontId="167" fillId="41" borderId="75" xfId="1017" applyFont="1" applyFill="1" applyBorder="1" applyAlignment="1">
      <alignment horizontal="center" vertical="center" wrapText="1"/>
    </xf>
    <xf numFmtId="0" fontId="167" fillId="41" borderId="108" xfId="1017" applyFont="1" applyFill="1" applyBorder="1" applyAlignment="1">
      <alignment horizontal="center" vertical="center" wrapText="1"/>
    </xf>
    <xf numFmtId="0" fontId="167" fillId="33" borderId="75" xfId="1017" applyFont="1" applyFill="1" applyBorder="1" applyAlignment="1">
      <alignment horizontal="center" vertical="center" wrapText="1"/>
    </xf>
    <xf numFmtId="0" fontId="167" fillId="33" borderId="109" xfId="1017" applyFont="1" applyFill="1" applyBorder="1" applyAlignment="1">
      <alignment horizontal="center" vertical="center" wrapText="1"/>
    </xf>
    <xf numFmtId="0" fontId="167" fillId="33" borderId="80" xfId="1017" applyFont="1" applyFill="1" applyBorder="1" applyAlignment="1">
      <alignment horizontal="center" vertical="center" wrapText="1"/>
    </xf>
    <xf numFmtId="0" fontId="169" fillId="0" borderId="108" xfId="1017" applyFont="1" applyBorder="1" applyAlignment="1">
      <alignment horizontal="center" vertical="center"/>
    </xf>
    <xf numFmtId="0" fontId="157" fillId="0" borderId="80" xfId="1017" applyFont="1" applyBorder="1" applyAlignment="1">
      <alignment horizontal="center" vertical="center"/>
    </xf>
    <xf numFmtId="0" fontId="170" fillId="0" borderId="75" xfId="1017" applyFont="1" applyBorder="1" applyAlignment="1">
      <alignment horizontal="center" vertical="center"/>
    </xf>
    <xf numFmtId="0" fontId="157" fillId="0" borderId="75" xfId="1017" applyFont="1" applyBorder="1" applyAlignment="1">
      <alignment horizontal="center" vertical="center"/>
    </xf>
    <xf numFmtId="0" fontId="171" fillId="0" borderId="75" xfId="1017" applyFont="1" applyBorder="1" applyAlignment="1">
      <alignment horizontal="center" vertical="center"/>
    </xf>
    <xf numFmtId="0" fontId="169" fillId="0" borderId="79" xfId="1017" applyFont="1" applyBorder="1" applyAlignment="1">
      <alignment horizontal="center" vertical="center" wrapText="1"/>
    </xf>
    <xf numFmtId="14" fontId="169" fillId="0" borderId="75" xfId="1017" applyNumberFormat="1" applyFont="1" applyBorder="1" applyAlignment="1">
      <alignment horizontal="center" vertical="center"/>
    </xf>
    <xf numFmtId="191" fontId="148" fillId="29" borderId="75" xfId="1019" applyNumberFormat="1" applyFont="1" applyFill="1" applyBorder="1" applyAlignment="1">
      <alignment horizontal="center" vertical="center"/>
    </xf>
    <xf numFmtId="1" fontId="148" fillId="29" borderId="75" xfId="1019" applyNumberFormat="1" applyFont="1" applyFill="1" applyBorder="1" applyAlignment="1">
      <alignment horizontal="center" vertical="center"/>
    </xf>
    <xf numFmtId="189" fontId="147" fillId="0" borderId="75" xfId="1017" applyNumberFormat="1" applyFont="1" applyBorder="1" applyAlignment="1">
      <alignment horizontal="center" vertical="center"/>
    </xf>
    <xf numFmtId="0" fontId="167" fillId="33" borderId="78" xfId="1017" applyFont="1" applyFill="1" applyBorder="1" applyAlignment="1">
      <alignment horizontal="center" vertical="center"/>
    </xf>
    <xf numFmtId="0" fontId="171" fillId="33" borderId="81" xfId="1017" applyFont="1" applyFill="1" applyBorder="1" applyAlignment="1">
      <alignment horizontal="center" vertical="center"/>
    </xf>
    <xf numFmtId="189" fontId="172" fillId="33" borderId="102" xfId="1017" applyNumberFormat="1" applyFont="1" applyFill="1" applyBorder="1" applyAlignment="1">
      <alignment horizontal="center" vertical="center"/>
    </xf>
    <xf numFmtId="0" fontId="173" fillId="0" borderId="0" xfId="1017" applyFont="1" applyAlignment="1">
      <alignment horizontal="center" vertical="center"/>
    </xf>
    <xf numFmtId="189" fontId="164" fillId="0" borderId="0" xfId="1017" applyNumberFormat="1" applyFont="1" applyAlignment="1">
      <alignment horizontal="center" vertical="center"/>
    </xf>
    <xf numFmtId="0" fontId="174" fillId="0" borderId="0" xfId="1017" applyFont="1" applyAlignment="1">
      <alignment horizontal="center" vertical="center"/>
    </xf>
    <xf numFmtId="0" fontId="175" fillId="0" borderId="0" xfId="1017" applyFont="1" applyAlignment="1">
      <alignment horizontal="center" vertical="center"/>
    </xf>
    <xf numFmtId="0" fontId="164" fillId="0" borderId="0" xfId="1017" applyFont="1" applyAlignment="1">
      <alignment horizontal="center" vertical="center" wrapText="1"/>
    </xf>
    <xf numFmtId="0" fontId="177" fillId="0" borderId="0" xfId="1017" applyFont="1" applyAlignment="1">
      <alignment horizontal="left" vertical="center"/>
    </xf>
    <xf numFmtId="189" fontId="90" fillId="62" borderId="118" xfId="663" applyNumberFormat="1" applyFont="1" applyFill="1" applyBorder="1" applyAlignment="1">
      <alignment horizontal="center" vertical="center"/>
    </xf>
    <xf numFmtId="189" fontId="90" fillId="62" borderId="276" xfId="663" applyNumberFormat="1" applyFont="1" applyFill="1" applyBorder="1" applyAlignment="1">
      <alignment horizontal="center" vertical="center"/>
    </xf>
    <xf numFmtId="180" fontId="90" fillId="60" borderId="38" xfId="640" applyNumberFormat="1" applyFont="1" applyFill="1" applyBorder="1" applyAlignment="1">
      <alignment horizontal="center" vertical="center"/>
    </xf>
    <xf numFmtId="3" fontId="90" fillId="57" borderId="280" xfId="0" applyNumberFormat="1" applyFont="1" applyFill="1" applyBorder="1" applyAlignment="1">
      <alignment horizontal="center" vertical="center"/>
    </xf>
    <xf numFmtId="3" fontId="90" fillId="30" borderId="281" xfId="0" applyNumberFormat="1" applyFont="1" applyFill="1" applyBorder="1" applyAlignment="1">
      <alignment horizontal="center" vertical="center"/>
    </xf>
    <xf numFmtId="3" fontId="90" fillId="0" borderId="282" xfId="0" applyNumberFormat="1" applyFont="1" applyBorder="1" applyAlignment="1">
      <alignment horizontal="center" vertical="center"/>
    </xf>
    <xf numFmtId="191" fontId="89" fillId="42" borderId="81" xfId="981" applyNumberFormat="1" applyFont="1" applyFill="1" applyBorder="1" applyAlignment="1">
      <alignment horizontal="center" vertical="center"/>
    </xf>
    <xf numFmtId="0" fontId="94" fillId="43" borderId="83" xfId="978" applyFont="1" applyFill="1" applyBorder="1" applyAlignment="1">
      <alignment horizontal="center" vertical="center" wrapText="1"/>
    </xf>
    <xf numFmtId="0" fontId="94" fillId="0" borderId="83" xfId="978" applyFont="1" applyBorder="1" applyAlignment="1">
      <alignment horizontal="center" vertical="center" wrapText="1"/>
    </xf>
    <xf numFmtId="189" fontId="137" fillId="0" borderId="82" xfId="979" applyNumberFormat="1" applyFont="1" applyBorder="1" applyAlignment="1">
      <alignment horizontal="center" vertical="center"/>
    </xf>
    <xf numFmtId="0" fontId="137" fillId="0" borderId="79" xfId="980" applyFont="1" applyBorder="1" applyAlignment="1">
      <alignment horizontal="center" vertical="center"/>
    </xf>
    <xf numFmtId="189" fontId="138" fillId="33" borderId="0" xfId="979" applyNumberFormat="1" applyFont="1" applyFill="1" applyAlignment="1">
      <alignment horizontal="center" vertical="center"/>
    </xf>
    <xf numFmtId="164" fontId="101" fillId="29" borderId="75" xfId="979" applyFont="1" applyFill="1" applyBorder="1" applyAlignment="1">
      <alignment horizontal="center" vertical="center"/>
    </xf>
    <xf numFmtId="0" fontId="80" fillId="64" borderId="0" xfId="978" applyFont="1" applyFill="1" applyAlignment="1">
      <alignment horizontal="center" vertical="center"/>
    </xf>
    <xf numFmtId="17" fontId="89" fillId="0" borderId="0" xfId="1003" applyNumberFormat="1" applyFont="1" applyAlignment="1">
      <alignment horizontal="center" vertical="center"/>
    </xf>
    <xf numFmtId="17" fontId="89" fillId="0" borderId="0" xfId="1003" applyNumberFormat="1" applyFont="1" applyAlignment="1">
      <alignment horizontal="center" vertical="center" wrapText="1"/>
    </xf>
    <xf numFmtId="0" fontId="89" fillId="35" borderId="212" xfId="1003" applyFont="1" applyFill="1" applyBorder="1" applyAlignment="1">
      <alignment horizontal="center" vertical="center"/>
    </xf>
    <xf numFmtId="0" fontId="89" fillId="35" borderId="213" xfId="1003" applyFont="1" applyFill="1" applyBorder="1" applyAlignment="1">
      <alignment horizontal="center" vertical="center"/>
    </xf>
    <xf numFmtId="0" fontId="89" fillId="35" borderId="213" xfId="1003" applyFont="1" applyFill="1" applyBorder="1" applyAlignment="1">
      <alignment horizontal="center" vertical="center" wrapText="1"/>
    </xf>
    <xf numFmtId="0" fontId="89" fillId="62" borderId="213" xfId="1003" applyFont="1" applyFill="1" applyBorder="1" applyAlignment="1">
      <alignment horizontal="center" vertical="center" wrapText="1"/>
    </xf>
    <xf numFmtId="0" fontId="89" fillId="35" borderId="214" xfId="1003" applyFont="1" applyFill="1" applyBorder="1" applyAlignment="1">
      <alignment horizontal="center" vertical="center" wrapText="1"/>
    </xf>
    <xf numFmtId="0" fontId="89" fillId="62" borderId="215" xfId="1003" applyFont="1" applyFill="1" applyBorder="1" applyAlignment="1">
      <alignment horizontal="center" vertical="center"/>
    </xf>
    <xf numFmtId="191" fontId="147" fillId="0" borderId="0" xfId="1004" applyNumberFormat="1" applyFont="1" applyAlignment="1">
      <alignment horizontal="center" vertical="center"/>
    </xf>
    <xf numFmtId="0" fontId="89" fillId="0" borderId="74" xfId="1003" applyFont="1" applyBorder="1" applyAlignment="1">
      <alignment horizontal="center" vertical="center" wrapText="1"/>
    </xf>
    <xf numFmtId="1" fontId="104" fillId="39" borderId="89" xfId="902" applyNumberFormat="1" applyFont="1" applyFill="1" applyBorder="1" applyAlignment="1" applyProtection="1">
      <alignment horizontal="center" vertical="center"/>
      <protection locked="0"/>
    </xf>
    <xf numFmtId="164" fontId="5" fillId="0" borderId="0" xfId="1015" applyNumberFormat="1"/>
    <xf numFmtId="198" fontId="5" fillId="0" borderId="0" xfId="1015" applyNumberFormat="1"/>
    <xf numFmtId="173" fontId="140" fillId="0" borderId="46" xfId="994" applyNumberFormat="1" applyFont="1" applyFill="1" applyBorder="1" applyAlignment="1">
      <alignment horizontal="center" vertical="center"/>
    </xf>
    <xf numFmtId="173" fontId="140" fillId="0" borderId="235" xfId="994" applyNumberFormat="1" applyFont="1" applyFill="1" applyBorder="1" applyAlignment="1">
      <alignment horizontal="center" vertical="center"/>
    </xf>
    <xf numFmtId="173" fontId="140" fillId="0" borderId="188" xfId="698" applyNumberFormat="1" applyFont="1" applyBorder="1" applyAlignment="1">
      <alignment horizontal="center" vertical="center"/>
    </xf>
    <xf numFmtId="0" fontId="79" fillId="36" borderId="0" xfId="901" applyFont="1" applyFill="1" applyAlignment="1">
      <alignment horizontal="center" vertical="center"/>
    </xf>
    <xf numFmtId="189" fontId="137" fillId="0" borderId="79" xfId="979" applyNumberFormat="1" applyFont="1" applyBorder="1" applyAlignment="1">
      <alignment horizontal="center" vertical="center"/>
    </xf>
    <xf numFmtId="0" fontId="94" fillId="43" borderId="159" xfId="978" applyFont="1" applyFill="1" applyBorder="1" applyAlignment="1">
      <alignment horizontal="center" vertical="center" wrapText="1"/>
    </xf>
    <xf numFmtId="0" fontId="91" fillId="0" borderId="74" xfId="1009" applyFont="1" applyBorder="1" applyAlignment="1">
      <alignment horizontal="center" vertical="center" wrapText="1"/>
    </xf>
    <xf numFmtId="0" fontId="169" fillId="0" borderId="99" xfId="1017" applyFont="1" applyBorder="1" applyAlignment="1">
      <alignment horizontal="center" vertical="center" wrapText="1"/>
    </xf>
    <xf numFmtId="0" fontId="171" fillId="0" borderId="83" xfId="1017" applyFont="1" applyBorder="1" applyAlignment="1">
      <alignment horizontal="center" vertical="center"/>
    </xf>
    <xf numFmtId="0" fontId="145" fillId="0" borderId="0" xfId="0" applyFont="1" applyAlignment="1">
      <alignment horizontal="center" vertical="center"/>
    </xf>
    <xf numFmtId="174" fontId="119" fillId="0" borderId="0" xfId="640" applyNumberFormat="1" applyFont="1" applyFill="1" applyBorder="1" applyAlignment="1">
      <alignment horizontal="center" vertical="center" wrapText="1"/>
    </xf>
    <xf numFmtId="174" fontId="119" fillId="0" borderId="75" xfId="640" applyNumberFormat="1" applyFont="1" applyFill="1" applyBorder="1" applyAlignment="1">
      <alignment vertical="center" wrapText="1"/>
    </xf>
    <xf numFmtId="0" fontId="119" fillId="0" borderId="0" xfId="0" applyFont="1" applyAlignment="1">
      <alignment horizontal="center" vertical="center" wrapText="1"/>
    </xf>
    <xf numFmtId="0" fontId="119" fillId="0" borderId="75" xfId="0" applyFont="1" applyBorder="1" applyAlignment="1">
      <alignment horizontal="center" vertical="center"/>
    </xf>
    <xf numFmtId="0" fontId="119" fillId="0" borderId="75" xfId="0" applyFont="1" applyBorder="1" applyAlignment="1">
      <alignment horizontal="center" vertical="center" wrapText="1"/>
    </xf>
    <xf numFmtId="189" fontId="145" fillId="0" borderId="0" xfId="0" applyNumberFormat="1" applyFont="1" applyAlignment="1">
      <alignment horizontal="center" vertical="center"/>
    </xf>
    <xf numFmtId="0" fontId="145" fillId="0" borderId="55" xfId="0" applyFont="1" applyBorder="1" applyAlignment="1">
      <alignment horizontal="center" vertical="center"/>
    </xf>
    <xf numFmtId="0" fontId="145" fillId="0" borderId="91" xfId="0" applyFont="1" applyBorder="1" applyAlignment="1">
      <alignment horizontal="center" vertical="center"/>
    </xf>
    <xf numFmtId="0" fontId="145" fillId="0" borderId="90" xfId="0" applyFont="1" applyBorder="1" applyAlignment="1">
      <alignment horizontal="center" vertical="center"/>
    </xf>
    <xf numFmtId="176" fontId="145" fillId="0" borderId="0" xfId="0" applyNumberFormat="1" applyFont="1" applyAlignment="1">
      <alignment horizontal="center" vertical="center"/>
    </xf>
    <xf numFmtId="177" fontId="119" fillId="0" borderId="32" xfId="0" applyNumberFormat="1" applyFont="1" applyBorder="1" applyAlignment="1">
      <alignment horizontal="center" vertical="center"/>
    </xf>
    <xf numFmtId="177" fontId="119" fillId="0" borderId="30" xfId="0" applyNumberFormat="1" applyFont="1" applyBorder="1" applyAlignment="1">
      <alignment horizontal="center" vertical="center"/>
    </xf>
    <xf numFmtId="177" fontId="119" fillId="0" borderId="33" xfId="0" applyNumberFormat="1" applyFont="1" applyBorder="1" applyAlignment="1">
      <alignment horizontal="center" vertical="center"/>
    </xf>
    <xf numFmtId="164" fontId="145" fillId="0" borderId="0" xfId="0" applyNumberFormat="1" applyFont="1" applyAlignment="1">
      <alignment vertical="center"/>
    </xf>
    <xf numFmtId="205" fontId="145" fillId="0" borderId="0" xfId="0" applyNumberFormat="1" applyFont="1" applyAlignment="1">
      <alignment vertical="center"/>
    </xf>
    <xf numFmtId="177" fontId="119" fillId="0" borderId="0" xfId="0" applyNumberFormat="1" applyFont="1" applyAlignment="1">
      <alignment horizontal="center" vertical="center"/>
    </xf>
    <xf numFmtId="176" fontId="119" fillId="0" borderId="0" xfId="0" applyNumberFormat="1" applyFont="1" applyAlignment="1">
      <alignment horizontal="center" vertical="center"/>
    </xf>
    <xf numFmtId="189" fontId="119" fillId="31" borderId="0" xfId="0" applyNumberFormat="1" applyFont="1" applyFill="1" applyAlignment="1">
      <alignment horizontal="center" vertical="center"/>
    </xf>
    <xf numFmtId="177" fontId="145" fillId="0" borderId="0" xfId="0" applyNumberFormat="1" applyFont="1" applyAlignment="1">
      <alignment vertical="center"/>
    </xf>
    <xf numFmtId="4" fontId="119" fillId="0" borderId="0" xfId="0" applyNumberFormat="1" applyFont="1" applyAlignment="1">
      <alignment horizontal="center" vertical="center"/>
    </xf>
    <xf numFmtId="177" fontId="119" fillId="0" borderId="173" xfId="0" applyNumberFormat="1" applyFont="1" applyBorder="1" applyAlignment="1">
      <alignment horizontal="center" vertical="center"/>
    </xf>
    <xf numFmtId="177" fontId="119" fillId="0" borderId="174" xfId="0" applyNumberFormat="1" applyFont="1" applyBorder="1" applyAlignment="1">
      <alignment horizontal="center" vertical="center"/>
    </xf>
    <xf numFmtId="177" fontId="119" fillId="0" borderId="175" xfId="0" applyNumberFormat="1" applyFont="1" applyBorder="1" applyAlignment="1">
      <alignment horizontal="center" vertical="center"/>
    </xf>
    <xf numFmtId="197" fontId="119" fillId="0" borderId="0" xfId="0" applyNumberFormat="1" applyFont="1" applyAlignment="1">
      <alignment horizontal="center" vertical="center"/>
    </xf>
    <xf numFmtId="3" fontId="119" fillId="0" borderId="0" xfId="0" applyNumberFormat="1" applyFont="1" applyAlignment="1">
      <alignment horizontal="center" vertical="center"/>
    </xf>
    <xf numFmtId="4" fontId="145" fillId="0" borderId="0" xfId="0" applyNumberFormat="1" applyFont="1" applyAlignment="1">
      <alignment horizontal="center" vertical="center"/>
    </xf>
    <xf numFmtId="4" fontId="145" fillId="31" borderId="0" xfId="0" applyNumberFormat="1" applyFont="1" applyFill="1" applyAlignment="1">
      <alignment horizontal="center" vertical="center"/>
    </xf>
    <xf numFmtId="4" fontId="145" fillId="0" borderId="0" xfId="0" applyNumberFormat="1" applyFont="1" applyAlignment="1">
      <alignment vertical="center"/>
    </xf>
    <xf numFmtId="175" fontId="145" fillId="0" borderId="0" xfId="0" applyNumberFormat="1" applyFont="1" applyAlignment="1">
      <alignment vertical="center"/>
    </xf>
    <xf numFmtId="178" fontId="145" fillId="0" borderId="0" xfId="0" applyNumberFormat="1" applyFont="1" applyAlignment="1">
      <alignment vertical="center"/>
    </xf>
    <xf numFmtId="9" fontId="145" fillId="0" borderId="0" xfId="798" applyFont="1" applyFill="1" applyAlignment="1">
      <alignment vertical="center"/>
    </xf>
    <xf numFmtId="172" fontId="90" fillId="0" borderId="0" xfId="640" applyNumberFormat="1" applyFont="1" applyAlignment="1">
      <alignment horizontal="right" vertical="center"/>
    </xf>
    <xf numFmtId="174" fontId="163" fillId="0" borderId="0" xfId="640" applyNumberFormat="1" applyFont="1" applyAlignment="1">
      <alignment horizontal="center" vertical="center" wrapText="1"/>
    </xf>
    <xf numFmtId="0" fontId="0" fillId="0" borderId="29" xfId="0" applyBorder="1"/>
    <xf numFmtId="172" fontId="90" fillId="0" borderId="29" xfId="640" applyNumberFormat="1" applyFont="1" applyBorder="1" applyAlignment="1">
      <alignment horizontal="right" vertical="center"/>
    </xf>
    <xf numFmtId="172" fontId="90" fillId="0" borderId="88" xfId="640" applyNumberFormat="1" applyFont="1" applyBorder="1" applyAlignment="1">
      <alignment horizontal="right" vertical="center"/>
    </xf>
    <xf numFmtId="169" fontId="102" fillId="29" borderId="0" xfId="903" applyFont="1" applyFill="1"/>
    <xf numFmtId="0" fontId="104" fillId="29" borderId="0" xfId="902" applyFont="1" applyFill="1" applyAlignment="1">
      <alignment horizontal="right"/>
    </xf>
    <xf numFmtId="189" fontId="104" fillId="29" borderId="0" xfId="902" applyNumberFormat="1" applyFont="1" applyFill="1" applyAlignment="1" applyProtection="1">
      <alignment horizontal="center"/>
      <protection locked="0"/>
    </xf>
    <xf numFmtId="189" fontId="104" fillId="29" borderId="0" xfId="663" applyNumberFormat="1" applyFont="1" applyFill="1" applyBorder="1" applyAlignment="1" applyProtection="1">
      <alignment horizontal="center"/>
      <protection locked="0"/>
    </xf>
    <xf numFmtId="189" fontId="105" fillId="29" borderId="53" xfId="902" applyNumberFormat="1" applyFont="1" applyFill="1" applyBorder="1" applyAlignment="1" applyProtection="1">
      <alignment horizontal="center"/>
      <protection locked="0"/>
    </xf>
    <xf numFmtId="0" fontId="103" fillId="29" borderId="0" xfId="901" applyFont="1" applyFill="1" applyAlignment="1">
      <alignment horizontal="center"/>
    </xf>
    <xf numFmtId="0" fontId="96" fillId="29" borderId="0" xfId="900" applyFont="1" applyFill="1"/>
    <xf numFmtId="49" fontId="109" fillId="66" borderId="36" xfId="0" applyNumberFormat="1" applyFont="1" applyFill="1" applyBorder="1" applyAlignment="1">
      <alignment horizontal="center" vertical="center"/>
    </xf>
    <xf numFmtId="0" fontId="137" fillId="0" borderId="80" xfId="978" applyFont="1" applyBorder="1" applyAlignment="1">
      <alignment horizontal="center" vertical="center"/>
    </xf>
    <xf numFmtId="0" fontId="137" fillId="0" borderId="80" xfId="980" applyFont="1" applyBorder="1" applyAlignment="1">
      <alignment horizontal="center" vertical="center"/>
    </xf>
    <xf numFmtId="191" fontId="148" fillId="0" borderId="159" xfId="1010" applyNumberFormat="1" applyFont="1" applyBorder="1" applyAlignment="1">
      <alignment horizontal="center" vertical="center"/>
    </xf>
    <xf numFmtId="0" fontId="124" fillId="0" borderId="0" xfId="695" applyFont="1"/>
    <xf numFmtId="0" fontId="124" fillId="0" borderId="0" xfId="695" applyFont="1" applyAlignment="1">
      <alignment horizontal="center"/>
    </xf>
    <xf numFmtId="189" fontId="124" fillId="0" borderId="0" xfId="695" applyNumberFormat="1" applyFont="1" applyAlignment="1">
      <alignment horizontal="center"/>
    </xf>
    <xf numFmtId="0" fontId="116" fillId="0" borderId="0" xfId="695" applyFont="1"/>
    <xf numFmtId="0" fontId="116" fillId="0" borderId="0" xfId="695" applyFont="1" applyAlignment="1">
      <alignment horizontal="center"/>
    </xf>
    <xf numFmtId="189" fontId="116" fillId="0" borderId="0" xfId="695" applyNumberFormat="1" applyFont="1" applyAlignment="1">
      <alignment horizontal="center"/>
    </xf>
    <xf numFmtId="0" fontId="180" fillId="0" borderId="0" xfId="685" applyFont="1" applyAlignment="1">
      <alignment vertical="center"/>
    </xf>
    <xf numFmtId="0" fontId="79" fillId="0" borderId="0" xfId="685" applyFont="1" applyAlignment="1">
      <alignment horizontal="center" vertical="center"/>
    </xf>
    <xf numFmtId="178" fontId="181" fillId="0" borderId="0" xfId="685" applyNumberFormat="1" applyFont="1" applyAlignment="1">
      <alignment horizontal="center" vertical="center"/>
    </xf>
    <xf numFmtId="178" fontId="180" fillId="0" borderId="0" xfId="685" applyNumberFormat="1" applyFont="1" applyAlignment="1">
      <alignment horizontal="center" vertical="center"/>
    </xf>
    <xf numFmtId="178" fontId="79" fillId="0" borderId="0" xfId="685" applyNumberFormat="1" applyFont="1" applyAlignment="1">
      <alignment horizontal="center" vertical="center"/>
    </xf>
    <xf numFmtId="189" fontId="181" fillId="0" borderId="0" xfId="866" applyNumberFormat="1" applyFont="1" applyFill="1" applyAlignment="1">
      <alignment horizontal="center" vertical="center"/>
    </xf>
    <xf numFmtId="189" fontId="180" fillId="0" borderId="0" xfId="866" applyNumberFormat="1" applyFont="1" applyFill="1" applyAlignment="1">
      <alignment horizontal="center" vertical="center"/>
    </xf>
    <xf numFmtId="189" fontId="182" fillId="0" borderId="0" xfId="685" applyNumberFormat="1" applyFont="1" applyAlignment="1">
      <alignment horizontal="center" vertical="center"/>
    </xf>
    <xf numFmtId="189" fontId="180" fillId="0" borderId="0" xfId="685" applyNumberFormat="1" applyFont="1" applyAlignment="1">
      <alignment horizontal="center" vertical="center"/>
    </xf>
    <xf numFmtId="0" fontId="181" fillId="0" borderId="0" xfId="685" applyFont="1" applyAlignment="1">
      <alignment horizontal="center" vertical="center"/>
    </xf>
    <xf numFmtId="0" fontId="181" fillId="0" borderId="0" xfId="685" applyFont="1" applyAlignment="1">
      <alignment vertical="center"/>
    </xf>
    <xf numFmtId="0" fontId="180" fillId="0" borderId="99" xfId="685" applyFont="1" applyBorder="1" applyAlignment="1">
      <alignment vertical="center"/>
    </xf>
    <xf numFmtId="0" fontId="180" fillId="0" borderId="81" xfId="685" applyFont="1" applyBorder="1" applyAlignment="1">
      <alignment vertical="center"/>
    </xf>
    <xf numFmtId="0" fontId="79" fillId="0" borderId="81" xfId="685" applyFont="1" applyBorder="1" applyAlignment="1">
      <alignment horizontal="center" vertical="center"/>
    </xf>
    <xf numFmtId="178" fontId="181" fillId="0" borderId="81" xfId="685" applyNumberFormat="1" applyFont="1" applyBorder="1" applyAlignment="1">
      <alignment horizontal="center" vertical="center"/>
    </xf>
    <xf numFmtId="178" fontId="180" fillId="0" borderId="81" xfId="685" applyNumberFormat="1" applyFont="1" applyBorder="1" applyAlignment="1">
      <alignment horizontal="center" vertical="center"/>
    </xf>
    <xf numFmtId="178" fontId="79" fillId="0" borderId="81" xfId="685" applyNumberFormat="1" applyFont="1" applyBorder="1" applyAlignment="1">
      <alignment horizontal="center" vertical="center"/>
    </xf>
    <xf numFmtId="189" fontId="181" fillId="0" borderId="81" xfId="866" applyNumberFormat="1" applyFont="1" applyFill="1" applyBorder="1" applyAlignment="1">
      <alignment horizontal="center" vertical="center"/>
    </xf>
    <xf numFmtId="189" fontId="180" fillId="0" borderId="81" xfId="866" applyNumberFormat="1" applyFont="1" applyFill="1" applyBorder="1" applyAlignment="1">
      <alignment horizontal="center" vertical="center"/>
    </xf>
    <xf numFmtId="189" fontId="182" fillId="0" borderId="81" xfId="685" applyNumberFormat="1" applyFont="1" applyBorder="1" applyAlignment="1">
      <alignment horizontal="center" vertical="center"/>
    </xf>
    <xf numFmtId="189" fontId="180" fillId="0" borderId="81" xfId="685" applyNumberFormat="1" applyFont="1" applyBorder="1" applyAlignment="1">
      <alignment horizontal="center" vertical="center"/>
    </xf>
    <xf numFmtId="189" fontId="180" fillId="0" borderId="82" xfId="685" applyNumberFormat="1" applyFont="1" applyBorder="1" applyAlignment="1">
      <alignment horizontal="center" vertical="center"/>
    </xf>
    <xf numFmtId="49" fontId="83" fillId="0" borderId="66" xfId="987" applyNumberFormat="1" applyFont="1" applyBorder="1" applyAlignment="1">
      <alignment horizontal="right" vertical="center"/>
    </xf>
    <xf numFmtId="0" fontId="133" fillId="0" borderId="0" xfId="1021" applyFont="1" applyAlignment="1">
      <alignment horizontal="left" vertical="center"/>
    </xf>
    <xf numFmtId="0" fontId="153" fillId="0" borderId="0" xfId="685" applyFont="1" applyAlignment="1">
      <alignment horizontal="center" vertical="top"/>
    </xf>
    <xf numFmtId="189" fontId="181" fillId="0" borderId="0" xfId="866" applyNumberFormat="1" applyFont="1" applyFill="1" applyBorder="1" applyAlignment="1">
      <alignment horizontal="center" vertical="center"/>
    </xf>
    <xf numFmtId="189" fontId="180" fillId="0" borderId="0" xfId="866" applyNumberFormat="1" applyFont="1" applyFill="1" applyBorder="1" applyAlignment="1">
      <alignment horizontal="center" vertical="center"/>
    </xf>
    <xf numFmtId="189" fontId="180" fillId="0" borderId="29" xfId="685" applyNumberFormat="1" applyFont="1" applyBorder="1" applyAlignment="1">
      <alignment horizontal="center" vertical="center"/>
    </xf>
    <xf numFmtId="0" fontId="180" fillId="0" borderId="0" xfId="685" applyFont="1" applyAlignment="1">
      <alignment horizontal="left" vertical="center"/>
    </xf>
    <xf numFmtId="0" fontId="153" fillId="0" borderId="0" xfId="685" applyFont="1" applyAlignment="1">
      <alignment vertical="top"/>
    </xf>
    <xf numFmtId="0" fontId="83" fillId="0" borderId="66" xfId="685" applyFont="1" applyBorder="1" applyAlignment="1">
      <alignment horizontal="center" vertical="center"/>
    </xf>
    <xf numFmtId="0" fontId="180" fillId="29" borderId="0" xfId="685" applyFont="1" applyFill="1" applyAlignment="1">
      <alignment horizontal="left" vertical="center"/>
    </xf>
    <xf numFmtId="172" fontId="180" fillId="0" borderId="0" xfId="882" applyNumberFormat="1" applyFont="1" applyFill="1" applyBorder="1" applyAlignment="1">
      <alignment horizontal="right" vertical="center"/>
    </xf>
    <xf numFmtId="0" fontId="180" fillId="0" borderId="66" xfId="685" applyFont="1" applyBorder="1" applyAlignment="1">
      <alignment horizontal="center" vertical="center"/>
    </xf>
    <xf numFmtId="0" fontId="180" fillId="0" borderId="66" xfId="685" applyFont="1" applyBorder="1" applyAlignment="1">
      <alignment vertical="center"/>
    </xf>
    <xf numFmtId="9" fontId="79" fillId="0" borderId="23" xfId="994" applyFont="1" applyFill="1" applyBorder="1" applyAlignment="1">
      <alignment horizontal="center" vertical="center"/>
    </xf>
    <xf numFmtId="9" fontId="79" fillId="0" borderId="24" xfId="994" applyFont="1" applyFill="1" applyBorder="1" applyAlignment="1">
      <alignment horizontal="center" vertical="center"/>
    </xf>
    <xf numFmtId="178" fontId="79" fillId="0" borderId="25" xfId="685" applyNumberFormat="1" applyFont="1" applyBorder="1" applyAlignment="1">
      <alignment horizontal="center" vertical="center"/>
    </xf>
    <xf numFmtId="189" fontId="183" fillId="0" borderId="0" xfId="866" applyNumberFormat="1" applyFont="1" applyFill="1" applyBorder="1" applyAlignment="1">
      <alignment horizontal="center" vertical="center"/>
    </xf>
    <xf numFmtId="189" fontId="184" fillId="0" borderId="0" xfId="866" applyNumberFormat="1" applyFont="1" applyFill="1" applyBorder="1" applyAlignment="1">
      <alignment horizontal="center" vertical="center"/>
    </xf>
    <xf numFmtId="189" fontId="185" fillId="0" borderId="0" xfId="685" applyNumberFormat="1" applyFont="1" applyAlignment="1">
      <alignment horizontal="center" vertical="center"/>
    </xf>
    <xf numFmtId="189" fontId="184" fillId="0" borderId="0" xfId="685" applyNumberFormat="1" applyFont="1" applyAlignment="1">
      <alignment horizontal="center" vertical="center"/>
    </xf>
    <xf numFmtId="189" fontId="79" fillId="0" borderId="29" xfId="685" applyNumberFormat="1" applyFont="1" applyBorder="1" applyAlignment="1">
      <alignment horizontal="center" vertical="center"/>
    </xf>
    <xf numFmtId="178" fontId="180" fillId="0" borderId="0" xfId="882" applyNumberFormat="1" applyFont="1" applyFill="1" applyBorder="1" applyAlignment="1">
      <alignment horizontal="center" vertical="center"/>
    </xf>
    <xf numFmtId="1" fontId="79" fillId="0" borderId="85" xfId="882" applyNumberFormat="1" applyFont="1" applyFill="1" applyBorder="1" applyAlignment="1">
      <alignment horizontal="center" vertical="center"/>
    </xf>
    <xf numFmtId="1" fontId="79" fillId="0" borderId="83" xfId="882" applyNumberFormat="1" applyFont="1" applyFill="1" applyBorder="1" applyAlignment="1">
      <alignment horizontal="center" vertical="center"/>
    </xf>
    <xf numFmtId="1" fontId="79" fillId="0" borderId="86" xfId="882" applyNumberFormat="1" applyFont="1" applyFill="1" applyBorder="1" applyAlignment="1">
      <alignment horizontal="center" vertical="center"/>
    </xf>
    <xf numFmtId="189" fontId="79" fillId="0" borderId="295" xfId="882" applyNumberFormat="1" applyFont="1" applyFill="1" applyBorder="1" applyAlignment="1">
      <alignment horizontal="center" vertical="center"/>
    </xf>
    <xf numFmtId="0" fontId="79" fillId="29" borderId="30" xfId="685" applyFont="1" applyFill="1" applyBorder="1" applyAlignment="1">
      <alignment horizontal="center" vertical="center"/>
    </xf>
    <xf numFmtId="0" fontId="79" fillId="30" borderId="30" xfId="685" applyFont="1" applyFill="1" applyBorder="1" applyAlignment="1">
      <alignment horizontal="center" vertical="center"/>
    </xf>
    <xf numFmtId="0" fontId="79" fillId="0" borderId="30" xfId="685" applyFont="1" applyBorder="1" applyAlignment="1">
      <alignment horizontal="center" vertical="center"/>
    </xf>
    <xf numFmtId="0" fontId="79" fillId="0" borderId="99" xfId="685" applyFont="1" applyBorder="1" applyAlignment="1">
      <alignment horizontal="center" vertical="center"/>
    </xf>
    <xf numFmtId="178" fontId="183" fillId="0" borderId="0" xfId="685" applyNumberFormat="1" applyFont="1" applyAlignment="1">
      <alignment horizontal="center" vertical="center"/>
    </xf>
    <xf numFmtId="189" fontId="183" fillId="34" borderId="300" xfId="866" applyNumberFormat="1" applyFont="1" applyFill="1" applyBorder="1" applyAlignment="1">
      <alignment horizontal="center" vertical="center"/>
    </xf>
    <xf numFmtId="189" fontId="185" fillId="34" borderId="300" xfId="882" applyNumberFormat="1" applyFont="1" applyFill="1" applyBorder="1" applyAlignment="1">
      <alignment horizontal="center" vertical="center"/>
    </xf>
    <xf numFmtId="189" fontId="183" fillId="40" borderId="300" xfId="866" applyNumberFormat="1" applyFont="1" applyFill="1" applyBorder="1" applyAlignment="1">
      <alignment horizontal="center" vertical="center"/>
    </xf>
    <xf numFmtId="189" fontId="183" fillId="34" borderId="300" xfId="882" applyNumberFormat="1" applyFont="1" applyFill="1" applyBorder="1" applyAlignment="1">
      <alignment horizontal="center" vertical="center"/>
    </xf>
    <xf numFmtId="189" fontId="183" fillId="40" borderId="300" xfId="882" applyNumberFormat="1" applyFont="1" applyFill="1" applyBorder="1" applyAlignment="1">
      <alignment horizontal="center" vertical="center" wrapText="1"/>
    </xf>
    <xf numFmtId="0" fontId="79" fillId="0" borderId="0" xfId="685" applyFont="1" applyAlignment="1">
      <alignment horizontal="center" vertical="center" wrapText="1"/>
    </xf>
    <xf numFmtId="1" fontId="180" fillId="0" borderId="56" xfId="685" applyNumberFormat="1" applyFont="1" applyBorder="1" applyAlignment="1">
      <alignment horizontal="center" vertical="center"/>
    </xf>
    <xf numFmtId="1" fontId="180" fillId="30" borderId="56" xfId="685" applyNumberFormat="1" applyFont="1" applyFill="1" applyBorder="1" applyAlignment="1">
      <alignment horizontal="center" vertical="center"/>
    </xf>
    <xf numFmtId="178" fontId="183" fillId="0" borderId="301" xfId="685" applyNumberFormat="1" applyFont="1" applyBorder="1" applyAlignment="1">
      <alignment horizontal="center" vertical="center"/>
    </xf>
    <xf numFmtId="178" fontId="183" fillId="34" borderId="301" xfId="685" applyNumberFormat="1" applyFont="1" applyFill="1" applyBorder="1" applyAlignment="1">
      <alignment horizontal="center" vertical="center"/>
    </xf>
    <xf numFmtId="178" fontId="183" fillId="34" borderId="302" xfId="685" applyNumberFormat="1" applyFont="1" applyFill="1" applyBorder="1" applyAlignment="1">
      <alignment horizontal="center" vertical="center"/>
    </xf>
    <xf numFmtId="189" fontId="183" fillId="34" borderId="303" xfId="866" applyNumberFormat="1" applyFont="1" applyFill="1" applyBorder="1" applyAlignment="1">
      <alignment horizontal="center" vertical="center"/>
    </xf>
    <xf numFmtId="189" fontId="185" fillId="34" borderId="303" xfId="685" applyNumberFormat="1" applyFont="1" applyFill="1" applyBorder="1" applyAlignment="1">
      <alignment horizontal="center" vertical="center"/>
    </xf>
    <xf numFmtId="189" fontId="183" fillId="40" borderId="303" xfId="866" applyNumberFormat="1" applyFont="1" applyFill="1" applyBorder="1" applyAlignment="1">
      <alignment horizontal="center" vertical="center"/>
    </xf>
    <xf numFmtId="189" fontId="183" fillId="34" borderId="303" xfId="685" applyNumberFormat="1" applyFont="1" applyFill="1" applyBorder="1" applyAlignment="1">
      <alignment horizontal="center" vertical="center"/>
    </xf>
    <xf numFmtId="189" fontId="183" fillId="40" borderId="303" xfId="882" applyNumberFormat="1" applyFont="1" applyFill="1" applyBorder="1" applyAlignment="1">
      <alignment horizontal="center" vertical="center" wrapText="1"/>
    </xf>
    <xf numFmtId="0" fontId="183" fillId="31" borderId="0" xfId="685" applyFont="1" applyFill="1" applyAlignment="1">
      <alignment horizontal="center" vertical="center"/>
    </xf>
    <xf numFmtId="0" fontId="181" fillId="0" borderId="35" xfId="685" applyFont="1" applyBorder="1" applyAlignment="1">
      <alignment horizontal="center" vertical="center"/>
    </xf>
    <xf numFmtId="0" fontId="181" fillId="0" borderId="43" xfId="685" applyFont="1" applyBorder="1" applyAlignment="1">
      <alignment horizontal="center" vertical="center"/>
    </xf>
    <xf numFmtId="0" fontId="181" fillId="0" borderId="22" xfId="685" applyFont="1" applyBorder="1" applyAlignment="1">
      <alignment horizontal="center" vertical="center"/>
    </xf>
    <xf numFmtId="49" fontId="180" fillId="0" borderId="66" xfId="685" applyNumberFormat="1" applyFont="1" applyBorder="1" applyAlignment="1">
      <alignment horizontal="center" vertical="center"/>
    </xf>
    <xf numFmtId="49" fontId="180" fillId="0" borderId="0" xfId="685" applyNumberFormat="1" applyFont="1" applyAlignment="1">
      <alignment horizontal="center" vertical="center"/>
    </xf>
    <xf numFmtId="49" fontId="79" fillId="0" borderId="0" xfId="685" applyNumberFormat="1" applyFont="1" applyAlignment="1">
      <alignment horizontal="center" vertical="center"/>
    </xf>
    <xf numFmtId="1" fontId="183" fillId="0" borderId="0" xfId="685" applyNumberFormat="1" applyFont="1" applyAlignment="1">
      <alignment horizontal="center" vertical="center"/>
    </xf>
    <xf numFmtId="9" fontId="183" fillId="0" borderId="0" xfId="994" applyFont="1" applyFill="1" applyBorder="1" applyAlignment="1">
      <alignment horizontal="center" vertical="center"/>
    </xf>
    <xf numFmtId="189" fontId="183" fillId="0" borderId="0" xfId="685" applyNumberFormat="1" applyFont="1" applyAlignment="1">
      <alignment horizontal="center" vertical="center"/>
    </xf>
    <xf numFmtId="189" fontId="183" fillId="0" borderId="82" xfId="882" applyNumberFormat="1" applyFont="1" applyFill="1" applyBorder="1" applyAlignment="1">
      <alignment horizontal="center" vertical="center" wrapText="1"/>
    </xf>
    <xf numFmtId="0" fontId="183" fillId="0" borderId="0" xfId="685" applyFont="1" applyAlignment="1">
      <alignment horizontal="center" vertical="center"/>
    </xf>
    <xf numFmtId="49" fontId="183" fillId="34" borderId="75" xfId="685" applyNumberFormat="1" applyFont="1" applyFill="1" applyBorder="1" applyAlignment="1">
      <alignment horizontal="center" vertical="center"/>
    </xf>
    <xf numFmtId="49" fontId="180" fillId="0" borderId="84" xfId="685" applyNumberFormat="1" applyFont="1" applyBorder="1" applyAlignment="1">
      <alignment horizontal="center" vertical="center"/>
    </xf>
    <xf numFmtId="0" fontId="180" fillId="0" borderId="84" xfId="685" applyFont="1" applyBorder="1" applyAlignment="1">
      <alignment horizontal="center" vertical="center"/>
    </xf>
    <xf numFmtId="178" fontId="181" fillId="0" borderId="84" xfId="685" applyNumberFormat="1" applyFont="1" applyBorder="1" applyAlignment="1">
      <alignment horizontal="center" vertical="center"/>
    </xf>
    <xf numFmtId="178" fontId="180" fillId="0" borderId="84" xfId="685" applyNumberFormat="1" applyFont="1" applyBorder="1" applyAlignment="1">
      <alignment horizontal="center" vertical="center"/>
    </xf>
    <xf numFmtId="178" fontId="79" fillId="0" borderId="84" xfId="685" applyNumberFormat="1" applyFont="1" applyBorder="1" applyAlignment="1">
      <alignment horizontal="center" vertical="center"/>
    </xf>
    <xf numFmtId="189" fontId="181" fillId="0" borderId="84" xfId="866" applyNumberFormat="1" applyFont="1" applyFill="1" applyBorder="1" applyAlignment="1">
      <alignment horizontal="center" vertical="center"/>
    </xf>
    <xf numFmtId="189" fontId="180" fillId="0" borderId="84" xfId="866" applyNumberFormat="1" applyFont="1" applyFill="1" applyBorder="1" applyAlignment="1">
      <alignment horizontal="center" vertical="center"/>
    </xf>
    <xf numFmtId="189" fontId="182" fillId="0" borderId="84" xfId="882" applyNumberFormat="1" applyFont="1" applyFill="1" applyBorder="1" applyAlignment="1">
      <alignment horizontal="center" vertical="center"/>
    </xf>
    <xf numFmtId="189" fontId="180" fillId="0" borderId="84" xfId="882" applyNumberFormat="1" applyFont="1" applyFill="1" applyBorder="1" applyAlignment="1">
      <alignment horizontal="center" vertical="center"/>
    </xf>
    <xf numFmtId="189" fontId="183" fillId="0" borderId="84" xfId="994" applyNumberFormat="1" applyFont="1" applyFill="1" applyBorder="1" applyAlignment="1">
      <alignment horizontal="center" vertical="center"/>
    </xf>
    <xf numFmtId="189" fontId="180" fillId="0" borderId="88" xfId="685" applyNumberFormat="1" applyFont="1" applyBorder="1" applyAlignment="1">
      <alignment horizontal="center" vertical="center"/>
    </xf>
    <xf numFmtId="0" fontId="180" fillId="0" borderId="0" xfId="685" applyFont="1" applyAlignment="1">
      <alignment horizontal="center" vertical="center"/>
    </xf>
    <xf numFmtId="0" fontId="181" fillId="0" borderId="55" xfId="685" applyFont="1" applyBorder="1" applyAlignment="1">
      <alignment horizontal="center" vertical="center"/>
    </xf>
    <xf numFmtId="0" fontId="181" fillId="0" borderId="91" xfId="685" applyFont="1" applyBorder="1" applyAlignment="1">
      <alignment horizontal="center" vertical="center"/>
    </xf>
    <xf numFmtId="0" fontId="181" fillId="0" borderId="90" xfId="685" applyFont="1" applyBorder="1" applyAlignment="1">
      <alignment horizontal="center" vertical="center"/>
    </xf>
    <xf numFmtId="0" fontId="180" fillId="29" borderId="274" xfId="749" applyFont="1" applyFill="1" applyBorder="1"/>
    <xf numFmtId="20" fontId="180" fillId="0" borderId="30" xfId="698" applyNumberFormat="1" applyFont="1" applyBorder="1" applyAlignment="1" applyProtection="1">
      <alignment horizontal="center" vertical="center"/>
      <protection locked="0"/>
    </xf>
    <xf numFmtId="20" fontId="187" fillId="0" borderId="30" xfId="698" applyNumberFormat="1" applyFont="1" applyBorder="1" applyAlignment="1" applyProtection="1">
      <alignment horizontal="center" vertical="center"/>
      <protection locked="0"/>
    </xf>
    <xf numFmtId="49" fontId="180" fillId="0" borderId="30" xfId="685" applyNumberFormat="1" applyFont="1" applyBorder="1" applyAlignment="1">
      <alignment horizontal="center" vertical="center"/>
    </xf>
    <xf numFmtId="49" fontId="183" fillId="39" borderId="30" xfId="685" applyNumberFormat="1" applyFont="1" applyFill="1" applyBorder="1" applyAlignment="1">
      <alignment horizontal="center" vertical="center"/>
    </xf>
    <xf numFmtId="0" fontId="178" fillId="49" borderId="83" xfId="685" applyFont="1" applyFill="1" applyBorder="1" applyAlignment="1">
      <alignment horizontal="center"/>
    </xf>
    <xf numFmtId="3" fontId="180" fillId="0" borderId="304" xfId="685" applyNumberFormat="1" applyFont="1" applyBorder="1" applyAlignment="1">
      <alignment horizontal="center" vertical="center"/>
    </xf>
    <xf numFmtId="3" fontId="180" fillId="30" borderId="305" xfId="685" applyNumberFormat="1" applyFont="1" applyFill="1" applyBorder="1" applyAlignment="1">
      <alignment horizontal="center" vertical="center"/>
    </xf>
    <xf numFmtId="3" fontId="180" fillId="30" borderId="306" xfId="685" applyNumberFormat="1" applyFont="1" applyFill="1" applyBorder="1" applyAlignment="1">
      <alignment horizontal="center" vertical="center"/>
    </xf>
    <xf numFmtId="1" fontId="180" fillId="0" borderId="50" xfId="685" applyNumberFormat="1" applyFont="1" applyBorder="1" applyAlignment="1">
      <alignment horizontal="center" vertical="center"/>
    </xf>
    <xf numFmtId="178" fontId="181" fillId="0" borderId="274" xfId="882" applyNumberFormat="1" applyFont="1" applyFill="1" applyBorder="1" applyAlignment="1">
      <alignment horizontal="center" vertical="center"/>
    </xf>
    <xf numFmtId="178" fontId="180" fillId="0" borderId="307" xfId="882" applyNumberFormat="1" applyFont="1" applyFill="1" applyBorder="1" applyAlignment="1">
      <alignment horizontal="center" vertical="center"/>
    </xf>
    <xf numFmtId="178" fontId="180" fillId="0" borderId="30" xfId="882" applyNumberFormat="1" applyFont="1" applyFill="1" applyBorder="1" applyAlignment="1">
      <alignment horizontal="center" vertical="center"/>
    </xf>
    <xf numFmtId="178" fontId="180" fillId="0" borderId="308" xfId="882" applyNumberFormat="1" applyFont="1" applyFill="1" applyBorder="1" applyAlignment="1">
      <alignment horizontal="center" vertical="center"/>
    </xf>
    <xf numFmtId="178" fontId="180" fillId="0" borderId="309" xfId="882" applyNumberFormat="1" applyFont="1" applyFill="1" applyBorder="1" applyAlignment="1">
      <alignment horizontal="center" vertical="center"/>
    </xf>
    <xf numFmtId="178" fontId="180" fillId="0" borderId="304" xfId="882" applyNumberFormat="1" applyFont="1" applyFill="1" applyBorder="1" applyAlignment="1">
      <alignment horizontal="center" vertical="center"/>
    </xf>
    <xf numFmtId="178" fontId="180" fillId="0" borderId="310" xfId="882" applyNumberFormat="1" applyFont="1" applyFill="1" applyBorder="1" applyAlignment="1">
      <alignment horizontal="center" vertical="center"/>
    </xf>
    <xf numFmtId="189" fontId="182" fillId="0" borderId="50" xfId="866" applyNumberFormat="1" applyFont="1" applyFill="1" applyBorder="1" applyAlignment="1">
      <alignment horizontal="center" vertical="center"/>
    </xf>
    <xf numFmtId="189" fontId="180" fillId="0" borderId="50" xfId="866" applyNumberFormat="1" applyFont="1" applyFill="1" applyBorder="1" applyAlignment="1">
      <alignment horizontal="center" vertical="center"/>
    </xf>
    <xf numFmtId="164" fontId="183" fillId="31" borderId="0" xfId="685" applyNumberFormat="1" applyFont="1" applyFill="1" applyAlignment="1">
      <alignment horizontal="center" vertical="center"/>
    </xf>
    <xf numFmtId="164" fontId="183" fillId="0" borderId="0" xfId="685" applyNumberFormat="1" applyFont="1" applyAlignment="1">
      <alignment horizontal="center" vertical="center"/>
    </xf>
    <xf numFmtId="177" fontId="181" fillId="0" borderId="311" xfId="685" applyNumberFormat="1" applyFont="1" applyBorder="1" applyAlignment="1">
      <alignment horizontal="center" vertical="center"/>
    </xf>
    <xf numFmtId="177" fontId="181" fillId="0" borderId="41" xfId="685" applyNumberFormat="1" applyFont="1" applyBorder="1" applyAlignment="1">
      <alignment horizontal="center" vertical="center"/>
    </xf>
    <xf numFmtId="177" fontId="181" fillId="0" borderId="312" xfId="685" applyNumberFormat="1" applyFont="1" applyBorder="1" applyAlignment="1">
      <alignment horizontal="center" vertical="center"/>
    </xf>
    <xf numFmtId="0" fontId="180" fillId="29" borderId="40" xfId="749" applyFont="1" applyFill="1" applyBorder="1"/>
    <xf numFmtId="20" fontId="180" fillId="0" borderId="41" xfId="698" applyNumberFormat="1" applyFont="1" applyBorder="1" applyAlignment="1" applyProtection="1">
      <alignment horizontal="center" vertical="center"/>
      <protection locked="0"/>
    </xf>
    <xf numFmtId="20" fontId="187" fillId="0" borderId="41" xfId="698" applyNumberFormat="1" applyFont="1" applyBorder="1" applyAlignment="1" applyProtection="1">
      <alignment horizontal="center" vertical="center"/>
      <protection locked="0"/>
    </xf>
    <xf numFmtId="49" fontId="180" fillId="0" borderId="41" xfId="685" applyNumberFormat="1" applyFont="1" applyBorder="1" applyAlignment="1">
      <alignment horizontal="center" vertical="center"/>
    </xf>
    <xf numFmtId="49" fontId="183" fillId="39" borderId="41" xfId="685" applyNumberFormat="1" applyFont="1" applyFill="1" applyBorder="1" applyAlignment="1">
      <alignment horizontal="center" vertical="center"/>
    </xf>
    <xf numFmtId="0" fontId="178" fillId="49" borderId="39" xfId="685" applyFont="1" applyFill="1" applyBorder="1" applyAlignment="1">
      <alignment horizontal="center"/>
    </xf>
    <xf numFmtId="3" fontId="180" fillId="0" borderId="313" xfId="685" applyNumberFormat="1" applyFont="1" applyBorder="1" applyAlignment="1">
      <alignment horizontal="center" vertical="center"/>
    </xf>
    <xf numFmtId="3" fontId="180" fillId="30" borderId="314" xfId="685" applyNumberFormat="1" applyFont="1" applyFill="1" applyBorder="1" applyAlignment="1">
      <alignment horizontal="center" vertical="center"/>
    </xf>
    <xf numFmtId="3" fontId="180" fillId="30" borderId="315" xfId="685" applyNumberFormat="1" applyFont="1" applyFill="1" applyBorder="1" applyAlignment="1">
      <alignment horizontal="center" vertical="center"/>
    </xf>
    <xf numFmtId="1" fontId="180" fillId="0" borderId="49" xfId="685" applyNumberFormat="1" applyFont="1" applyBorder="1" applyAlignment="1">
      <alignment horizontal="center" vertical="center"/>
    </xf>
    <xf numFmtId="178" fontId="181" fillId="0" borderId="68" xfId="882" applyNumberFormat="1" applyFont="1" applyFill="1" applyBorder="1" applyAlignment="1">
      <alignment horizontal="center" vertical="center"/>
    </xf>
    <xf numFmtId="178" fontId="180" fillId="0" borderId="155" xfId="882" applyNumberFormat="1" applyFont="1" applyFill="1" applyBorder="1" applyAlignment="1">
      <alignment horizontal="center" vertical="center"/>
    </xf>
    <xf numFmtId="178" fontId="180" fillId="0" borderId="36" xfId="882" applyNumberFormat="1" applyFont="1" applyFill="1" applyBorder="1" applyAlignment="1">
      <alignment horizontal="center" vertical="center"/>
    </xf>
    <xf numFmtId="178" fontId="180" fillId="0" borderId="69" xfId="882" applyNumberFormat="1" applyFont="1" applyFill="1" applyBorder="1" applyAlignment="1">
      <alignment horizontal="center" vertical="center"/>
    </xf>
    <xf numFmtId="178" fontId="180" fillId="0" borderId="70" xfId="882" applyNumberFormat="1" applyFont="1" applyFill="1" applyBorder="1" applyAlignment="1">
      <alignment horizontal="center" vertical="center"/>
    </xf>
    <xf numFmtId="178" fontId="180" fillId="0" borderId="48" xfId="882" applyNumberFormat="1" applyFont="1" applyFill="1" applyBorder="1" applyAlignment="1">
      <alignment horizontal="center" vertical="center"/>
    </xf>
    <xf numFmtId="178" fontId="180" fillId="0" borderId="71" xfId="882" applyNumberFormat="1" applyFont="1" applyFill="1" applyBorder="1" applyAlignment="1">
      <alignment horizontal="center" vertical="center"/>
    </xf>
    <xf numFmtId="189" fontId="182" fillId="0" borderId="49" xfId="866" applyNumberFormat="1" applyFont="1" applyFill="1" applyBorder="1" applyAlignment="1">
      <alignment horizontal="center" vertical="center"/>
    </xf>
    <xf numFmtId="189" fontId="180" fillId="0" borderId="49" xfId="866" applyNumberFormat="1" applyFont="1" applyFill="1" applyBorder="1" applyAlignment="1">
      <alignment horizontal="center" vertical="center"/>
    </xf>
    <xf numFmtId="189" fontId="180" fillId="0" borderId="39" xfId="866" applyNumberFormat="1" applyFont="1" applyFill="1" applyBorder="1" applyAlignment="1">
      <alignment horizontal="center" vertical="center"/>
    </xf>
    <xf numFmtId="189" fontId="180" fillId="0" borderId="57" xfId="866" applyNumberFormat="1" applyFont="1" applyFill="1" applyBorder="1" applyAlignment="1">
      <alignment horizontal="center" vertical="center"/>
    </xf>
    <xf numFmtId="0" fontId="180" fillId="0" borderId="38" xfId="749" applyFont="1" applyBorder="1"/>
    <xf numFmtId="20" fontId="180" fillId="0" borderId="36" xfId="698" applyNumberFormat="1" applyFont="1" applyBorder="1" applyAlignment="1" applyProtection="1">
      <alignment horizontal="center" vertical="center"/>
      <protection locked="0"/>
    </xf>
    <xf numFmtId="20" fontId="187" fillId="0" borderId="36" xfId="698" applyNumberFormat="1" applyFont="1" applyBorder="1" applyAlignment="1" applyProtection="1">
      <alignment horizontal="center" vertical="center"/>
      <protection locked="0"/>
    </xf>
    <xf numFmtId="49" fontId="180" fillId="0" borderId="36" xfId="685" applyNumberFormat="1" applyFont="1" applyBorder="1" applyAlignment="1">
      <alignment horizontal="center" vertical="center"/>
    </xf>
    <xf numFmtId="49" fontId="183" fillId="0" borderId="36" xfId="685" applyNumberFormat="1" applyFont="1" applyBorder="1" applyAlignment="1">
      <alignment horizontal="center" vertical="center"/>
    </xf>
    <xf numFmtId="0" fontId="178" fillId="49" borderId="57" xfId="685" applyFont="1" applyFill="1" applyBorder="1" applyAlignment="1">
      <alignment horizontal="center"/>
    </xf>
    <xf numFmtId="0" fontId="178" fillId="67" borderId="39" xfId="685" applyFont="1" applyFill="1" applyBorder="1" applyAlignment="1">
      <alignment horizontal="center"/>
    </xf>
    <xf numFmtId="178" fontId="181" fillId="0" borderId="111" xfId="882" applyNumberFormat="1" applyFont="1" applyFill="1" applyBorder="1" applyAlignment="1">
      <alignment horizontal="center" vertical="center"/>
    </xf>
    <xf numFmtId="0" fontId="178" fillId="67" borderId="138" xfId="685" applyFont="1" applyFill="1" applyBorder="1" applyAlignment="1">
      <alignment horizontal="center"/>
    </xf>
    <xf numFmtId="178" fontId="181" fillId="0" borderId="40" xfId="882" applyNumberFormat="1" applyFont="1" applyFill="1" applyBorder="1" applyAlignment="1">
      <alignment horizontal="center" vertical="center"/>
    </xf>
    <xf numFmtId="1" fontId="183" fillId="34" borderId="75" xfId="685" applyNumberFormat="1" applyFont="1" applyFill="1" applyBorder="1" applyAlignment="1">
      <alignment horizontal="center" vertical="center"/>
    </xf>
    <xf numFmtId="178" fontId="183" fillId="0" borderId="79" xfId="685" applyNumberFormat="1" applyFont="1" applyBorder="1" applyAlignment="1">
      <alignment horizontal="center" vertical="center"/>
    </xf>
    <xf numFmtId="178" fontId="183" fillId="34" borderId="79" xfId="685" applyNumberFormat="1" applyFont="1" applyFill="1" applyBorder="1" applyAlignment="1">
      <alignment horizontal="center" vertical="center"/>
    </xf>
    <xf numFmtId="178" fontId="183" fillId="34" borderId="75" xfId="685" applyNumberFormat="1" applyFont="1" applyFill="1" applyBorder="1" applyAlignment="1">
      <alignment horizontal="center" vertical="center"/>
    </xf>
    <xf numFmtId="178" fontId="183" fillId="34" borderId="80" xfId="685" applyNumberFormat="1" applyFont="1" applyFill="1" applyBorder="1" applyAlignment="1">
      <alignment horizontal="center" vertical="center"/>
    </xf>
    <xf numFmtId="178" fontId="183" fillId="34" borderId="316" xfId="685" applyNumberFormat="1" applyFont="1" applyFill="1" applyBorder="1" applyAlignment="1">
      <alignment horizontal="center" vertical="center"/>
    </xf>
    <xf numFmtId="189" fontId="183" fillId="34" borderId="75" xfId="866" applyNumberFormat="1" applyFont="1" applyFill="1" applyBorder="1" applyAlignment="1">
      <alignment horizontal="center" vertical="center"/>
    </xf>
    <xf numFmtId="189" fontId="185" fillId="34" borderId="75" xfId="685" applyNumberFormat="1" applyFont="1" applyFill="1" applyBorder="1" applyAlignment="1">
      <alignment horizontal="center" vertical="center"/>
    </xf>
    <xf numFmtId="189" fontId="183" fillId="34" borderId="75" xfId="685" applyNumberFormat="1" applyFont="1" applyFill="1" applyBorder="1" applyAlignment="1">
      <alignment horizontal="center" vertical="center"/>
    </xf>
    <xf numFmtId="171" fontId="180" fillId="0" borderId="0" xfId="866" applyFont="1" applyAlignment="1">
      <alignment horizontal="center" vertical="center"/>
    </xf>
    <xf numFmtId="164" fontId="183" fillId="31" borderId="0" xfId="994" applyNumberFormat="1" applyFont="1" applyFill="1" applyBorder="1" applyAlignment="1">
      <alignment horizontal="center" vertical="center"/>
    </xf>
    <xf numFmtId="164" fontId="183" fillId="0" borderId="0" xfId="994" applyNumberFormat="1" applyFont="1" applyFill="1" applyBorder="1" applyAlignment="1">
      <alignment horizontal="center" vertical="center"/>
    </xf>
    <xf numFmtId="177" fontId="181" fillId="0" borderId="0" xfId="685" applyNumberFormat="1" applyFont="1" applyAlignment="1">
      <alignment vertical="center"/>
    </xf>
    <xf numFmtId="177" fontId="181" fillId="31" borderId="0" xfId="685" applyNumberFormat="1" applyFont="1" applyFill="1" applyAlignment="1">
      <alignment vertical="center"/>
    </xf>
    <xf numFmtId="49" fontId="183" fillId="0" borderId="66" xfId="685" applyNumberFormat="1" applyFont="1" applyBorder="1" applyAlignment="1">
      <alignment horizontal="left" vertical="center"/>
    </xf>
    <xf numFmtId="49" fontId="180" fillId="0" borderId="0" xfId="685" applyNumberFormat="1" applyFont="1" applyAlignment="1">
      <alignment horizontal="centerContinuous" vertical="center"/>
    </xf>
    <xf numFmtId="1" fontId="185" fillId="0" borderId="0" xfId="685" applyNumberFormat="1" applyFont="1" applyAlignment="1">
      <alignment horizontal="center" vertical="center"/>
    </xf>
    <xf numFmtId="178" fontId="185" fillId="0" borderId="0" xfId="685" applyNumberFormat="1" applyFont="1" applyAlignment="1">
      <alignment horizontal="center" vertical="center"/>
    </xf>
    <xf numFmtId="189" fontId="185" fillId="0" borderId="0" xfId="866" applyNumberFormat="1" applyFont="1" applyFill="1" applyBorder="1" applyAlignment="1">
      <alignment horizontal="center" vertical="center"/>
    </xf>
    <xf numFmtId="189" fontId="185" fillId="0" borderId="29" xfId="685" applyNumberFormat="1" applyFont="1" applyBorder="1" applyAlignment="1">
      <alignment horizontal="center" vertical="center"/>
    </xf>
    <xf numFmtId="176" fontId="79" fillId="0" borderId="0" xfId="685" applyNumberFormat="1" applyFont="1" applyAlignment="1">
      <alignment horizontal="center" vertical="center"/>
    </xf>
    <xf numFmtId="9" fontId="183" fillId="0" borderId="0" xfId="994" applyFont="1" applyFill="1" applyAlignment="1">
      <alignment horizontal="center" vertical="center"/>
    </xf>
    <xf numFmtId="189" fontId="79" fillId="0" borderId="84" xfId="994" applyNumberFormat="1" applyFont="1" applyFill="1" applyBorder="1" applyAlignment="1">
      <alignment horizontal="center" vertical="center"/>
    </xf>
    <xf numFmtId="178" fontId="180" fillId="0" borderId="41" xfId="882" applyNumberFormat="1" applyFont="1" applyFill="1" applyBorder="1" applyAlignment="1">
      <alignment horizontal="center" vertical="center"/>
    </xf>
    <xf numFmtId="3" fontId="180" fillId="0" borderId="0" xfId="685" applyNumberFormat="1" applyFont="1" applyAlignment="1">
      <alignment horizontal="center" vertical="center"/>
    </xf>
    <xf numFmtId="177" fontId="180" fillId="0" borderId="0" xfId="685" applyNumberFormat="1" applyFont="1" applyAlignment="1">
      <alignment vertical="center"/>
    </xf>
    <xf numFmtId="178" fontId="180" fillId="0" borderId="0" xfId="685" applyNumberFormat="1" applyFont="1" applyAlignment="1">
      <alignment vertical="center"/>
    </xf>
    <xf numFmtId="178" fontId="180" fillId="0" borderId="255" xfId="882" applyNumberFormat="1" applyFont="1" applyFill="1" applyBorder="1" applyAlignment="1">
      <alignment horizontal="center" vertical="center"/>
    </xf>
    <xf numFmtId="178" fontId="180" fillId="0" borderId="114" xfId="882" applyNumberFormat="1" applyFont="1" applyFill="1" applyBorder="1" applyAlignment="1">
      <alignment horizontal="center" vertical="center"/>
    </xf>
    <xf numFmtId="178" fontId="180" fillId="0" borderId="113" xfId="882" applyNumberFormat="1" applyFont="1" applyFill="1" applyBorder="1" applyAlignment="1">
      <alignment horizontal="center" vertical="center"/>
    </xf>
    <xf numFmtId="178" fontId="180" fillId="0" borderId="116" xfId="882" applyNumberFormat="1" applyFont="1" applyFill="1" applyBorder="1" applyAlignment="1">
      <alignment horizontal="center" vertical="center"/>
    </xf>
    <xf numFmtId="189" fontId="182" fillId="0" borderId="74" xfId="866" applyNumberFormat="1" applyFont="1" applyFill="1" applyBorder="1" applyAlignment="1">
      <alignment horizontal="center" vertical="center"/>
    </xf>
    <xf numFmtId="189" fontId="180" fillId="0" borderId="74" xfId="866" applyNumberFormat="1" applyFont="1" applyFill="1" applyBorder="1" applyAlignment="1">
      <alignment horizontal="center" vertical="center"/>
    </xf>
    <xf numFmtId="189" fontId="180" fillId="0" borderId="122" xfId="866" applyNumberFormat="1" applyFont="1" applyFill="1" applyBorder="1" applyAlignment="1">
      <alignment horizontal="center" vertical="center"/>
    </xf>
    <xf numFmtId="0" fontId="182" fillId="0" borderId="0" xfId="685" applyFont="1" applyAlignment="1">
      <alignment vertical="center"/>
    </xf>
    <xf numFmtId="178" fontId="183" fillId="0" borderId="75" xfId="685" applyNumberFormat="1" applyFont="1" applyBorder="1" applyAlignment="1">
      <alignment horizontal="center" vertical="center"/>
    </xf>
    <xf numFmtId="3" fontId="79" fillId="0" borderId="0" xfId="685" applyNumberFormat="1" applyFont="1" applyAlignment="1">
      <alignment horizontal="center" vertical="center"/>
    </xf>
    <xf numFmtId="206" fontId="180" fillId="0" borderId="0" xfId="685" applyNumberFormat="1" applyFont="1" applyAlignment="1">
      <alignment vertical="center"/>
    </xf>
    <xf numFmtId="0" fontId="183" fillId="0" borderId="0" xfId="866" applyNumberFormat="1" applyFont="1" applyFill="1" applyBorder="1" applyAlignment="1">
      <alignment horizontal="center" vertical="center"/>
    </xf>
    <xf numFmtId="189" fontId="79" fillId="0" borderId="0" xfId="685" applyNumberFormat="1" applyFont="1" applyAlignment="1">
      <alignment horizontal="center" vertical="center"/>
    </xf>
    <xf numFmtId="189" fontId="182" fillId="0" borderId="0" xfId="882" applyNumberFormat="1" applyFont="1" applyFill="1" applyBorder="1" applyAlignment="1">
      <alignment horizontal="center" vertical="center"/>
    </xf>
    <xf numFmtId="189" fontId="79" fillId="0" borderId="0" xfId="882" applyNumberFormat="1" applyFont="1" applyFill="1" applyBorder="1" applyAlignment="1">
      <alignment horizontal="right" vertical="center"/>
    </xf>
    <xf numFmtId="9" fontId="79" fillId="0" borderId="0" xfId="994" applyFont="1" applyFill="1" applyBorder="1" applyAlignment="1">
      <alignment horizontal="left" vertical="center"/>
    </xf>
    <xf numFmtId="0" fontId="180" fillId="32" borderId="0" xfId="685" applyFont="1" applyFill="1" applyAlignment="1">
      <alignment vertical="center"/>
    </xf>
    <xf numFmtId="0" fontId="180" fillId="0" borderId="265" xfId="749" applyFont="1" applyBorder="1"/>
    <xf numFmtId="49" fontId="183" fillId="0" borderId="317" xfId="685" applyNumberFormat="1" applyFont="1" applyBorder="1" applyAlignment="1">
      <alignment horizontal="center" vertical="center"/>
    </xf>
    <xf numFmtId="3" fontId="180" fillId="29" borderId="275" xfId="685" applyNumberFormat="1" applyFont="1" applyFill="1" applyBorder="1" applyAlignment="1">
      <alignment horizontal="center" vertical="center"/>
    </xf>
    <xf numFmtId="3" fontId="180" fillId="0" borderId="275" xfId="685" applyNumberFormat="1" applyFont="1" applyBorder="1" applyAlignment="1">
      <alignment horizontal="center" vertical="center"/>
    </xf>
    <xf numFmtId="3" fontId="180" fillId="30" borderId="275" xfId="685" applyNumberFormat="1" applyFont="1" applyFill="1" applyBorder="1" applyAlignment="1">
      <alignment horizontal="center" vertical="center"/>
    </xf>
    <xf numFmtId="1" fontId="180" fillId="0" borderId="276" xfId="685" applyNumberFormat="1" applyFont="1" applyBorder="1" applyAlignment="1">
      <alignment horizontal="center" vertical="center"/>
    </xf>
    <xf numFmtId="178" fontId="180" fillId="0" borderId="274" xfId="882" applyNumberFormat="1" applyFont="1" applyFill="1" applyBorder="1" applyAlignment="1">
      <alignment horizontal="center" vertical="center"/>
    </xf>
    <xf numFmtId="178" fontId="180" fillId="0" borderId="317" xfId="882" applyNumberFormat="1" applyFont="1" applyFill="1" applyBorder="1" applyAlignment="1">
      <alignment horizontal="center" vertical="center"/>
    </xf>
    <xf numFmtId="178" fontId="180" fillId="0" borderId="278" xfId="882" applyNumberFormat="1" applyFont="1" applyFill="1" applyBorder="1" applyAlignment="1">
      <alignment horizontal="center" vertical="center"/>
    </xf>
    <xf numFmtId="178" fontId="180" fillId="0" borderId="275" xfId="882" applyNumberFormat="1" applyFont="1" applyFill="1" applyBorder="1" applyAlignment="1">
      <alignment horizontal="center" vertical="center"/>
    </xf>
    <xf numFmtId="178" fontId="180" fillId="0" borderId="279" xfId="882" applyNumberFormat="1" applyFont="1" applyFill="1" applyBorder="1" applyAlignment="1">
      <alignment horizontal="center" vertical="center"/>
    </xf>
    <xf numFmtId="189" fontId="165" fillId="0" borderId="276" xfId="866" applyNumberFormat="1" applyFont="1" applyFill="1" applyBorder="1" applyAlignment="1">
      <alignment horizontal="center" vertical="center"/>
    </xf>
    <xf numFmtId="189" fontId="165" fillId="29" borderId="50" xfId="866" applyNumberFormat="1" applyFont="1" applyFill="1" applyBorder="1" applyAlignment="1">
      <alignment horizontal="center" vertical="center"/>
    </xf>
    <xf numFmtId="176" fontId="180" fillId="0" borderId="0" xfId="685" applyNumberFormat="1" applyFont="1" applyAlignment="1">
      <alignment horizontal="center" vertical="center"/>
    </xf>
    <xf numFmtId="189" fontId="180" fillId="0" borderId="0" xfId="685" applyNumberFormat="1" applyFont="1" applyAlignment="1">
      <alignment vertical="center"/>
    </xf>
    <xf numFmtId="49" fontId="183" fillId="0" borderId="30" xfId="685" applyNumberFormat="1" applyFont="1" applyBorder="1" applyAlignment="1">
      <alignment horizontal="center" vertical="center"/>
    </xf>
    <xf numFmtId="3" fontId="180" fillId="29" borderId="46" xfId="685" applyNumberFormat="1" applyFont="1" applyFill="1" applyBorder="1" applyAlignment="1">
      <alignment horizontal="center" vertical="center"/>
    </xf>
    <xf numFmtId="3" fontId="180" fillId="0" borderId="46" xfId="685" applyNumberFormat="1" applyFont="1" applyBorder="1" applyAlignment="1">
      <alignment horizontal="center" vertical="center"/>
    </xf>
    <xf numFmtId="3" fontId="180" fillId="30" borderId="46" xfId="685" applyNumberFormat="1" applyFont="1" applyFill="1" applyBorder="1" applyAlignment="1">
      <alignment horizontal="center" vertical="center"/>
    </xf>
    <xf numFmtId="3" fontId="180" fillId="30" borderId="318" xfId="685" applyNumberFormat="1" applyFont="1" applyFill="1" applyBorder="1" applyAlignment="1">
      <alignment horizontal="center" vertical="center"/>
    </xf>
    <xf numFmtId="3" fontId="180" fillId="0" borderId="58" xfId="685" applyNumberFormat="1" applyFont="1" applyBorder="1" applyAlignment="1">
      <alignment horizontal="center" vertical="center"/>
    </xf>
    <xf numFmtId="3" fontId="180" fillId="30" borderId="58" xfId="685" applyNumberFormat="1" applyFont="1" applyFill="1" applyBorder="1" applyAlignment="1">
      <alignment horizontal="center" vertical="center"/>
    </xf>
    <xf numFmtId="3" fontId="180" fillId="29" borderId="58" xfId="685" applyNumberFormat="1" applyFont="1" applyFill="1" applyBorder="1" applyAlignment="1">
      <alignment horizontal="center" vertical="center"/>
    </xf>
    <xf numFmtId="1" fontId="180" fillId="0" borderId="47" xfId="685" applyNumberFormat="1" applyFont="1" applyBorder="1" applyAlignment="1">
      <alignment horizontal="center" vertical="center"/>
    </xf>
    <xf numFmtId="178" fontId="180" fillId="0" borderId="40" xfId="882" applyNumberFormat="1" applyFont="1" applyFill="1" applyBorder="1" applyAlignment="1">
      <alignment horizontal="center" vertical="center"/>
    </xf>
    <xf numFmtId="178" fontId="180" fillId="0" borderId="256" xfId="882" applyNumberFormat="1" applyFont="1" applyFill="1" applyBorder="1" applyAlignment="1">
      <alignment horizontal="center" vertical="center"/>
    </xf>
    <xf numFmtId="178" fontId="180" fillId="0" borderId="38" xfId="882" applyNumberFormat="1" applyFont="1" applyFill="1" applyBorder="1" applyAlignment="1">
      <alignment horizontal="center" vertical="center"/>
    </xf>
    <xf numFmtId="178" fontId="180" fillId="0" borderId="37" xfId="882" applyNumberFormat="1" applyFont="1" applyFill="1" applyBorder="1" applyAlignment="1">
      <alignment horizontal="center" vertical="center"/>
    </xf>
    <xf numFmtId="178" fontId="180" fillId="0" borderId="45" xfId="882" applyNumberFormat="1" applyFont="1" applyFill="1" applyBorder="1" applyAlignment="1">
      <alignment horizontal="center" vertical="center"/>
    </xf>
    <xf numFmtId="178" fontId="180" fillId="0" borderId="46" xfId="882" applyNumberFormat="1" applyFont="1" applyFill="1" applyBorder="1" applyAlignment="1">
      <alignment horizontal="center" vertical="center"/>
    </xf>
    <xf numFmtId="178" fontId="180" fillId="0" borderId="44" xfId="882" applyNumberFormat="1" applyFont="1" applyFill="1" applyBorder="1" applyAlignment="1">
      <alignment horizontal="center" vertical="center"/>
    </xf>
    <xf numFmtId="189" fontId="165" fillId="0" borderId="118" xfId="866" applyNumberFormat="1" applyFont="1" applyFill="1" applyBorder="1" applyAlignment="1">
      <alignment horizontal="center" vertical="center"/>
    </xf>
    <xf numFmtId="189" fontId="165" fillId="29" borderId="122" xfId="866" applyNumberFormat="1" applyFont="1" applyFill="1" applyBorder="1" applyAlignment="1">
      <alignment horizontal="center" vertical="center"/>
    </xf>
    <xf numFmtId="178" fontId="180" fillId="0" borderId="319" xfId="882" applyNumberFormat="1" applyFont="1" applyFill="1" applyBorder="1" applyAlignment="1">
      <alignment horizontal="center" vertical="center"/>
    </xf>
    <xf numFmtId="189" fontId="165" fillId="0" borderId="47" xfId="866" applyNumberFormat="1" applyFont="1" applyFill="1" applyBorder="1" applyAlignment="1">
      <alignment horizontal="center" vertical="center"/>
    </xf>
    <xf numFmtId="189" fontId="165" fillId="29" borderId="39" xfId="866" applyNumberFormat="1" applyFont="1" applyFill="1" applyBorder="1" applyAlignment="1">
      <alignment horizontal="center" vertical="center"/>
    </xf>
    <xf numFmtId="0" fontId="180" fillId="0" borderId="40" xfId="749" applyFont="1" applyBorder="1"/>
    <xf numFmtId="178" fontId="183" fillId="34" borderId="110" xfId="685" applyNumberFormat="1" applyFont="1" applyFill="1" applyBorder="1" applyAlignment="1">
      <alignment horizontal="center" vertical="center"/>
    </xf>
    <xf numFmtId="178" fontId="183" fillId="34" borderId="108" xfId="685" applyNumberFormat="1" applyFont="1" applyFill="1" applyBorder="1" applyAlignment="1">
      <alignment horizontal="center" vertical="center"/>
    </xf>
    <xf numFmtId="171" fontId="180" fillId="0" borderId="0" xfId="866" applyFont="1" applyAlignment="1">
      <alignment vertical="center"/>
    </xf>
    <xf numFmtId="189" fontId="181" fillId="0" borderId="0" xfId="866" applyNumberFormat="1" applyFont="1" applyAlignment="1">
      <alignment horizontal="center" vertical="center"/>
    </xf>
    <xf numFmtId="189" fontId="180" fillId="0" borderId="0" xfId="866" applyNumberFormat="1" applyFont="1" applyAlignment="1">
      <alignment horizontal="center" vertical="center"/>
    </xf>
    <xf numFmtId="189" fontId="182" fillId="0" borderId="0" xfId="882" applyNumberFormat="1" applyFont="1" applyAlignment="1">
      <alignment horizontal="center" vertical="center"/>
    </xf>
    <xf numFmtId="189" fontId="79" fillId="0" borderId="0" xfId="882" applyNumberFormat="1" applyFont="1" applyAlignment="1">
      <alignment horizontal="right" vertical="center"/>
    </xf>
    <xf numFmtId="9" fontId="79" fillId="0" borderId="0" xfId="994" applyFont="1" applyAlignment="1">
      <alignment horizontal="left" vertical="center"/>
    </xf>
    <xf numFmtId="0" fontId="180" fillId="0" borderId="274" xfId="749" applyFont="1" applyBorder="1"/>
    <xf numFmtId="178" fontId="180" fillId="0" borderId="274" xfId="882" applyNumberFormat="1" applyFont="1" applyBorder="1" applyAlignment="1">
      <alignment horizontal="center" vertical="center"/>
    </xf>
    <xf numFmtId="178" fontId="180" fillId="0" borderId="317" xfId="882" applyNumberFormat="1" applyFont="1" applyBorder="1" applyAlignment="1">
      <alignment horizontal="center" vertical="center"/>
    </xf>
    <xf numFmtId="178" fontId="180" fillId="0" borderId="30" xfId="882" applyNumberFormat="1" applyFont="1" applyBorder="1" applyAlignment="1">
      <alignment horizontal="center" vertical="center"/>
    </xf>
    <xf numFmtId="178" fontId="180" fillId="0" borderId="278" xfId="882" applyNumberFormat="1" applyFont="1" applyBorder="1" applyAlignment="1">
      <alignment horizontal="center" vertical="center"/>
    </xf>
    <xf numFmtId="178" fontId="180" fillId="0" borderId="275" xfId="882" applyNumberFormat="1" applyFont="1" applyBorder="1" applyAlignment="1">
      <alignment horizontal="center" vertical="center"/>
    </xf>
    <xf numFmtId="178" fontId="180" fillId="0" borderId="279" xfId="882" applyNumberFormat="1" applyFont="1" applyBorder="1" applyAlignment="1">
      <alignment horizontal="center" vertical="center"/>
    </xf>
    <xf numFmtId="189" fontId="181" fillId="0" borderId="276" xfId="866" applyNumberFormat="1" applyFont="1" applyBorder="1" applyAlignment="1">
      <alignment horizontal="center" vertical="center"/>
    </xf>
    <xf numFmtId="189" fontId="165" fillId="0" borderId="276" xfId="866" applyNumberFormat="1" applyFont="1" applyBorder="1" applyAlignment="1">
      <alignment horizontal="center" vertical="center"/>
    </xf>
    <xf numFmtId="189" fontId="181" fillId="29" borderId="50" xfId="866" applyNumberFormat="1" applyFont="1" applyFill="1" applyBorder="1" applyAlignment="1">
      <alignment horizontal="center" vertical="center"/>
    </xf>
    <xf numFmtId="189" fontId="180" fillId="0" borderId="276" xfId="866" applyNumberFormat="1" applyFont="1" applyBorder="1" applyAlignment="1">
      <alignment horizontal="center" vertical="center"/>
    </xf>
    <xf numFmtId="189" fontId="180" fillId="0" borderId="50" xfId="866" applyNumberFormat="1" applyFont="1" applyBorder="1" applyAlignment="1">
      <alignment horizontal="center" vertical="center"/>
    </xf>
    <xf numFmtId="178" fontId="180" fillId="0" borderId="38" xfId="882" applyNumberFormat="1" applyFont="1" applyBorder="1" applyAlignment="1">
      <alignment horizontal="center" vertical="center"/>
    </xf>
    <xf numFmtId="178" fontId="180" fillId="0" borderId="319" xfId="882" applyNumberFormat="1" applyFont="1" applyBorder="1" applyAlignment="1">
      <alignment horizontal="center" vertical="center"/>
    </xf>
    <xf numFmtId="178" fontId="180" fillId="0" borderId="36" xfId="882" applyNumberFormat="1" applyFont="1" applyBorder="1" applyAlignment="1">
      <alignment horizontal="center" vertical="center"/>
    </xf>
    <xf numFmtId="178" fontId="180" fillId="0" borderId="45" xfId="882" applyNumberFormat="1" applyFont="1" applyBorder="1" applyAlignment="1">
      <alignment horizontal="center" vertical="center"/>
    </xf>
    <xf numFmtId="178" fontId="180" fillId="0" borderId="46" xfId="882" applyNumberFormat="1" applyFont="1" applyBorder="1" applyAlignment="1">
      <alignment horizontal="center" vertical="center"/>
    </xf>
    <xf numFmtId="178" fontId="180" fillId="0" borderId="44" xfId="882" applyNumberFormat="1" applyFont="1" applyBorder="1" applyAlignment="1">
      <alignment horizontal="center" vertical="center"/>
    </xf>
    <xf numFmtId="189" fontId="181" fillId="0" borderId="47" xfId="866" applyNumberFormat="1" applyFont="1" applyBorder="1" applyAlignment="1">
      <alignment horizontal="center" vertical="center"/>
    </xf>
    <xf numFmtId="189" fontId="165" fillId="0" borderId="47" xfId="866" applyNumberFormat="1" applyFont="1" applyBorder="1" applyAlignment="1">
      <alignment horizontal="center" vertical="center"/>
    </xf>
    <xf numFmtId="189" fontId="181" fillId="29" borderId="39" xfId="866" applyNumberFormat="1" applyFont="1" applyFill="1" applyBorder="1" applyAlignment="1">
      <alignment horizontal="center" vertical="center"/>
    </xf>
    <xf numFmtId="189" fontId="180" fillId="0" borderId="47" xfId="866" applyNumberFormat="1" applyFont="1" applyBorder="1" applyAlignment="1">
      <alignment horizontal="center" vertical="center"/>
    </xf>
    <xf numFmtId="189" fontId="180" fillId="0" borderId="39" xfId="866" applyNumberFormat="1" applyFont="1" applyBorder="1" applyAlignment="1">
      <alignment horizontal="center" vertical="center"/>
    </xf>
    <xf numFmtId="178" fontId="180" fillId="0" borderId="320" xfId="882" applyNumberFormat="1" applyFont="1" applyFill="1" applyBorder="1" applyAlignment="1">
      <alignment horizontal="center" vertical="center"/>
    </xf>
    <xf numFmtId="3" fontId="183" fillId="33" borderId="101" xfId="685" applyNumberFormat="1" applyFont="1" applyFill="1" applyBorder="1" applyAlignment="1">
      <alignment horizontal="center" vertical="center"/>
    </xf>
    <xf numFmtId="178" fontId="183" fillId="0" borderId="104" xfId="685" applyNumberFormat="1" applyFont="1" applyBorder="1" applyAlignment="1">
      <alignment horizontal="center" vertical="center"/>
    </xf>
    <xf numFmtId="178" fontId="183" fillId="33" borderId="101" xfId="685" applyNumberFormat="1" applyFont="1" applyFill="1" applyBorder="1" applyAlignment="1">
      <alignment horizontal="center" vertical="center"/>
    </xf>
    <xf numFmtId="189" fontId="183" fillId="33" borderId="101" xfId="866" applyNumberFormat="1" applyFont="1" applyFill="1" applyBorder="1" applyAlignment="1">
      <alignment horizontal="center" vertical="center"/>
    </xf>
    <xf numFmtId="164" fontId="181" fillId="0" borderId="0" xfId="685" applyNumberFormat="1" applyFont="1" applyAlignment="1">
      <alignment horizontal="center" vertical="center"/>
    </xf>
    <xf numFmtId="0" fontId="83" fillId="0" borderId="0" xfId="685" applyFont="1" applyAlignment="1">
      <alignment horizontal="left" vertical="center"/>
    </xf>
    <xf numFmtId="9" fontId="134" fillId="0" borderId="41" xfId="994" applyFont="1" applyBorder="1" applyAlignment="1">
      <alignment horizontal="center" vertical="center"/>
    </xf>
    <xf numFmtId="189" fontId="182" fillId="0" borderId="0" xfId="882" applyNumberFormat="1" applyFont="1" applyFill="1" applyAlignment="1">
      <alignment horizontal="center" vertical="center"/>
    </xf>
    <xf numFmtId="169" fontId="180" fillId="0" borderId="0" xfId="866" applyNumberFormat="1" applyFont="1" applyFill="1" applyAlignment="1">
      <alignment vertical="center"/>
    </xf>
    <xf numFmtId="4" fontId="181" fillId="0" borderId="0" xfId="685" applyNumberFormat="1" applyFont="1" applyAlignment="1">
      <alignment horizontal="center" vertical="center"/>
    </xf>
    <xf numFmtId="4" fontId="181" fillId="31" borderId="0" xfId="685" applyNumberFormat="1" applyFont="1" applyFill="1" applyAlignment="1">
      <alignment horizontal="center" vertical="center"/>
    </xf>
    <xf numFmtId="171" fontId="180" fillId="0" borderId="0" xfId="866" applyFont="1" applyFill="1" applyAlignment="1">
      <alignment vertical="center"/>
    </xf>
    <xf numFmtId="9" fontId="79" fillId="0" borderId="0" xfId="685" applyNumberFormat="1" applyFont="1" applyAlignment="1">
      <alignment horizontal="center" vertical="center"/>
    </xf>
    <xf numFmtId="176" fontId="181" fillId="0" borderId="0" xfId="685" applyNumberFormat="1" applyFont="1" applyAlignment="1">
      <alignment vertical="center"/>
    </xf>
    <xf numFmtId="189" fontId="181" fillId="0" borderId="0" xfId="685" applyNumberFormat="1" applyFont="1" applyAlignment="1">
      <alignment horizontal="center" vertical="center"/>
    </xf>
    <xf numFmtId="4" fontId="183" fillId="0" borderId="75" xfId="685" applyNumberFormat="1" applyFont="1" applyBorder="1" applyAlignment="1">
      <alignment horizontal="center" vertical="center"/>
    </xf>
    <xf numFmtId="175" fontId="183" fillId="0" borderId="75" xfId="685" applyNumberFormat="1" applyFont="1" applyBorder="1" applyAlignment="1">
      <alignment horizontal="center" vertical="center"/>
    </xf>
    <xf numFmtId="0" fontId="183" fillId="0" borderId="75" xfId="698" applyFont="1" applyBorder="1" applyAlignment="1">
      <alignment horizontal="center" vertical="center"/>
    </xf>
    <xf numFmtId="175" fontId="181" fillId="0" borderId="75" xfId="685" applyNumberFormat="1" applyFont="1" applyBorder="1" applyAlignment="1">
      <alignment horizontal="center" vertical="center"/>
    </xf>
    <xf numFmtId="207" fontId="79" fillId="0" borderId="0" xfId="685" applyNumberFormat="1" applyFont="1" applyAlignment="1">
      <alignment horizontal="center" vertical="center"/>
    </xf>
    <xf numFmtId="175" fontId="181" fillId="0" borderId="0" xfId="685" applyNumberFormat="1" applyFont="1" applyAlignment="1">
      <alignment horizontal="center" vertical="center"/>
    </xf>
    <xf numFmtId="0" fontId="183" fillId="0" borderId="75" xfId="685" applyFont="1" applyBorder="1" applyAlignment="1">
      <alignment horizontal="center" vertical="center"/>
    </xf>
    <xf numFmtId="189" fontId="181" fillId="28" borderId="0" xfId="866" applyNumberFormat="1" applyFont="1" applyFill="1" applyAlignment="1">
      <alignment horizontal="center" vertical="center"/>
    </xf>
    <xf numFmtId="208" fontId="181" fillId="0" borderId="75" xfId="685" applyNumberFormat="1" applyFont="1" applyBorder="1" applyAlignment="1">
      <alignment horizontal="center" vertical="center"/>
    </xf>
    <xf numFmtId="189" fontId="181" fillId="0" borderId="75" xfId="685" applyNumberFormat="1" applyFont="1" applyBorder="1" applyAlignment="1">
      <alignment horizontal="center" vertical="center"/>
    </xf>
    <xf numFmtId="178" fontId="181" fillId="0" borderId="75" xfId="685" applyNumberFormat="1" applyFont="1" applyBorder="1" applyAlignment="1">
      <alignment vertical="center"/>
    </xf>
    <xf numFmtId="208" fontId="183" fillId="0" borderId="75" xfId="685" applyNumberFormat="1" applyFont="1" applyBorder="1" applyAlignment="1">
      <alignment horizontal="center" vertical="center"/>
    </xf>
    <xf numFmtId="189" fontId="183" fillId="0" borderId="75" xfId="685" applyNumberFormat="1" applyFont="1" applyBorder="1" applyAlignment="1">
      <alignment horizontal="center" vertical="center"/>
    </xf>
    <xf numFmtId="208" fontId="181" fillId="0" borderId="0" xfId="685" applyNumberFormat="1" applyFont="1" applyAlignment="1">
      <alignment horizontal="center" vertical="center"/>
    </xf>
    <xf numFmtId="0" fontId="181" fillId="0" borderId="75" xfId="685" applyFont="1" applyBorder="1" applyAlignment="1">
      <alignment vertical="center"/>
    </xf>
    <xf numFmtId="171" fontId="83" fillId="0" borderId="0" xfId="866" applyFont="1" applyFill="1" applyAlignment="1">
      <alignment vertical="center"/>
    </xf>
    <xf numFmtId="3" fontId="180" fillId="30" borderId="321" xfId="685" applyNumberFormat="1" applyFont="1" applyFill="1" applyBorder="1" applyAlignment="1">
      <alignment horizontal="center" vertical="center"/>
    </xf>
    <xf numFmtId="3" fontId="180" fillId="30" borderId="0" xfId="685" applyNumberFormat="1" applyFont="1" applyFill="1" applyAlignment="1">
      <alignment horizontal="center" vertical="center"/>
    </xf>
    <xf numFmtId="3" fontId="180" fillId="30" borderId="322" xfId="685" applyNumberFormat="1" applyFont="1" applyFill="1" applyBorder="1" applyAlignment="1">
      <alignment horizontal="center" vertical="center"/>
    </xf>
    <xf numFmtId="3" fontId="180" fillId="30" borderId="323" xfId="685" applyNumberFormat="1" applyFont="1" applyFill="1" applyBorder="1" applyAlignment="1">
      <alignment horizontal="center" vertical="center"/>
    </xf>
    <xf numFmtId="3" fontId="180" fillId="30" borderId="324" xfId="685" applyNumberFormat="1" applyFont="1" applyFill="1" applyBorder="1" applyAlignment="1">
      <alignment horizontal="center" vertical="center"/>
    </xf>
    <xf numFmtId="189" fontId="112" fillId="0" borderId="0" xfId="663" applyNumberFormat="1" applyFont="1"/>
    <xf numFmtId="189" fontId="145" fillId="0" borderId="0" xfId="663" applyNumberFormat="1" applyFont="1"/>
    <xf numFmtId="0" fontId="99" fillId="0" borderId="325" xfId="1009" applyFont="1" applyBorder="1" applyAlignment="1">
      <alignment horizontal="center" vertical="center"/>
    </xf>
    <xf numFmtId="0" fontId="91" fillId="0" borderId="159" xfId="1009" applyFont="1" applyBorder="1" applyAlignment="1">
      <alignment horizontal="center" vertical="center" wrapText="1"/>
    </xf>
    <xf numFmtId="0" fontId="99" fillId="0" borderId="159" xfId="1009" applyFont="1" applyBorder="1" applyAlignment="1">
      <alignment horizontal="center" vertical="center"/>
    </xf>
    <xf numFmtId="0" fontId="91" fillId="0" borderId="159" xfId="1009" applyFont="1" applyBorder="1" applyAlignment="1">
      <alignment horizontal="center" vertical="center" readingOrder="1"/>
    </xf>
    <xf numFmtId="0" fontId="91" fillId="0" borderId="159" xfId="1009" applyFont="1" applyBorder="1" applyAlignment="1">
      <alignment horizontal="center" vertical="center"/>
    </xf>
    <xf numFmtId="189" fontId="102" fillId="0" borderId="0" xfId="902" applyNumberFormat="1" applyFont="1" applyAlignment="1" applyProtection="1">
      <alignment horizontal="center"/>
      <protection locked="0"/>
    </xf>
    <xf numFmtId="189" fontId="105" fillId="33" borderId="79" xfId="902" applyNumberFormat="1" applyFont="1" applyFill="1" applyBorder="1" applyAlignment="1" applyProtection="1">
      <alignment horizontal="center"/>
      <protection locked="0"/>
    </xf>
    <xf numFmtId="189" fontId="105" fillId="48" borderId="75" xfId="902" applyNumberFormat="1" applyFont="1" applyFill="1" applyBorder="1" applyAlignment="1" applyProtection="1">
      <alignment horizontal="center"/>
      <protection locked="0"/>
    </xf>
    <xf numFmtId="49" fontId="104" fillId="0" borderId="0" xfId="685" applyNumberFormat="1" applyFont="1" applyAlignment="1">
      <alignment horizontal="right" vertical="center"/>
    </xf>
    <xf numFmtId="0" fontId="102" fillId="0" borderId="0" xfId="685" applyFont="1" applyAlignment="1">
      <alignment vertical="center"/>
    </xf>
    <xf numFmtId="0" fontId="125" fillId="0" borderId="0" xfId="971" applyFont="1"/>
    <xf numFmtId="0" fontId="80" fillId="0" borderId="0" xfId="971" applyFont="1" applyAlignment="1">
      <alignment horizontal="center"/>
    </xf>
    <xf numFmtId="0" fontId="104" fillId="0" borderId="0" xfId="938" applyFont="1" applyAlignment="1">
      <alignment vertical="center" wrapText="1"/>
    </xf>
    <xf numFmtId="0" fontId="126" fillId="0" borderId="0" xfId="938" applyFont="1" applyAlignment="1">
      <alignment horizontal="right" vertical="center"/>
    </xf>
    <xf numFmtId="189" fontId="109" fillId="0" borderId="0" xfId="938" applyNumberFormat="1" applyFont="1" applyAlignment="1">
      <alignment vertical="center"/>
    </xf>
    <xf numFmtId="0" fontId="80" fillId="0" borderId="0" xfId="971" applyFont="1" applyAlignment="1">
      <alignment horizontal="center" vertical="top"/>
    </xf>
    <xf numFmtId="0" fontId="127" fillId="0" borderId="0" xfId="938" applyFont="1" applyAlignment="1">
      <alignment vertical="center"/>
    </xf>
    <xf numFmtId="0" fontId="129" fillId="0" borderId="0" xfId="938" applyFont="1" applyAlignment="1">
      <alignment vertical="center"/>
    </xf>
    <xf numFmtId="189" fontId="129" fillId="0" borderId="0" xfId="938" applyNumberFormat="1" applyFont="1" applyAlignment="1">
      <alignment horizontal="center" vertical="center"/>
    </xf>
    <xf numFmtId="1" fontId="129" fillId="0" borderId="0" xfId="938" applyNumberFormat="1" applyFont="1" applyAlignment="1">
      <alignment vertical="center"/>
    </xf>
    <xf numFmtId="193" fontId="130" fillId="33" borderId="329" xfId="938" applyNumberFormat="1" applyFont="1" applyFill="1" applyBorder="1" applyAlignment="1">
      <alignment horizontal="center" vertical="center"/>
    </xf>
    <xf numFmtId="3" fontId="130" fillId="33" borderId="329" xfId="938" applyNumberFormat="1" applyFont="1" applyFill="1" applyBorder="1" applyAlignment="1">
      <alignment horizontal="center" vertical="center"/>
    </xf>
    <xf numFmtId="0" fontId="130" fillId="33" borderId="330" xfId="938" applyFont="1" applyFill="1" applyBorder="1" applyAlignment="1">
      <alignment horizontal="center" vertical="center"/>
    </xf>
    <xf numFmtId="3" fontId="130" fillId="33" borderId="153" xfId="938" applyNumberFormat="1" applyFont="1" applyFill="1" applyBorder="1" applyAlignment="1">
      <alignment horizontal="center" vertical="center"/>
    </xf>
    <xf numFmtId="0" fontId="130" fillId="33" borderId="331" xfId="938" applyFont="1" applyFill="1" applyBorder="1" applyAlignment="1">
      <alignment horizontal="center" vertical="center"/>
    </xf>
    <xf numFmtId="9" fontId="132" fillId="0" borderId="154" xfId="994" applyFont="1" applyBorder="1" applyAlignment="1">
      <alignment horizontal="center" vertical="center"/>
    </xf>
    <xf numFmtId="0" fontId="131" fillId="0" borderId="0" xfId="938" applyFont="1" applyAlignment="1">
      <alignment horizontal="center" vertical="center"/>
    </xf>
    <xf numFmtId="3" fontId="131" fillId="0" borderId="0" xfId="938" applyNumberFormat="1" applyFont="1" applyAlignment="1">
      <alignment horizontal="center" vertical="center"/>
    </xf>
    <xf numFmtId="0" fontId="131" fillId="0" borderId="29" xfId="938" applyFont="1" applyBorder="1" applyAlignment="1">
      <alignment horizontal="center" vertical="center"/>
    </xf>
    <xf numFmtId="0" fontId="132" fillId="0" borderId="155" xfId="938" applyFont="1" applyBorder="1" applyAlignment="1">
      <alignment vertical="center"/>
    </xf>
    <xf numFmtId="0" fontId="132" fillId="0" borderId="155" xfId="938" applyFont="1" applyBorder="1" applyAlignment="1">
      <alignment horizontal="center" vertical="center"/>
    </xf>
    <xf numFmtId="0" fontId="132" fillId="29" borderId="39" xfId="938" applyFont="1" applyFill="1" applyBorder="1" applyAlignment="1">
      <alignment horizontal="center" vertical="center"/>
    </xf>
    <xf numFmtId="3" fontId="132" fillId="0" borderId="332" xfId="938" applyNumberFormat="1" applyFont="1" applyBorder="1" applyAlignment="1">
      <alignment horizontal="center" vertical="center"/>
    </xf>
    <xf numFmtId="3" fontId="132" fillId="32" borderId="332" xfId="938" applyNumberFormat="1" applyFont="1" applyFill="1" applyBorder="1" applyAlignment="1">
      <alignment horizontal="center" vertical="center"/>
    </xf>
    <xf numFmtId="37" fontId="127" fillId="0" borderId="39" xfId="995" applyNumberFormat="1" applyFont="1" applyBorder="1" applyAlignment="1">
      <alignment horizontal="center" vertical="center"/>
    </xf>
    <xf numFmtId="0" fontId="132" fillId="0" borderId="333" xfId="938" applyFont="1" applyBorder="1" applyAlignment="1">
      <alignment vertical="center"/>
    </xf>
    <xf numFmtId="0" fontId="132" fillId="0" borderId="333" xfId="938" applyFont="1" applyBorder="1" applyAlignment="1">
      <alignment horizontal="center" vertical="center"/>
    </xf>
    <xf numFmtId="0" fontId="132" fillId="29" borderId="57" xfId="938" applyFont="1" applyFill="1" applyBorder="1" applyAlignment="1">
      <alignment horizontal="center" vertical="center"/>
    </xf>
    <xf numFmtId="3" fontId="132" fillId="0" borderId="334" xfId="938" applyNumberFormat="1" applyFont="1" applyBorder="1" applyAlignment="1">
      <alignment horizontal="center" vertical="center"/>
    </xf>
    <xf numFmtId="3" fontId="132" fillId="32" borderId="334" xfId="938" applyNumberFormat="1" applyFont="1" applyFill="1" applyBorder="1" applyAlignment="1">
      <alignment horizontal="center" vertical="center"/>
    </xf>
    <xf numFmtId="37" fontId="127" fillId="0" borderId="57" xfId="995" applyNumberFormat="1" applyFont="1" applyBorder="1" applyAlignment="1">
      <alignment horizontal="center" vertical="center"/>
    </xf>
    <xf numFmtId="0" fontId="132" fillId="0" borderId="307" xfId="938" applyFont="1" applyBorder="1" applyAlignment="1">
      <alignment vertical="center"/>
    </xf>
    <xf numFmtId="0" fontId="132" fillId="0" borderId="307" xfId="938" applyFont="1" applyBorder="1" applyAlignment="1">
      <alignment horizontal="center" vertical="center"/>
    </xf>
    <xf numFmtId="0" fontId="132" fillId="29" borderId="50" xfId="938" applyFont="1" applyFill="1" applyBorder="1" applyAlignment="1">
      <alignment horizontal="center" vertical="center"/>
    </xf>
    <xf numFmtId="3" fontId="132" fillId="0" borderId="335" xfId="938" applyNumberFormat="1" applyFont="1" applyBorder="1" applyAlignment="1">
      <alignment horizontal="center" vertical="center"/>
    </xf>
    <xf numFmtId="3" fontId="132" fillId="32" borderId="335" xfId="938" applyNumberFormat="1" applyFont="1" applyFill="1" applyBorder="1" applyAlignment="1">
      <alignment horizontal="center" vertical="center"/>
    </xf>
    <xf numFmtId="37" fontId="127" fillId="0" borderId="50" xfId="995" applyNumberFormat="1" applyFont="1" applyBorder="1" applyAlignment="1">
      <alignment horizontal="center" vertical="center"/>
    </xf>
    <xf numFmtId="0" fontId="130" fillId="46" borderId="123" xfId="938" applyFont="1" applyFill="1" applyBorder="1" applyAlignment="1">
      <alignment vertical="center"/>
    </xf>
    <xf numFmtId="0" fontId="130" fillId="46" borderId="124" xfId="938" applyFont="1" applyFill="1" applyBorder="1" applyAlignment="1">
      <alignment vertical="center"/>
    </xf>
    <xf numFmtId="0" fontId="130" fillId="46" borderId="124" xfId="938" applyFont="1" applyFill="1" applyBorder="1" applyAlignment="1">
      <alignment horizontal="center" vertical="center"/>
    </xf>
    <xf numFmtId="3" fontId="130" fillId="46" borderId="81" xfId="938" applyNumberFormat="1" applyFont="1" applyFill="1" applyBorder="1" applyAlignment="1">
      <alignment horizontal="center" vertical="center"/>
    </xf>
    <xf numFmtId="37" fontId="130" fillId="46" borderId="81" xfId="938" applyNumberFormat="1" applyFont="1" applyFill="1" applyBorder="1" applyAlignment="1">
      <alignment horizontal="center" vertical="center"/>
    </xf>
    <xf numFmtId="0" fontId="125" fillId="0" borderId="0" xfId="971" applyFont="1" applyAlignment="1">
      <alignment horizontal="center" vertical="center"/>
    </xf>
    <xf numFmtId="0" fontId="130" fillId="33" borderId="336" xfId="971" applyFont="1" applyFill="1" applyBorder="1" applyAlignment="1">
      <alignment horizontal="center" vertical="center"/>
    </xf>
    <xf numFmtId="0" fontId="125" fillId="33" borderId="0" xfId="971" applyFont="1" applyFill="1"/>
    <xf numFmtId="0" fontId="131" fillId="33" borderId="337" xfId="971" applyFont="1" applyFill="1" applyBorder="1" applyAlignment="1">
      <alignment horizontal="center"/>
    </xf>
    <xf numFmtId="0" fontId="151" fillId="0" borderId="0" xfId="971" applyFont="1"/>
    <xf numFmtId="0" fontId="116" fillId="0" borderId="0" xfId="685" applyFont="1" applyAlignment="1">
      <alignment vertical="center"/>
    </xf>
    <xf numFmtId="0" fontId="90" fillId="0" borderId="0" xfId="685" applyFont="1" applyAlignment="1">
      <alignment vertical="center"/>
    </xf>
    <xf numFmtId="0" fontId="101" fillId="0" borderId="0" xfId="685" applyFont="1" applyAlignment="1">
      <alignment horizontal="center" vertical="center"/>
    </xf>
    <xf numFmtId="0" fontId="101" fillId="0" borderId="0" xfId="685" applyFont="1" applyAlignment="1">
      <alignment vertical="center"/>
    </xf>
    <xf numFmtId="0" fontId="145" fillId="0" borderId="0" xfId="685" applyFont="1" applyAlignment="1">
      <alignment vertical="center"/>
    </xf>
    <xf numFmtId="0" fontId="90" fillId="0" borderId="0" xfId="685" applyFont="1" applyAlignment="1">
      <alignment horizontal="center" vertical="center"/>
    </xf>
    <xf numFmtId="0" fontId="145" fillId="0" borderId="0" xfId="685" applyFont="1" applyAlignment="1">
      <alignment horizontal="center" vertical="center"/>
    </xf>
    <xf numFmtId="0" fontId="101" fillId="0" borderId="99" xfId="685" applyFont="1" applyBorder="1" applyAlignment="1">
      <alignment horizontal="centerContinuous" vertical="center"/>
    </xf>
    <xf numFmtId="0" fontId="117" fillId="0" borderId="81" xfId="685" applyFont="1" applyBorder="1" applyAlignment="1">
      <alignment horizontal="centerContinuous" vertical="center"/>
    </xf>
    <xf numFmtId="0" fontId="117" fillId="0" borderId="81" xfId="685" applyFont="1" applyBorder="1" applyAlignment="1">
      <alignment horizontal="center" vertical="center"/>
    </xf>
    <xf numFmtId="0" fontId="101" fillId="0" borderId="81" xfId="685" applyFont="1" applyBorder="1" applyAlignment="1">
      <alignment horizontal="centerContinuous" vertical="center"/>
    </xf>
    <xf numFmtId="0" fontId="119" fillId="0" borderId="81" xfId="685" applyFont="1" applyBorder="1" applyAlignment="1">
      <alignment horizontal="centerContinuous" vertical="center"/>
    </xf>
    <xf numFmtId="0" fontId="119" fillId="0" borderId="0" xfId="685" applyFont="1" applyAlignment="1">
      <alignment horizontal="centerContinuous" vertical="center"/>
    </xf>
    <xf numFmtId="0" fontId="119" fillId="0" borderId="0" xfId="685" applyFont="1" applyAlignment="1">
      <alignment horizontal="center" vertical="center"/>
    </xf>
    <xf numFmtId="49" fontId="101" fillId="0" borderId="66" xfId="685" applyNumberFormat="1" applyFont="1" applyBorder="1" applyAlignment="1">
      <alignment horizontal="right" vertical="center"/>
    </xf>
    <xf numFmtId="0" fontId="90" fillId="0" borderId="29" xfId="685" applyFont="1" applyBorder="1" applyAlignment="1">
      <alignment vertical="center"/>
    </xf>
    <xf numFmtId="0" fontId="90" fillId="0" borderId="66" xfId="685" applyFont="1" applyBorder="1" applyAlignment="1">
      <alignment horizontal="center" vertical="center"/>
    </xf>
    <xf numFmtId="0" fontId="90" fillId="0" borderId="66" xfId="685" applyFont="1" applyBorder="1" applyAlignment="1">
      <alignment vertical="center"/>
    </xf>
    <xf numFmtId="0" fontId="101" fillId="0" borderId="25" xfId="685" applyFont="1" applyBorder="1" applyAlignment="1">
      <alignment horizontal="center" vertical="center"/>
    </xf>
    <xf numFmtId="0" fontId="118" fillId="0" borderId="0" xfId="685" applyFont="1" applyAlignment="1">
      <alignment horizontal="center" vertical="center"/>
    </xf>
    <xf numFmtId="0" fontId="118" fillId="0" borderId="0" xfId="685" applyFont="1" applyAlignment="1">
      <alignment horizontal="centerContinuous" vertical="center"/>
    </xf>
    <xf numFmtId="0" fontId="101" fillId="0" borderId="40" xfId="685" applyFont="1" applyBorder="1" applyAlignment="1">
      <alignment horizontal="center" vertical="center"/>
    </xf>
    <xf numFmtId="0" fontId="101" fillId="0" borderId="41" xfId="685" applyFont="1" applyBorder="1" applyAlignment="1">
      <alignment horizontal="center" vertical="center"/>
    </xf>
    <xf numFmtId="0" fontId="101" fillId="29" borderId="41" xfId="685" applyFont="1" applyFill="1" applyBorder="1" applyAlignment="1">
      <alignment horizontal="center" vertical="center"/>
    </xf>
    <xf numFmtId="0" fontId="101" fillId="30" borderId="41" xfId="685" applyFont="1" applyFill="1" applyBorder="1" applyAlignment="1">
      <alignment horizontal="center" vertical="center"/>
    </xf>
    <xf numFmtId="0" fontId="121" fillId="30" borderId="41" xfId="685" applyFont="1" applyFill="1" applyBorder="1" applyAlignment="1">
      <alignment horizontal="center" vertical="center"/>
    </xf>
    <xf numFmtId="0" fontId="121" fillId="0" borderId="41" xfId="685" applyFont="1" applyBorder="1" applyAlignment="1">
      <alignment horizontal="center" vertical="center"/>
    </xf>
    <xf numFmtId="0" fontId="101" fillId="0" borderId="246" xfId="685" applyFont="1" applyBorder="1" applyAlignment="1">
      <alignment horizontal="center" vertical="center"/>
    </xf>
    <xf numFmtId="0" fontId="101" fillId="0" borderId="83" xfId="685" applyFont="1" applyBorder="1" applyAlignment="1">
      <alignment horizontal="center" vertical="center"/>
    </xf>
    <xf numFmtId="0" fontId="119" fillId="34" borderId="145" xfId="685" applyFont="1" applyFill="1" applyBorder="1" applyAlignment="1">
      <alignment horizontal="centerContinuous" vertical="center"/>
    </xf>
    <xf numFmtId="0" fontId="119" fillId="34" borderId="146" xfId="685" applyFont="1" applyFill="1" applyBorder="1" applyAlignment="1">
      <alignment horizontal="centerContinuous" vertical="center"/>
    </xf>
    <xf numFmtId="1" fontId="101" fillId="0" borderId="126" xfId="685" applyNumberFormat="1" applyFont="1" applyBorder="1" applyAlignment="1">
      <alignment horizontal="center" vertical="center"/>
    </xf>
    <xf numFmtId="1" fontId="101" fillId="0" borderId="127" xfId="685" applyNumberFormat="1" applyFont="1" applyBorder="1" applyAlignment="1">
      <alignment horizontal="center" vertical="center"/>
    </xf>
    <xf numFmtId="1" fontId="101" fillId="30" borderId="127" xfId="685" applyNumberFormat="1" applyFont="1" applyFill="1" applyBorder="1" applyAlignment="1">
      <alignment horizontal="center" vertical="center"/>
    </xf>
    <xf numFmtId="1" fontId="121" fillId="30" borderId="127" xfId="685" applyNumberFormat="1" applyFont="1" applyFill="1" applyBorder="1" applyAlignment="1">
      <alignment horizontal="center" vertical="center"/>
    </xf>
    <xf numFmtId="1" fontId="121" fillId="0" borderId="127" xfId="685" applyNumberFormat="1" applyFont="1" applyBorder="1" applyAlignment="1">
      <alignment horizontal="center" vertical="center"/>
    </xf>
    <xf numFmtId="1" fontId="101" fillId="0" borderId="130" xfId="685" applyNumberFormat="1" applyFont="1" applyBorder="1" applyAlignment="1">
      <alignment horizontal="center" vertical="center"/>
    </xf>
    <xf numFmtId="0" fontId="101" fillId="0" borderId="16" xfId="685" applyFont="1" applyBorder="1" applyAlignment="1">
      <alignment horizontal="center" vertical="center"/>
    </xf>
    <xf numFmtId="0" fontId="119" fillId="34" borderId="247" xfId="685" applyFont="1" applyFill="1" applyBorder="1" applyAlignment="1">
      <alignment horizontal="center" vertical="center"/>
    </xf>
    <xf numFmtId="0" fontId="119" fillId="34" borderId="248" xfId="685" applyFont="1" applyFill="1" applyBorder="1" applyAlignment="1">
      <alignment horizontal="center" vertical="center"/>
    </xf>
    <xf numFmtId="0" fontId="119" fillId="34" borderId="249" xfId="685" applyFont="1" applyFill="1" applyBorder="1" applyAlignment="1">
      <alignment horizontal="center" vertical="center"/>
    </xf>
    <xf numFmtId="0" fontId="119" fillId="34" borderId="152" xfId="685" applyFont="1" applyFill="1" applyBorder="1" applyAlignment="1">
      <alignment horizontal="center" vertical="center"/>
    </xf>
    <xf numFmtId="0" fontId="119" fillId="0" borderId="0" xfId="685" applyFont="1" applyAlignment="1">
      <alignment horizontal="center" vertical="center" wrapText="1"/>
    </xf>
    <xf numFmtId="0" fontId="119" fillId="0" borderId="75" xfId="685" applyFont="1" applyBorder="1" applyAlignment="1">
      <alignment horizontal="center" vertical="center"/>
    </xf>
    <xf numFmtId="0" fontId="119" fillId="0" borderId="75" xfId="685" applyFont="1" applyBorder="1" applyAlignment="1">
      <alignment horizontal="center" vertical="center" wrapText="1"/>
    </xf>
    <xf numFmtId="0" fontId="119" fillId="0" borderId="0" xfId="685" applyFont="1" applyAlignment="1">
      <alignment vertical="center"/>
    </xf>
    <xf numFmtId="49" fontId="119" fillId="34" borderId="148" xfId="685" applyNumberFormat="1" applyFont="1" applyFill="1" applyBorder="1" applyAlignment="1">
      <alignment horizontal="center" vertical="center"/>
    </xf>
    <xf numFmtId="49" fontId="90" fillId="0" borderId="84" xfId="685" applyNumberFormat="1" applyFont="1" applyBorder="1" applyAlignment="1">
      <alignment horizontal="center" vertical="center"/>
    </xf>
    <xf numFmtId="0" fontId="90" fillId="0" borderId="84" xfId="685" applyFont="1" applyBorder="1" applyAlignment="1">
      <alignment horizontal="center" vertical="center"/>
    </xf>
    <xf numFmtId="0" fontId="90" fillId="0" borderId="272" xfId="685" applyFont="1" applyBorder="1" applyAlignment="1">
      <alignment vertical="center"/>
    </xf>
    <xf numFmtId="0" fontId="101" fillId="0" borderId="84" xfId="685" applyFont="1" applyBorder="1" applyAlignment="1">
      <alignment horizontal="center" vertical="center"/>
    </xf>
    <xf numFmtId="9" fontId="90" fillId="0" borderId="84" xfId="685" applyNumberFormat="1" applyFont="1" applyBorder="1" applyAlignment="1">
      <alignment horizontal="center" vertical="center"/>
    </xf>
    <xf numFmtId="0" fontId="90" fillId="0" borderId="88" xfId="685" applyFont="1" applyBorder="1" applyAlignment="1">
      <alignment horizontal="center" vertical="center"/>
    </xf>
    <xf numFmtId="189" fontId="145" fillId="0" borderId="0" xfId="685" applyNumberFormat="1" applyFont="1" applyAlignment="1">
      <alignment horizontal="center" vertical="center"/>
    </xf>
    <xf numFmtId="0" fontId="145" fillId="0" borderId="55" xfId="685" applyFont="1" applyBorder="1" applyAlignment="1">
      <alignment horizontal="center" vertical="center"/>
    </xf>
    <xf numFmtId="0" fontId="145" fillId="0" borderId="91" xfId="685" applyFont="1" applyBorder="1" applyAlignment="1">
      <alignment horizontal="center" vertical="center"/>
    </xf>
    <xf numFmtId="0" fontId="145" fillId="0" borderId="90" xfId="685" applyFont="1" applyBorder="1" applyAlignment="1">
      <alignment horizontal="center" vertical="center"/>
    </xf>
    <xf numFmtId="0" fontId="116" fillId="0" borderId="31" xfId="685" applyFont="1" applyBorder="1" applyAlignment="1">
      <alignment vertical="center"/>
    </xf>
    <xf numFmtId="20" fontId="90" fillId="0" borderId="112" xfId="698" applyNumberFormat="1" applyFont="1" applyBorder="1" applyAlignment="1" applyProtection="1">
      <alignment horizontal="center" vertical="center"/>
      <protection locked="0"/>
    </xf>
    <xf numFmtId="20" fontId="120" fillId="0" borderId="112" xfId="698" applyNumberFormat="1" applyFont="1" applyBorder="1" applyAlignment="1" applyProtection="1">
      <alignment horizontal="center" vertical="center"/>
      <protection locked="0"/>
    </xf>
    <xf numFmtId="49" fontId="90" fillId="0" borderId="112" xfId="685" applyNumberFormat="1" applyFont="1" applyBorder="1" applyAlignment="1">
      <alignment horizontal="center" vertical="center"/>
    </xf>
    <xf numFmtId="49" fontId="119" fillId="39" borderId="41" xfId="685" applyNumberFormat="1" applyFont="1" applyFill="1" applyBorder="1" applyAlignment="1">
      <alignment horizontal="center" vertical="center"/>
    </xf>
    <xf numFmtId="3" fontId="90" fillId="0" borderId="113" xfId="685" applyNumberFormat="1" applyFont="1" applyBorder="1" applyAlignment="1">
      <alignment horizontal="center" vertical="center"/>
    </xf>
    <xf numFmtId="3" fontId="90" fillId="30" borderId="113" xfId="685" applyNumberFormat="1" applyFont="1" applyFill="1" applyBorder="1" applyAlignment="1">
      <alignment horizontal="center" vertical="center"/>
    </xf>
    <xf numFmtId="3" fontId="90" fillId="57" borderId="48" xfId="685" applyNumberFormat="1" applyFont="1" applyFill="1" applyBorder="1" applyAlignment="1">
      <alignment horizontal="center" vertical="center"/>
    </xf>
    <xf numFmtId="1" fontId="90" fillId="0" borderId="74" xfId="685" applyNumberFormat="1" applyFont="1" applyBorder="1" applyAlignment="1">
      <alignment horizontal="center" vertical="center"/>
    </xf>
    <xf numFmtId="176" fontId="90" fillId="0" borderId="29" xfId="685" applyNumberFormat="1" applyFont="1" applyBorder="1" applyAlignment="1">
      <alignment horizontal="center" vertical="center"/>
    </xf>
    <xf numFmtId="176" fontId="145" fillId="0" borderId="0" xfId="685" applyNumberFormat="1" applyFont="1" applyAlignment="1">
      <alignment horizontal="center" vertical="center"/>
    </xf>
    <xf numFmtId="177" fontId="119" fillId="0" borderId="32" xfId="685" applyNumberFormat="1" applyFont="1" applyBorder="1" applyAlignment="1">
      <alignment horizontal="center" vertical="center"/>
    </xf>
    <xf numFmtId="177" fontId="119" fillId="0" borderId="30" xfId="685" applyNumberFormat="1" applyFont="1" applyBorder="1" applyAlignment="1">
      <alignment horizontal="center" vertical="center"/>
    </xf>
    <xf numFmtId="177" fontId="119" fillId="0" borderId="33" xfId="685" applyNumberFormat="1" applyFont="1" applyBorder="1" applyAlignment="1">
      <alignment horizontal="center" vertical="center"/>
    </xf>
    <xf numFmtId="20" fontId="90" fillId="30" borderId="67" xfId="698" applyNumberFormat="1" applyFont="1" applyFill="1" applyBorder="1" applyAlignment="1" applyProtection="1">
      <alignment horizontal="center" vertical="center"/>
      <protection locked="0"/>
    </xf>
    <xf numFmtId="20" fontId="120" fillId="30" borderId="67" xfId="698" applyNumberFormat="1" applyFont="1" applyFill="1" applyBorder="1" applyAlignment="1" applyProtection="1">
      <alignment horizontal="center" vertical="center"/>
      <protection locked="0"/>
    </xf>
    <xf numFmtId="49" fontId="90" fillId="30" borderId="67" xfId="685" applyNumberFormat="1" applyFont="1" applyFill="1" applyBorder="1" applyAlignment="1">
      <alignment horizontal="center" vertical="center"/>
    </xf>
    <xf numFmtId="49" fontId="119" fillId="39" borderId="36" xfId="685" applyNumberFormat="1" applyFont="1" applyFill="1" applyBorder="1" applyAlignment="1">
      <alignment horizontal="center" vertical="center"/>
    </xf>
    <xf numFmtId="3" fontId="90" fillId="0" borderId="48" xfId="685" applyNumberFormat="1" applyFont="1" applyBorder="1" applyAlignment="1">
      <alignment horizontal="center" vertical="center"/>
    </xf>
    <xf numFmtId="3" fontId="90" fillId="30" borderId="48" xfId="685" applyNumberFormat="1" applyFont="1" applyFill="1" applyBorder="1" applyAlignment="1">
      <alignment horizontal="center" vertical="center"/>
    </xf>
    <xf numFmtId="1" fontId="90" fillId="0" borderId="49" xfId="685" applyNumberFormat="1" applyFont="1" applyBorder="1" applyAlignment="1">
      <alignment horizontal="center" vertical="center"/>
    </xf>
    <xf numFmtId="176" fontId="90" fillId="0" borderId="72" xfId="685" applyNumberFormat="1" applyFont="1" applyBorder="1" applyAlignment="1">
      <alignment horizontal="center" vertical="center"/>
    </xf>
    <xf numFmtId="20" fontId="120" fillId="0" borderId="67" xfId="698" applyNumberFormat="1" applyFont="1" applyBorder="1" applyAlignment="1" applyProtection="1">
      <alignment horizontal="center" vertical="center"/>
      <protection locked="0"/>
    </xf>
    <xf numFmtId="49" fontId="90" fillId="0" borderId="67" xfId="685" applyNumberFormat="1" applyFont="1" applyBorder="1" applyAlignment="1">
      <alignment horizontal="center" vertical="center"/>
    </xf>
    <xf numFmtId="49" fontId="119" fillId="39" borderId="67" xfId="685" applyNumberFormat="1" applyFont="1" applyFill="1" applyBorder="1" applyAlignment="1">
      <alignment horizontal="center" vertical="center"/>
    </xf>
    <xf numFmtId="164" fontId="145" fillId="0" borderId="0" xfId="685" applyNumberFormat="1" applyFont="1" applyAlignment="1">
      <alignment vertical="center"/>
    </xf>
    <xf numFmtId="20" fontId="90" fillId="0" borderId="266" xfId="698" applyNumberFormat="1" applyFont="1" applyBorder="1" applyAlignment="1" applyProtection="1">
      <alignment horizontal="center" vertical="center"/>
      <protection locked="0"/>
    </xf>
    <xf numFmtId="20" fontId="120" fillId="0" borderId="266" xfId="698" applyNumberFormat="1" applyFont="1" applyBorder="1" applyAlignment="1" applyProtection="1">
      <alignment horizontal="center" vertical="center"/>
      <protection locked="0"/>
    </xf>
    <xf numFmtId="49" fontId="90" fillId="0" borderId="266" xfId="685" applyNumberFormat="1" applyFont="1" applyBorder="1" applyAlignment="1">
      <alignment horizontal="center" vertical="center"/>
    </xf>
    <xf numFmtId="49" fontId="119" fillId="39" borderId="30" xfId="685" applyNumberFormat="1" applyFont="1" applyFill="1" applyBorder="1" applyAlignment="1">
      <alignment horizontal="center" vertical="center"/>
    </xf>
    <xf numFmtId="3" fontId="90" fillId="0" borderId="267" xfId="685" applyNumberFormat="1" applyFont="1" applyBorder="1" applyAlignment="1">
      <alignment horizontal="center" vertical="center"/>
    </xf>
    <xf numFmtId="3" fontId="90" fillId="30" borderId="267" xfId="685" applyNumberFormat="1" applyFont="1" applyFill="1" applyBorder="1" applyAlignment="1">
      <alignment horizontal="center" vertical="center"/>
    </xf>
    <xf numFmtId="3" fontId="90" fillId="57" borderId="280" xfId="685" applyNumberFormat="1" applyFont="1" applyFill="1" applyBorder="1" applyAlignment="1">
      <alignment horizontal="center" vertical="center"/>
    </xf>
    <xf numFmtId="1" fontId="90" fillId="0" borderId="83" xfId="685" applyNumberFormat="1" applyFont="1" applyBorder="1" applyAlignment="1">
      <alignment horizontal="center" vertical="center"/>
    </xf>
    <xf numFmtId="176" fontId="90" fillId="0" borderId="82" xfId="685" applyNumberFormat="1" applyFont="1" applyBorder="1" applyAlignment="1">
      <alignment horizontal="center" vertical="center"/>
    </xf>
    <xf numFmtId="194" fontId="90" fillId="0" borderId="72" xfId="685" applyNumberFormat="1" applyFont="1" applyBorder="1" applyAlignment="1">
      <alignment horizontal="center" vertical="center"/>
    </xf>
    <xf numFmtId="177" fontId="119" fillId="0" borderId="0" xfId="685" applyNumberFormat="1" applyFont="1" applyAlignment="1">
      <alignment horizontal="center" vertical="center"/>
    </xf>
    <xf numFmtId="1" fontId="119" fillId="34" borderId="171" xfId="685" applyNumberFormat="1" applyFont="1" applyFill="1" applyBorder="1" applyAlignment="1">
      <alignment horizontal="center" vertical="center"/>
    </xf>
    <xf numFmtId="1" fontId="119" fillId="34" borderId="88" xfId="685" applyNumberFormat="1" applyFont="1" applyFill="1" applyBorder="1" applyAlignment="1">
      <alignment horizontal="center" vertical="center"/>
    </xf>
    <xf numFmtId="175" fontId="119" fillId="34" borderId="172" xfId="685" applyNumberFormat="1" applyFont="1" applyFill="1" applyBorder="1" applyAlignment="1">
      <alignment horizontal="center" vertical="center"/>
    </xf>
    <xf numFmtId="189" fontId="119" fillId="34" borderId="171" xfId="685" applyNumberFormat="1" applyFont="1" applyFill="1" applyBorder="1" applyAlignment="1">
      <alignment horizontal="center" vertical="center"/>
    </xf>
    <xf numFmtId="176" fontId="119" fillId="0" borderId="0" xfId="685" applyNumberFormat="1" applyFont="1" applyAlignment="1">
      <alignment horizontal="center" vertical="center"/>
    </xf>
    <xf numFmtId="189" fontId="119" fillId="31" borderId="0" xfId="685" applyNumberFormat="1" applyFont="1" applyFill="1" applyAlignment="1">
      <alignment horizontal="center" vertical="center"/>
    </xf>
    <xf numFmtId="177" fontId="145" fillId="0" borderId="0" xfId="685" applyNumberFormat="1" applyFont="1" applyAlignment="1">
      <alignment vertical="center"/>
    </xf>
    <xf numFmtId="49" fontId="119" fillId="0" borderId="66" xfId="685" applyNumberFormat="1" applyFont="1" applyBorder="1" applyAlignment="1">
      <alignment horizontal="left" vertical="center"/>
    </xf>
    <xf numFmtId="49" fontId="90" fillId="0" borderId="0" xfId="685" applyNumberFormat="1" applyFont="1" applyAlignment="1">
      <alignment horizontal="centerContinuous" vertical="center"/>
    </xf>
    <xf numFmtId="1" fontId="119" fillId="0" borderId="0" xfId="685" applyNumberFormat="1" applyFont="1" applyAlignment="1">
      <alignment horizontal="center" vertical="center"/>
    </xf>
    <xf numFmtId="175" fontId="119" fillId="0" borderId="0" xfId="685" applyNumberFormat="1" applyFont="1" applyAlignment="1">
      <alignment horizontal="center" vertical="center"/>
    </xf>
    <xf numFmtId="175" fontId="121" fillId="0" borderId="0" xfId="685" applyNumberFormat="1" applyFont="1" applyAlignment="1">
      <alignment horizontal="center" vertical="center"/>
    </xf>
    <xf numFmtId="169" fontId="119" fillId="0" borderId="0" xfId="685" applyNumberFormat="1" applyFont="1" applyAlignment="1">
      <alignment horizontal="center" vertical="center"/>
    </xf>
    <xf numFmtId="4" fontId="101" fillId="0" borderId="0" xfId="685" applyNumberFormat="1" applyFont="1" applyAlignment="1">
      <alignment horizontal="center" vertical="center"/>
    </xf>
    <xf numFmtId="189" fontId="119" fillId="0" borderId="0" xfId="685" applyNumberFormat="1" applyFont="1" applyAlignment="1">
      <alignment horizontal="center" vertical="center"/>
    </xf>
    <xf numFmtId="194" fontId="90" fillId="0" borderId="29" xfId="685" applyNumberFormat="1" applyFont="1" applyBorder="1" applyAlignment="1">
      <alignment horizontal="center" vertical="center"/>
    </xf>
    <xf numFmtId="20" fontId="120" fillId="0" borderId="36" xfId="698" applyNumberFormat="1" applyFont="1" applyBorder="1" applyAlignment="1" applyProtection="1">
      <alignment horizontal="center" vertical="center"/>
      <protection locked="0"/>
    </xf>
    <xf numFmtId="49" fontId="90" fillId="0" borderId="36" xfId="685" applyNumberFormat="1" applyFont="1" applyBorder="1" applyAlignment="1">
      <alignment horizontal="center" vertical="center"/>
    </xf>
    <xf numFmtId="3" fontId="90" fillId="0" borderId="139" xfId="685" applyNumberFormat="1" applyFont="1" applyBorder="1" applyAlignment="1">
      <alignment horizontal="center" vertical="center"/>
    </xf>
    <xf numFmtId="3" fontId="90" fillId="30" borderId="139" xfId="685" applyNumberFormat="1" applyFont="1" applyFill="1" applyBorder="1" applyAlignment="1">
      <alignment horizontal="center" vertical="center"/>
    </xf>
    <xf numFmtId="1" fontId="90" fillId="0" borderId="140" xfId="685" applyNumberFormat="1" applyFont="1" applyBorder="1" applyAlignment="1">
      <alignment horizontal="center" vertical="center"/>
    </xf>
    <xf numFmtId="194" fontId="90" fillId="0" borderId="143" xfId="685" applyNumberFormat="1" applyFont="1" applyBorder="1" applyAlignment="1">
      <alignment horizontal="center" vertical="center"/>
    </xf>
    <xf numFmtId="3" fontId="90" fillId="0" borderId="261" xfId="685" applyNumberFormat="1" applyFont="1" applyBorder="1" applyAlignment="1">
      <alignment horizontal="center" vertical="center"/>
    </xf>
    <xf numFmtId="3" fontId="90" fillId="30" borderId="261" xfId="685" applyNumberFormat="1" applyFont="1" applyFill="1" applyBorder="1" applyAlignment="1">
      <alignment horizontal="center" vertical="center"/>
    </xf>
    <xf numFmtId="1" fontId="90" fillId="0" borderId="57" xfId="685" applyNumberFormat="1" applyFont="1" applyBorder="1" applyAlignment="1">
      <alignment horizontal="center" vertical="center"/>
    </xf>
    <xf numFmtId="194" fontId="90" fillId="0" borderId="264" xfId="685" applyNumberFormat="1" applyFont="1" applyBorder="1" applyAlignment="1">
      <alignment horizontal="center" vertical="center"/>
    </xf>
    <xf numFmtId="194" fontId="90" fillId="0" borderId="82" xfId="685" applyNumberFormat="1" applyFont="1" applyBorder="1" applyAlignment="1">
      <alignment horizontal="center" vertical="center"/>
    </xf>
    <xf numFmtId="20" fontId="90" fillId="31" borderId="67" xfId="698" applyNumberFormat="1" applyFont="1" applyFill="1" applyBorder="1" applyAlignment="1" applyProtection="1">
      <alignment horizontal="center" vertical="center"/>
      <protection locked="0"/>
    </xf>
    <xf numFmtId="20" fontId="90" fillId="0" borderId="127" xfId="698" applyNumberFormat="1" applyFont="1" applyBorder="1" applyAlignment="1" applyProtection="1">
      <alignment horizontal="center" vertical="center"/>
      <protection locked="0"/>
    </xf>
    <xf numFmtId="20" fontId="120" fillId="0" borderId="127" xfId="698" applyNumberFormat="1" applyFont="1" applyBorder="1" applyAlignment="1" applyProtection="1">
      <alignment horizontal="center" vertical="center"/>
      <protection locked="0"/>
    </xf>
    <xf numFmtId="49" fontId="90" fillId="0" borderId="127" xfId="685" applyNumberFormat="1" applyFont="1" applyBorder="1" applyAlignment="1">
      <alignment horizontal="center" vertical="center"/>
    </xf>
    <xf numFmtId="49" fontId="119" fillId="39" borderId="127" xfId="685" applyNumberFormat="1" applyFont="1" applyFill="1" applyBorder="1" applyAlignment="1">
      <alignment horizontal="center" vertical="center"/>
    </xf>
    <xf numFmtId="3" fontId="90" fillId="0" borderId="128" xfId="685" applyNumberFormat="1" applyFont="1" applyBorder="1" applyAlignment="1">
      <alignment horizontal="center" vertical="center"/>
    </xf>
    <xf numFmtId="3" fontId="90" fillId="30" borderId="128" xfId="685" applyNumberFormat="1" applyFont="1" applyFill="1" applyBorder="1" applyAlignment="1">
      <alignment horizontal="center" vertical="center"/>
    </xf>
    <xf numFmtId="1" fontId="90" fillId="0" borderId="129" xfId="685" applyNumberFormat="1" applyFont="1" applyBorder="1" applyAlignment="1">
      <alignment horizontal="center" vertical="center"/>
    </xf>
    <xf numFmtId="194" fontId="90" fillId="0" borderId="134" xfId="685" applyNumberFormat="1" applyFont="1" applyBorder="1" applyAlignment="1">
      <alignment horizontal="center" vertical="center"/>
    </xf>
    <xf numFmtId="49" fontId="119" fillId="44" borderId="41" xfId="685" applyNumberFormat="1" applyFont="1" applyFill="1" applyBorder="1" applyAlignment="1">
      <alignment horizontal="center" vertical="center"/>
    </xf>
    <xf numFmtId="49" fontId="119" fillId="44" borderId="36" xfId="685" applyNumberFormat="1" applyFont="1" applyFill="1" applyBorder="1" applyAlignment="1">
      <alignment horizontal="center" vertical="center"/>
    </xf>
    <xf numFmtId="49" fontId="119" fillId="44" borderId="56" xfId="685" applyNumberFormat="1" applyFont="1" applyFill="1" applyBorder="1" applyAlignment="1">
      <alignment horizontal="center" vertical="center"/>
    </xf>
    <xf numFmtId="1" fontId="119" fillId="34" borderId="18" xfId="685" applyNumberFormat="1" applyFont="1" applyFill="1" applyBorder="1" applyAlignment="1">
      <alignment horizontal="center" vertical="center"/>
    </xf>
    <xf numFmtId="175" fontId="119" fillId="34" borderId="20" xfId="685" applyNumberFormat="1" applyFont="1" applyFill="1" applyBorder="1" applyAlignment="1">
      <alignment horizontal="center" vertical="center"/>
    </xf>
    <xf numFmtId="175" fontId="119" fillId="34" borderId="21" xfId="685" applyNumberFormat="1" applyFont="1" applyFill="1" applyBorder="1" applyAlignment="1">
      <alignment horizontal="center" vertical="center"/>
    </xf>
    <xf numFmtId="169" fontId="119" fillId="34" borderId="171" xfId="685" applyNumberFormat="1" applyFont="1" applyFill="1" applyBorder="1" applyAlignment="1">
      <alignment horizontal="center" vertical="center"/>
    </xf>
    <xf numFmtId="169" fontId="121" fillId="34" borderId="171" xfId="685" applyNumberFormat="1" applyFont="1" applyFill="1" applyBorder="1" applyAlignment="1">
      <alignment horizontal="center" vertical="center"/>
    </xf>
    <xf numFmtId="49" fontId="90" fillId="0" borderId="34" xfId="685" applyNumberFormat="1" applyFont="1" applyBorder="1" applyAlignment="1">
      <alignment horizontal="centerContinuous" vertical="center"/>
    </xf>
    <xf numFmtId="189" fontId="109" fillId="0" borderId="0" xfId="1026" applyNumberFormat="1" applyFont="1" applyAlignment="1">
      <alignment horizontal="center" vertical="center"/>
    </xf>
    <xf numFmtId="0" fontId="121" fillId="0" borderId="31" xfId="685" applyFont="1" applyBorder="1" applyAlignment="1">
      <alignment vertical="center"/>
    </xf>
    <xf numFmtId="49" fontId="90" fillId="0" borderId="41" xfId="685" applyNumberFormat="1" applyFont="1" applyBorder="1" applyAlignment="1">
      <alignment horizontal="center" vertical="center"/>
    </xf>
    <xf numFmtId="3" fontId="90" fillId="0" borderId="58" xfId="685" applyNumberFormat="1" applyFont="1" applyBorder="1" applyAlignment="1">
      <alignment horizontal="center" vertical="center"/>
    </xf>
    <xf numFmtId="3" fontId="90" fillId="30" borderId="58" xfId="685" applyNumberFormat="1" applyFont="1" applyFill="1" applyBorder="1" applyAlignment="1">
      <alignment horizontal="center" vertical="center"/>
    </xf>
    <xf numFmtId="1" fontId="90" fillId="0" borderId="118" xfId="685" applyNumberFormat="1" applyFont="1" applyBorder="1" applyAlignment="1">
      <alignment horizontal="center" vertical="center"/>
    </xf>
    <xf numFmtId="176" fontId="90" fillId="0" borderId="121" xfId="685" applyNumberFormat="1" applyFont="1" applyBorder="1" applyAlignment="1">
      <alignment horizontal="center" vertical="center"/>
    </xf>
    <xf numFmtId="0" fontId="101" fillId="32" borderId="0" xfId="685" applyFont="1" applyFill="1" applyAlignment="1">
      <alignment vertical="center"/>
    </xf>
    <xf numFmtId="3" fontId="90" fillId="0" borderId="46" xfId="685" applyNumberFormat="1" applyFont="1" applyBorder="1" applyAlignment="1">
      <alignment horizontal="center" vertical="center"/>
    </xf>
    <xf numFmtId="3" fontId="90" fillId="30" borderId="46" xfId="685" applyNumberFormat="1" applyFont="1" applyFill="1" applyBorder="1" applyAlignment="1">
      <alignment horizontal="center" vertical="center"/>
    </xf>
    <xf numFmtId="1" fontId="90" fillId="0" borderId="47" xfId="685" applyNumberFormat="1" applyFont="1" applyBorder="1" applyAlignment="1">
      <alignment horizontal="center" vertical="center"/>
    </xf>
    <xf numFmtId="176" fontId="90" fillId="0" borderId="44" xfId="685" applyNumberFormat="1" applyFont="1" applyBorder="1" applyAlignment="1">
      <alignment horizontal="center" vertical="center"/>
    </xf>
    <xf numFmtId="176" fontId="90" fillId="0" borderId="71" xfId="685" applyNumberFormat="1" applyFont="1" applyBorder="1" applyAlignment="1">
      <alignment horizontal="center" vertical="center"/>
    </xf>
    <xf numFmtId="49" fontId="90" fillId="0" borderId="30" xfId="685" applyNumberFormat="1" applyFont="1" applyBorder="1" applyAlignment="1">
      <alignment horizontal="center" vertical="center"/>
    </xf>
    <xf numFmtId="3" fontId="90" fillId="0" borderId="275" xfId="685" applyNumberFormat="1" applyFont="1" applyBorder="1" applyAlignment="1">
      <alignment horizontal="center" vertical="center"/>
    </xf>
    <xf numFmtId="3" fontId="90" fillId="30" borderId="275" xfId="685" applyNumberFormat="1" applyFont="1" applyFill="1" applyBorder="1" applyAlignment="1">
      <alignment horizontal="center" vertical="center"/>
    </xf>
    <xf numFmtId="3" fontId="90" fillId="30" borderId="281" xfId="685" applyNumberFormat="1" applyFont="1" applyFill="1" applyBorder="1" applyAlignment="1">
      <alignment horizontal="center" vertical="center"/>
    </xf>
    <xf numFmtId="3" fontId="90" fillId="0" borderId="282" xfId="685" applyNumberFormat="1" applyFont="1" applyBorder="1" applyAlignment="1">
      <alignment horizontal="center" vertical="center"/>
    </xf>
    <xf numFmtId="1" fontId="90" fillId="0" borderId="276" xfId="685" applyNumberFormat="1" applyFont="1" applyBorder="1" applyAlignment="1">
      <alignment horizontal="center" vertical="center"/>
    </xf>
    <xf numFmtId="176" fontId="90" fillId="0" borderId="279" xfId="685" applyNumberFormat="1" applyFont="1" applyBorder="1" applyAlignment="1">
      <alignment horizontal="center" vertical="center"/>
    </xf>
    <xf numFmtId="3" fontId="90" fillId="57" borderId="113" xfId="685" applyNumberFormat="1" applyFont="1" applyFill="1" applyBorder="1" applyAlignment="1">
      <alignment horizontal="center" vertical="center"/>
    </xf>
    <xf numFmtId="4" fontId="119" fillId="0" borderId="0" xfId="685" applyNumberFormat="1" applyFont="1" applyAlignment="1">
      <alignment horizontal="center" vertical="center"/>
    </xf>
    <xf numFmtId="189" fontId="135" fillId="0" borderId="0" xfId="1026" applyNumberFormat="1" applyFont="1" applyAlignment="1">
      <alignment horizontal="center" vertical="center"/>
    </xf>
    <xf numFmtId="169" fontId="121" fillId="0" borderId="0" xfId="685" applyNumberFormat="1" applyFont="1" applyAlignment="1">
      <alignment horizontal="center" vertical="center"/>
    </xf>
    <xf numFmtId="0" fontId="116" fillId="0" borderId="84" xfId="685" applyFont="1" applyBorder="1" applyAlignment="1">
      <alignment horizontal="center" vertical="center"/>
    </xf>
    <xf numFmtId="189" fontId="90" fillId="0" borderId="50" xfId="685" applyNumberFormat="1" applyFont="1" applyBorder="1" applyAlignment="1">
      <alignment horizontal="center" vertical="center"/>
    </xf>
    <xf numFmtId="177" fontId="119" fillId="0" borderId="173" xfId="685" applyNumberFormat="1" applyFont="1" applyBorder="1" applyAlignment="1">
      <alignment horizontal="center" vertical="center"/>
    </xf>
    <xf numFmtId="177" fontId="119" fillId="0" borderId="174" xfId="685" applyNumberFormat="1" applyFont="1" applyBorder="1" applyAlignment="1">
      <alignment horizontal="center" vertical="center"/>
    </xf>
    <xf numFmtId="177" fontId="119" fillId="0" borderId="175" xfId="685" applyNumberFormat="1" applyFont="1" applyBorder="1" applyAlignment="1">
      <alignment horizontal="center" vertical="center"/>
    </xf>
    <xf numFmtId="189" fontId="90" fillId="0" borderId="39" xfId="685" applyNumberFormat="1" applyFont="1" applyBorder="1" applyAlignment="1">
      <alignment horizontal="center" vertical="center"/>
    </xf>
    <xf numFmtId="176" fontId="90" fillId="0" borderId="142" xfId="685" applyNumberFormat="1" applyFont="1" applyBorder="1" applyAlignment="1">
      <alignment horizontal="center" vertical="center"/>
    </xf>
    <xf numFmtId="20" fontId="120" fillId="0" borderId="56" xfId="698" applyNumberFormat="1" applyFont="1" applyBorder="1" applyAlignment="1" applyProtection="1">
      <alignment horizontal="center" vertical="center"/>
      <protection locked="0"/>
    </xf>
    <xf numFmtId="49" fontId="90" fillId="0" borderId="56" xfId="685" applyNumberFormat="1" applyFont="1" applyBorder="1" applyAlignment="1">
      <alignment horizontal="center" vertical="center"/>
    </xf>
    <xf numFmtId="49" fontId="119" fillId="39" borderId="56" xfId="685" applyNumberFormat="1" applyFont="1" applyFill="1" applyBorder="1" applyAlignment="1">
      <alignment horizontal="center" vertical="center"/>
    </xf>
    <xf numFmtId="3" fontId="90" fillId="0" borderId="135" xfId="685" applyNumberFormat="1" applyFont="1" applyBorder="1" applyAlignment="1">
      <alignment horizontal="center" vertical="center"/>
    </xf>
    <xf numFmtId="3" fontId="90" fillId="30" borderId="135" xfId="685" applyNumberFormat="1" applyFont="1" applyFill="1" applyBorder="1" applyAlignment="1">
      <alignment horizontal="center" vertical="center"/>
    </xf>
    <xf numFmtId="1" fontId="90" fillId="0" borderId="136" xfId="685" applyNumberFormat="1" applyFont="1" applyBorder="1" applyAlignment="1">
      <alignment horizontal="center" vertical="center"/>
    </xf>
    <xf numFmtId="189" fontId="90" fillId="0" borderId="138" xfId="685" applyNumberFormat="1" applyFont="1" applyBorder="1" applyAlignment="1">
      <alignment horizontal="center" vertical="center"/>
    </xf>
    <xf numFmtId="176" fontId="90" fillId="0" borderId="137" xfId="685" applyNumberFormat="1" applyFont="1" applyBorder="1" applyAlignment="1">
      <alignment horizontal="center" vertical="center"/>
    </xf>
    <xf numFmtId="49" fontId="90" fillId="0" borderId="238" xfId="685" applyNumberFormat="1" applyFont="1" applyBorder="1" applyAlignment="1">
      <alignment horizontal="center" vertical="center"/>
    </xf>
    <xf numFmtId="49" fontId="119" fillId="39" borderId="238" xfId="685" applyNumberFormat="1" applyFont="1" applyFill="1" applyBorder="1" applyAlignment="1">
      <alignment horizontal="center" vertical="center"/>
    </xf>
    <xf numFmtId="3" fontId="90" fillId="0" borderId="239" xfId="685" applyNumberFormat="1" applyFont="1" applyBorder="1" applyAlignment="1">
      <alignment horizontal="center" vertical="center"/>
    </xf>
    <xf numFmtId="3" fontId="90" fillId="30" borderId="239" xfId="685" applyNumberFormat="1" applyFont="1" applyFill="1" applyBorder="1" applyAlignment="1">
      <alignment horizontal="center" vertical="center"/>
    </xf>
    <xf numFmtId="1" fontId="90" fillId="0" borderId="171" xfId="685" applyNumberFormat="1" applyFont="1" applyBorder="1" applyAlignment="1">
      <alignment horizontal="center" vertical="center"/>
    </xf>
    <xf numFmtId="189" fontId="90" fillId="0" borderId="171" xfId="685" applyNumberFormat="1" applyFont="1" applyBorder="1" applyAlignment="1">
      <alignment horizontal="center" vertical="center"/>
    </xf>
    <xf numFmtId="176" fontId="90" fillId="0" borderId="242" xfId="685" applyNumberFormat="1" applyFont="1" applyBorder="1" applyAlignment="1">
      <alignment horizontal="center" vertical="center"/>
    </xf>
    <xf numFmtId="49" fontId="90" fillId="32" borderId="67" xfId="685" applyNumberFormat="1" applyFont="1" applyFill="1" applyBorder="1" applyAlignment="1">
      <alignment horizontal="center" vertical="center"/>
    </xf>
    <xf numFmtId="0" fontId="116" fillId="0" borderId="66" xfId="685" applyFont="1" applyBorder="1" applyAlignment="1">
      <alignment vertical="center"/>
    </xf>
    <xf numFmtId="0" fontId="116" fillId="0" borderId="0" xfId="685" applyFont="1" applyAlignment="1">
      <alignment horizontal="center" vertical="center"/>
    </xf>
    <xf numFmtId="0" fontId="121" fillId="0" borderId="0" xfId="685" applyFont="1" applyAlignment="1">
      <alignment horizontal="center" vertical="center"/>
    </xf>
    <xf numFmtId="0" fontId="121" fillId="0" borderId="0" xfId="685" applyFont="1" applyAlignment="1">
      <alignment vertical="center"/>
    </xf>
    <xf numFmtId="169" fontId="145" fillId="0" borderId="0" xfId="685" applyNumberFormat="1" applyFont="1" applyAlignment="1">
      <alignment horizontal="center" vertical="center"/>
    </xf>
    <xf numFmtId="3" fontId="119" fillId="33" borderId="157" xfId="685" applyNumberFormat="1" applyFont="1" applyFill="1" applyBorder="1" applyAlignment="1">
      <alignment horizontal="center" vertical="center"/>
    </xf>
    <xf numFmtId="3" fontId="119" fillId="33" borderId="158" xfId="685" applyNumberFormat="1" applyFont="1" applyFill="1" applyBorder="1" applyAlignment="1">
      <alignment horizontal="center" vertical="center"/>
    </xf>
    <xf numFmtId="176" fontId="119" fillId="33" borderId="158" xfId="685" applyNumberFormat="1" applyFont="1" applyFill="1" applyBorder="1" applyAlignment="1">
      <alignment horizontal="center" vertical="center"/>
    </xf>
    <xf numFmtId="189" fontId="119" fillId="33" borderId="158" xfId="685" applyNumberFormat="1" applyFont="1" applyFill="1" applyBorder="1" applyAlignment="1">
      <alignment horizontal="center" vertical="center"/>
    </xf>
    <xf numFmtId="197" fontId="119" fillId="0" borderId="0" xfId="685" applyNumberFormat="1" applyFont="1" applyAlignment="1">
      <alignment horizontal="center" vertical="center"/>
    </xf>
    <xf numFmtId="3" fontId="119" fillId="0" borderId="0" xfId="685" applyNumberFormat="1" applyFont="1" applyAlignment="1">
      <alignment horizontal="center" vertical="center"/>
    </xf>
    <xf numFmtId="0" fontId="101" fillId="0" borderId="0" xfId="685" applyFont="1" applyAlignment="1">
      <alignment horizontal="left" vertical="center"/>
    </xf>
    <xf numFmtId="4" fontId="101" fillId="0" borderId="0" xfId="685" applyNumberFormat="1" applyFont="1" applyAlignment="1">
      <alignment horizontal="centerContinuous" vertical="center"/>
    </xf>
    <xf numFmtId="0" fontId="100" fillId="0" borderId="0" xfId="685" applyFont="1" applyAlignment="1">
      <alignment vertical="center"/>
    </xf>
    <xf numFmtId="4" fontId="121" fillId="0" borderId="0" xfId="685" applyNumberFormat="1" applyFont="1" applyAlignment="1">
      <alignment horizontal="center" vertical="center"/>
    </xf>
    <xf numFmtId="4" fontId="145" fillId="0" borderId="0" xfId="685" applyNumberFormat="1" applyFont="1" applyAlignment="1">
      <alignment horizontal="center" vertical="center"/>
    </xf>
    <xf numFmtId="4" fontId="145" fillId="31" borderId="0" xfId="685" applyNumberFormat="1" applyFont="1" applyFill="1" applyAlignment="1">
      <alignment horizontal="center" vertical="center"/>
    </xf>
    <xf numFmtId="4" fontId="145" fillId="0" borderId="0" xfId="685" applyNumberFormat="1" applyFont="1" applyAlignment="1">
      <alignment vertical="center"/>
    </xf>
    <xf numFmtId="3" fontId="101" fillId="0" borderId="0" xfId="685" applyNumberFormat="1" applyFont="1" applyAlignment="1">
      <alignment horizontal="center" vertical="center"/>
    </xf>
    <xf numFmtId="0" fontId="101" fillId="0" borderId="0" xfId="685" applyFont="1" applyAlignment="1">
      <alignment vertical="top"/>
    </xf>
    <xf numFmtId="3" fontId="90" fillId="0" borderId="0" xfId="685" applyNumberFormat="1" applyFont="1" applyAlignment="1">
      <alignment vertical="center"/>
    </xf>
    <xf numFmtId="175" fontId="145" fillId="0" borderId="0" xfId="685" applyNumberFormat="1" applyFont="1" applyAlignment="1">
      <alignment vertical="center"/>
    </xf>
    <xf numFmtId="1" fontId="90" fillId="0" borderId="0" xfId="685" applyNumberFormat="1" applyFont="1" applyAlignment="1">
      <alignment vertical="center"/>
    </xf>
    <xf numFmtId="178" fontId="145" fillId="0" borderId="0" xfId="685" applyNumberFormat="1" applyFont="1" applyAlignment="1">
      <alignment vertical="center"/>
    </xf>
    <xf numFmtId="169" fontId="100" fillId="0" borderId="0" xfId="685" applyNumberFormat="1" applyFont="1" applyAlignment="1">
      <alignment vertical="center"/>
    </xf>
    <xf numFmtId="4" fontId="116" fillId="0" borderId="0" xfId="685" applyNumberFormat="1" applyFont="1" applyAlignment="1">
      <alignment vertical="center"/>
    </xf>
    <xf numFmtId="169" fontId="116" fillId="0" borderId="0" xfId="685" applyNumberFormat="1" applyFont="1" applyAlignment="1">
      <alignment vertical="center"/>
    </xf>
    <xf numFmtId="0" fontId="145" fillId="28" borderId="0" xfId="685" applyFont="1" applyFill="1" applyAlignment="1">
      <alignment vertical="center"/>
    </xf>
    <xf numFmtId="0" fontId="90" fillId="28" borderId="0" xfId="685" applyFont="1" applyFill="1" applyAlignment="1">
      <alignment horizontal="center" vertical="center"/>
    </xf>
    <xf numFmtId="0" fontId="90" fillId="28" borderId="0" xfId="685" applyFont="1" applyFill="1" applyAlignment="1">
      <alignment vertical="center"/>
    </xf>
    <xf numFmtId="0" fontId="101" fillId="0" borderId="82" xfId="685" applyFont="1" applyBorder="1" applyAlignment="1">
      <alignment horizontal="centerContinuous" vertical="center"/>
    </xf>
    <xf numFmtId="176" fontId="101" fillId="34" borderId="171" xfId="685" applyNumberFormat="1" applyFont="1" applyFill="1" applyBorder="1" applyAlignment="1">
      <alignment horizontal="center" vertical="center"/>
    </xf>
    <xf numFmtId="176" fontId="101" fillId="0" borderId="29" xfId="685" applyNumberFormat="1" applyFont="1" applyBorder="1" applyAlignment="1">
      <alignment horizontal="center" vertical="center"/>
    </xf>
    <xf numFmtId="176" fontId="101" fillId="34" borderId="16" xfId="685" applyNumberFormat="1" applyFont="1" applyFill="1" applyBorder="1" applyAlignment="1">
      <alignment horizontal="center" vertical="center"/>
    </xf>
    <xf numFmtId="176" fontId="101" fillId="34" borderId="27" xfId="685" applyNumberFormat="1" applyFont="1" applyFill="1" applyBorder="1" applyAlignment="1">
      <alignment horizontal="center" vertical="center"/>
    </xf>
    <xf numFmtId="176" fontId="101" fillId="34" borderId="80" xfId="685" applyNumberFormat="1" applyFont="1" applyFill="1" applyBorder="1" applyAlignment="1">
      <alignment horizontal="center" vertical="center"/>
    </xf>
    <xf numFmtId="0" fontId="1" fillId="0" borderId="0" xfId="978" applyFont="1" applyAlignment="1">
      <alignment horizontal="center" vertical="center"/>
    </xf>
    <xf numFmtId="0" fontId="1" fillId="0" borderId="0" xfId="978" applyFont="1" applyAlignment="1">
      <alignment horizontal="right" vertical="center"/>
    </xf>
    <xf numFmtId="0" fontId="1" fillId="29" borderId="0" xfId="978" applyFont="1" applyFill="1" applyAlignment="1">
      <alignment horizontal="center" vertical="center"/>
    </xf>
    <xf numFmtId="0" fontId="1" fillId="0" borderId="109" xfId="978" applyFont="1" applyBorder="1" applyAlignment="1">
      <alignment horizontal="right" vertical="center"/>
    </xf>
    <xf numFmtId="0" fontId="1" fillId="0" borderId="75" xfId="978" applyFont="1" applyBorder="1" applyAlignment="1">
      <alignment horizontal="center" vertical="center"/>
    </xf>
    <xf numFmtId="14" fontId="1" fillId="0" borderId="75" xfId="980" applyNumberFormat="1" applyFont="1" applyBorder="1" applyAlignment="1">
      <alignment horizontal="center" vertical="center"/>
    </xf>
    <xf numFmtId="191" fontId="1" fillId="0" borderId="75" xfId="981" applyNumberFormat="1" applyFont="1" applyBorder="1" applyAlignment="1">
      <alignment horizontal="center" vertical="center"/>
    </xf>
    <xf numFmtId="189" fontId="1" fillId="0" borderId="79" xfId="981" applyNumberFormat="1" applyFont="1" applyBorder="1" applyAlignment="1">
      <alignment horizontal="center" vertical="center"/>
    </xf>
    <xf numFmtId="189" fontId="1" fillId="0" borderId="181" xfId="979" applyNumberFormat="1" applyFont="1" applyFill="1" applyBorder="1" applyAlignment="1">
      <alignment horizontal="center" vertical="center"/>
    </xf>
    <xf numFmtId="0" fontId="1" fillId="0" borderId="75" xfId="980" applyFont="1" applyBorder="1" applyAlignment="1">
      <alignment horizontal="center" vertical="center"/>
    </xf>
    <xf numFmtId="14" fontId="1" fillId="0" borderId="81" xfId="980" applyNumberFormat="1" applyFont="1" applyBorder="1" applyAlignment="1">
      <alignment horizontal="center" vertical="center"/>
    </xf>
    <xf numFmtId="189" fontId="1" fillId="0" borderId="81" xfId="981" applyNumberFormat="1" applyFont="1" applyBorder="1" applyAlignment="1">
      <alignment horizontal="center" vertical="center"/>
    </xf>
    <xf numFmtId="189" fontId="1" fillId="0" borderId="220" xfId="979" applyNumberFormat="1" applyFont="1" applyFill="1" applyBorder="1" applyAlignment="1">
      <alignment horizontal="center" vertical="center"/>
    </xf>
    <xf numFmtId="189" fontId="1" fillId="0" borderId="109" xfId="979" applyNumberFormat="1" applyFont="1" applyBorder="1" applyAlignment="1">
      <alignment horizontal="center" vertical="center"/>
    </xf>
    <xf numFmtId="191" fontId="1" fillId="65" borderId="75" xfId="981" applyNumberFormat="1" applyFont="1" applyFill="1" applyBorder="1" applyAlignment="1">
      <alignment horizontal="center" vertical="center"/>
    </xf>
    <xf numFmtId="0" fontId="1" fillId="0" borderId="0" xfId="978" applyFont="1" applyAlignment="1">
      <alignment horizontal="left" vertical="center"/>
    </xf>
    <xf numFmtId="191" fontId="1" fillId="0" borderId="159" xfId="981" applyNumberFormat="1" applyFont="1" applyBorder="1" applyAlignment="1">
      <alignment horizontal="center" vertical="center"/>
    </xf>
    <xf numFmtId="191" fontId="1" fillId="0" borderId="83" xfId="981" applyNumberFormat="1" applyFont="1" applyBorder="1" applyAlignment="1">
      <alignment horizontal="center" vertical="center"/>
    </xf>
    <xf numFmtId="3" fontId="90" fillId="64" borderId="48" xfId="685" applyNumberFormat="1" applyFont="1" applyFill="1" applyBorder="1" applyAlignment="1">
      <alignment horizontal="center" vertical="center"/>
    </xf>
    <xf numFmtId="3" fontId="90" fillId="70" borderId="48" xfId="685" applyNumberFormat="1" applyFont="1" applyFill="1" applyBorder="1" applyAlignment="1">
      <alignment horizontal="center" vertical="center"/>
    </xf>
    <xf numFmtId="189" fontId="90" fillId="0" borderId="29" xfId="663" applyNumberFormat="1" applyFont="1" applyFill="1" applyBorder="1" applyAlignment="1">
      <alignment horizontal="center" vertical="center"/>
    </xf>
    <xf numFmtId="189" fontId="90" fillId="0" borderId="82" xfId="663" applyNumberFormat="1" applyFont="1" applyFill="1" applyBorder="1" applyAlignment="1">
      <alignment horizontal="center" vertical="center"/>
    </xf>
    <xf numFmtId="189" fontId="90" fillId="0" borderId="119" xfId="663" applyNumberFormat="1" applyFont="1" applyFill="1" applyBorder="1" applyAlignment="1">
      <alignment horizontal="center" vertical="center"/>
    </xf>
    <xf numFmtId="189" fontId="90" fillId="0" borderId="264" xfId="663" applyNumberFormat="1" applyFont="1" applyFill="1" applyBorder="1" applyAlignment="1">
      <alignment horizontal="center" vertical="center"/>
    </xf>
    <xf numFmtId="189" fontId="90" fillId="0" borderId="27" xfId="663" applyNumberFormat="1" applyFont="1" applyFill="1" applyBorder="1" applyAlignment="1">
      <alignment horizontal="center" vertical="center"/>
    </xf>
    <xf numFmtId="189" fontId="119" fillId="34" borderId="18" xfId="663" applyNumberFormat="1" applyFont="1" applyFill="1" applyBorder="1" applyAlignment="1">
      <alignment horizontal="center" vertical="center"/>
    </xf>
    <xf numFmtId="189" fontId="90" fillId="0" borderId="88" xfId="663" applyNumberFormat="1" applyFont="1" applyFill="1" applyBorder="1" applyAlignment="1">
      <alignment horizontal="center" vertical="center"/>
    </xf>
    <xf numFmtId="189" fontId="119" fillId="33" borderId="78" xfId="685" applyNumberFormat="1" applyFont="1" applyFill="1" applyBorder="1" applyAlignment="1">
      <alignment horizontal="center" vertical="center"/>
    </xf>
    <xf numFmtId="189" fontId="90" fillId="0" borderId="16" xfId="663" applyNumberFormat="1" applyFont="1" applyFill="1" applyBorder="1" applyAlignment="1">
      <alignment horizontal="center" vertical="center"/>
    </xf>
    <xf numFmtId="189" fontId="90" fillId="0" borderId="122" xfId="685" applyNumberFormat="1" applyFont="1" applyBorder="1" applyAlignment="1">
      <alignment horizontal="center" vertical="center"/>
    </xf>
    <xf numFmtId="9" fontId="183" fillId="40" borderId="300" xfId="798" applyFont="1" applyFill="1" applyBorder="1" applyAlignment="1">
      <alignment horizontal="center" vertical="center"/>
    </xf>
    <xf numFmtId="9" fontId="138" fillId="40" borderId="300" xfId="798" applyFont="1" applyFill="1" applyBorder="1" applyAlignment="1">
      <alignment horizontal="center" vertical="center"/>
    </xf>
    <xf numFmtId="189" fontId="138" fillId="40" borderId="339" xfId="882" applyNumberFormat="1" applyFont="1" applyFill="1" applyBorder="1" applyAlignment="1">
      <alignment horizontal="center" vertical="center" wrapText="1"/>
    </xf>
    <xf numFmtId="189" fontId="90" fillId="0" borderId="42" xfId="663" applyNumberFormat="1" applyFont="1" applyFill="1" applyBorder="1" applyAlignment="1">
      <alignment horizontal="center" vertical="center"/>
    </xf>
    <xf numFmtId="189" fontId="90" fillId="0" borderId="83" xfId="866" applyNumberFormat="1" applyFont="1" applyBorder="1" applyAlignment="1">
      <alignment horizontal="center" vertical="center"/>
    </xf>
    <xf numFmtId="189" fontId="90" fillId="0" borderId="39" xfId="866" applyNumberFormat="1" applyFont="1" applyBorder="1" applyAlignment="1">
      <alignment horizontal="center" vertical="center"/>
    </xf>
    <xf numFmtId="3" fontId="90" fillId="66" borderId="267" xfId="685" applyNumberFormat="1" applyFont="1" applyFill="1" applyBorder="1" applyAlignment="1">
      <alignment horizontal="center" vertical="center"/>
    </xf>
    <xf numFmtId="3" fontId="90" fillId="66" borderId="48" xfId="685" applyNumberFormat="1" applyFont="1" applyFill="1" applyBorder="1" applyAlignment="1">
      <alignment horizontal="center" vertical="center"/>
    </xf>
    <xf numFmtId="3" fontId="90" fillId="66" borderId="275" xfId="685" applyNumberFormat="1" applyFont="1" applyFill="1" applyBorder="1" applyAlignment="1">
      <alignment horizontal="center" vertical="center"/>
    </xf>
    <xf numFmtId="3" fontId="90" fillId="66" borderId="46" xfId="685" applyNumberFormat="1" applyFont="1" applyFill="1" applyBorder="1" applyAlignment="1">
      <alignment horizontal="center" vertical="center"/>
    </xf>
    <xf numFmtId="3" fontId="90" fillId="68" borderId="275" xfId="685" applyNumberFormat="1" applyFont="1" applyFill="1" applyBorder="1" applyAlignment="1">
      <alignment horizontal="center" vertical="center"/>
    </xf>
    <xf numFmtId="3" fontId="90" fillId="68" borderId="46" xfId="685" applyNumberFormat="1" applyFont="1" applyFill="1" applyBorder="1" applyAlignment="1">
      <alignment horizontal="center" vertical="center"/>
    </xf>
    <xf numFmtId="3" fontId="90" fillId="68" borderId="48" xfId="685" applyNumberFormat="1" applyFont="1" applyFill="1" applyBorder="1" applyAlignment="1">
      <alignment horizontal="center" vertical="center"/>
    </xf>
    <xf numFmtId="3" fontId="90" fillId="68" borderId="267" xfId="685" applyNumberFormat="1" applyFont="1" applyFill="1" applyBorder="1" applyAlignment="1">
      <alignment horizontal="center" vertical="center"/>
    </xf>
    <xf numFmtId="0" fontId="105" fillId="33" borderId="294" xfId="902" applyFont="1" applyFill="1" applyBorder="1" applyAlignment="1">
      <alignment horizontal="right"/>
    </xf>
    <xf numFmtId="49" fontId="119" fillId="34" borderId="294" xfId="0" applyNumberFormat="1" applyFont="1" applyFill="1" applyBorder="1" applyAlignment="1">
      <alignment horizontal="center" vertical="center"/>
    </xf>
    <xf numFmtId="1" fontId="119" fillId="34" borderId="294" xfId="0" applyNumberFormat="1" applyFont="1" applyFill="1" applyBorder="1" applyAlignment="1">
      <alignment horizontal="center" vertical="center"/>
    </xf>
    <xf numFmtId="175" fontId="119" fillId="34" borderId="294" xfId="0" applyNumberFormat="1" applyFont="1" applyFill="1" applyBorder="1" applyAlignment="1">
      <alignment horizontal="center" vertical="center"/>
    </xf>
    <xf numFmtId="1" fontId="119" fillId="34" borderId="294" xfId="685" applyNumberFormat="1" applyFont="1" applyFill="1" applyBorder="1" applyAlignment="1">
      <alignment horizontal="center" vertical="center"/>
    </xf>
    <xf numFmtId="49" fontId="119" fillId="34" borderId="294" xfId="685" applyNumberFormat="1" applyFont="1" applyFill="1" applyBorder="1" applyAlignment="1">
      <alignment horizontal="center" vertical="center"/>
    </xf>
    <xf numFmtId="0" fontId="189" fillId="0" borderId="0" xfId="997" applyFont="1" applyAlignment="1">
      <alignment horizontal="center" vertical="center"/>
    </xf>
    <xf numFmtId="199" fontId="189" fillId="0" borderId="0" xfId="997" applyNumberFormat="1" applyFont="1" applyAlignment="1">
      <alignment horizontal="center" vertical="center"/>
    </xf>
    <xf numFmtId="175" fontId="119" fillId="34" borderId="294" xfId="685" applyNumberFormat="1" applyFont="1" applyFill="1" applyBorder="1" applyAlignment="1">
      <alignment horizontal="center" vertical="center"/>
    </xf>
    <xf numFmtId="0" fontId="180" fillId="0" borderId="294" xfId="685" applyFont="1" applyBorder="1" applyAlignment="1">
      <alignment vertical="center"/>
    </xf>
    <xf numFmtId="0" fontId="79" fillId="0" borderId="294" xfId="685" applyFont="1" applyBorder="1" applyAlignment="1">
      <alignment horizontal="center" vertical="center"/>
    </xf>
    <xf numFmtId="9" fontId="190" fillId="48" borderId="164" xfId="997" applyNumberFormat="1" applyFont="1" applyFill="1" applyBorder="1" applyAlignment="1">
      <alignment horizontal="center" vertical="center" wrapText="1"/>
    </xf>
    <xf numFmtId="10" fontId="190" fillId="48" borderId="222" xfId="997" applyNumberFormat="1" applyFont="1" applyFill="1" applyBorder="1" applyAlignment="1">
      <alignment horizontal="center" vertical="center" wrapText="1"/>
    </xf>
    <xf numFmtId="0" fontId="189" fillId="0" borderId="0" xfId="997" applyFont="1" applyAlignment="1">
      <alignment horizontal="left" vertical="center"/>
    </xf>
    <xf numFmtId="0" fontId="189" fillId="0" borderId="0" xfId="997" applyFont="1" applyAlignment="1">
      <alignment horizontal="center" vertical="center" wrapText="1"/>
    </xf>
    <xf numFmtId="173" fontId="189" fillId="0" borderId="0" xfId="997" applyNumberFormat="1" applyFont="1" applyAlignment="1">
      <alignment horizontal="center" vertical="center" wrapText="1"/>
    </xf>
    <xf numFmtId="204" fontId="189" fillId="0" borderId="0" xfId="997" applyNumberFormat="1" applyFont="1" applyAlignment="1">
      <alignment horizontal="center" vertical="center"/>
    </xf>
    <xf numFmtId="9" fontId="189" fillId="0" borderId="0" xfId="997" applyNumberFormat="1" applyFont="1" applyAlignment="1">
      <alignment horizontal="center" vertical="center"/>
    </xf>
    <xf numFmtId="0" fontId="191" fillId="0" borderId="0" xfId="997" applyFont="1" applyAlignment="1">
      <alignment horizontal="right" vertical="center"/>
    </xf>
    <xf numFmtId="0" fontId="189" fillId="0" borderId="0" xfId="1001" applyFont="1" applyAlignment="1">
      <alignment horizontal="left" vertical="center"/>
    </xf>
    <xf numFmtId="173" fontId="189" fillId="0" borderId="0" xfId="997" applyNumberFormat="1" applyFont="1" applyAlignment="1">
      <alignment horizontal="center" vertical="center"/>
    </xf>
    <xf numFmtId="0" fontId="191" fillId="29" borderId="0" xfId="997" applyFont="1" applyFill="1" applyAlignment="1">
      <alignment horizontal="left" vertical="center"/>
    </xf>
    <xf numFmtId="0" fontId="189" fillId="29" borderId="0" xfId="997" applyFont="1" applyFill="1" applyAlignment="1">
      <alignment horizontal="center" vertical="center" wrapText="1"/>
    </xf>
    <xf numFmtId="0" fontId="189" fillId="29" borderId="0" xfId="997" applyFont="1" applyFill="1" applyAlignment="1">
      <alignment horizontal="center" vertical="center"/>
    </xf>
    <xf numFmtId="173" fontId="189" fillId="29" borderId="0" xfId="997" applyNumberFormat="1" applyFont="1" applyFill="1" applyAlignment="1">
      <alignment horizontal="center" vertical="center" wrapText="1"/>
    </xf>
    <xf numFmtId="204" fontId="189" fillId="29" borderId="0" xfId="997" applyNumberFormat="1" applyFont="1" applyFill="1" applyAlignment="1">
      <alignment horizontal="center" vertical="center"/>
    </xf>
    <xf numFmtId="9" fontId="189" fillId="29" borderId="0" xfId="997" applyNumberFormat="1" applyFont="1" applyFill="1" applyAlignment="1">
      <alignment horizontal="center" vertical="center"/>
    </xf>
    <xf numFmtId="0" fontId="189" fillId="0" borderId="0" xfId="997" applyFont="1" applyAlignment="1">
      <alignment horizontal="left" vertical="center" wrapText="1"/>
    </xf>
    <xf numFmtId="0" fontId="189" fillId="29" borderId="0" xfId="997" applyFont="1" applyFill="1" applyAlignment="1">
      <alignment horizontal="left" vertical="center"/>
    </xf>
    <xf numFmtId="4" fontId="189" fillId="29" borderId="0" xfId="997" applyNumberFormat="1" applyFont="1" applyFill="1" applyAlignment="1">
      <alignment horizontal="center" vertical="center"/>
    </xf>
    <xf numFmtId="43" fontId="189" fillId="29" borderId="0" xfId="997" applyNumberFormat="1" applyFont="1" applyFill="1" applyAlignment="1">
      <alignment horizontal="center" vertical="center"/>
    </xf>
    <xf numFmtId="0" fontId="192" fillId="33" borderId="0" xfId="997" applyFont="1" applyFill="1" applyAlignment="1">
      <alignment horizontal="center" vertical="center" wrapText="1"/>
    </xf>
    <xf numFmtId="0" fontId="193" fillId="0" borderId="0" xfId="997" applyFont="1" applyAlignment="1">
      <alignment horizontal="center" vertical="center"/>
    </xf>
    <xf numFmtId="0" fontId="189" fillId="33" borderId="84" xfId="997" applyFont="1" applyFill="1" applyBorder="1" applyAlignment="1">
      <alignment horizontal="center" vertical="center"/>
    </xf>
    <xf numFmtId="201" fontId="195" fillId="30" borderId="75" xfId="1000" applyNumberFormat="1" applyFont="1" applyFill="1" applyBorder="1" applyAlignment="1">
      <alignment horizontal="center" vertical="center" wrapText="1"/>
    </xf>
    <xf numFmtId="0" fontId="192" fillId="33" borderId="80" xfId="997" applyFont="1" applyFill="1" applyBorder="1" applyAlignment="1">
      <alignment horizontal="center" vertical="center" wrapText="1"/>
    </xf>
    <xf numFmtId="0" fontId="192" fillId="33" borderId="75" xfId="997" applyFont="1" applyFill="1" applyBorder="1" applyAlignment="1">
      <alignment horizontal="center" vertical="center" wrapText="1"/>
    </xf>
    <xf numFmtId="170" fontId="196" fillId="58" borderId="75" xfId="1024" applyFont="1" applyFill="1" applyBorder="1" applyAlignment="1" applyProtection="1">
      <alignment horizontal="center" vertical="center" wrapText="1"/>
      <protection locked="0"/>
    </xf>
    <xf numFmtId="203" fontId="196" fillId="58" borderId="75" xfId="882" applyNumberFormat="1" applyFont="1" applyFill="1" applyBorder="1" applyAlignment="1" applyProtection="1">
      <alignment horizontal="center" vertical="center" wrapText="1"/>
      <protection locked="0"/>
    </xf>
    <xf numFmtId="169" fontId="196" fillId="58" borderId="75" xfId="882" applyFont="1" applyFill="1" applyBorder="1" applyAlignment="1" applyProtection="1">
      <alignment horizontal="center" vertical="center" wrapText="1"/>
      <protection locked="0"/>
    </xf>
    <xf numFmtId="171" fontId="196" fillId="58" borderId="75" xfId="866" applyFont="1" applyFill="1" applyBorder="1" applyAlignment="1" applyProtection="1">
      <alignment horizontal="center" vertical="center" wrapText="1"/>
      <protection locked="0"/>
    </xf>
    <xf numFmtId="43" fontId="196" fillId="58" borderId="75" xfId="882" applyNumberFormat="1" applyFont="1" applyFill="1" applyBorder="1" applyAlignment="1" applyProtection="1">
      <alignment horizontal="center" vertical="center" wrapText="1"/>
      <protection locked="0"/>
    </xf>
    <xf numFmtId="4" fontId="196" fillId="58" borderId="75" xfId="882" applyNumberFormat="1" applyFont="1" applyFill="1" applyBorder="1" applyAlignment="1" applyProtection="1">
      <alignment horizontal="center" vertical="center" wrapText="1"/>
      <protection locked="0"/>
    </xf>
    <xf numFmtId="0" fontId="191" fillId="0" borderId="0" xfId="997" applyFont="1" applyAlignment="1">
      <alignment horizontal="center" vertical="center" wrapText="1"/>
    </xf>
    <xf numFmtId="0" fontId="198" fillId="29" borderId="160" xfId="997" applyFont="1" applyFill="1" applyBorder="1" applyAlignment="1">
      <alignment horizontal="center" vertical="center" wrapText="1"/>
    </xf>
    <xf numFmtId="0" fontId="197" fillId="71" borderId="164" xfId="997" applyFont="1" applyFill="1" applyBorder="1" applyAlignment="1">
      <alignment horizontal="center" vertical="center" wrapText="1"/>
    </xf>
    <xf numFmtId="3" fontId="197" fillId="29" borderId="80" xfId="997" applyNumberFormat="1" applyFont="1" applyFill="1" applyBorder="1" applyAlignment="1">
      <alignment horizontal="center" vertical="center" wrapText="1"/>
    </xf>
    <xf numFmtId="0" fontId="189" fillId="71" borderId="163" xfId="997" applyFont="1" applyFill="1" applyBorder="1" applyAlignment="1">
      <alignment horizontal="center" vertical="center" wrapText="1"/>
    </xf>
    <xf numFmtId="9" fontId="199" fillId="32" borderId="162" xfId="998" applyFont="1" applyFill="1" applyBorder="1" applyAlignment="1">
      <alignment horizontal="center" vertical="center" wrapText="1"/>
    </xf>
    <xf numFmtId="199" fontId="199" fillId="32" borderId="162" xfId="998" applyNumberFormat="1" applyFont="1" applyFill="1" applyBorder="1" applyAlignment="1">
      <alignment horizontal="center" vertical="center" wrapText="1"/>
    </xf>
    <xf numFmtId="199" fontId="197" fillId="71" borderId="164" xfId="919" applyNumberFormat="1" applyFont="1" applyFill="1" applyBorder="1" applyAlignment="1">
      <alignment horizontal="center" vertical="center" wrapText="1"/>
    </xf>
    <xf numFmtId="199" fontId="197" fillId="48" borderId="0" xfId="919" applyNumberFormat="1" applyFont="1" applyFill="1" applyAlignment="1">
      <alignment horizontal="center" vertical="center" wrapText="1"/>
    </xf>
    <xf numFmtId="198" fontId="197" fillId="33" borderId="81" xfId="919" applyNumberFormat="1" applyFont="1" applyFill="1" applyBorder="1" applyAlignment="1">
      <alignment horizontal="center" vertical="center" wrapText="1"/>
    </xf>
    <xf numFmtId="2" fontId="189" fillId="29" borderId="75" xfId="997" applyNumberFormat="1" applyFont="1" applyFill="1" applyBorder="1" applyAlignment="1">
      <alignment horizontal="center" vertical="center"/>
    </xf>
    <xf numFmtId="2" fontId="189" fillId="48" borderId="75" xfId="997" applyNumberFormat="1" applyFont="1" applyFill="1" applyBorder="1" applyAlignment="1">
      <alignment horizontal="centerContinuous" vertical="center"/>
    </xf>
    <xf numFmtId="2" fontId="189" fillId="71" borderId="75" xfId="997" applyNumberFormat="1" applyFont="1" applyFill="1" applyBorder="1" applyAlignment="1">
      <alignment horizontal="centerContinuous" vertical="center"/>
    </xf>
    <xf numFmtId="0" fontId="189" fillId="51" borderId="75" xfId="997" applyFont="1" applyFill="1" applyBorder="1" applyAlignment="1">
      <alignment horizontal="center" vertical="center"/>
    </xf>
    <xf numFmtId="9" fontId="189" fillId="51" borderId="79" xfId="998" applyFont="1" applyFill="1" applyBorder="1" applyAlignment="1">
      <alignment horizontal="center" vertical="center"/>
    </xf>
    <xf numFmtId="171" fontId="189" fillId="29" borderId="79" xfId="663" applyFont="1" applyFill="1" applyBorder="1" applyAlignment="1">
      <alignment horizontal="center" vertical="center"/>
    </xf>
    <xf numFmtId="179" fontId="189" fillId="29" borderId="79" xfId="640" applyNumberFormat="1" applyFont="1" applyFill="1" applyBorder="1" applyAlignment="1">
      <alignment horizontal="center" vertical="center"/>
    </xf>
    <xf numFmtId="179" fontId="189" fillId="33" borderId="79" xfId="640" applyNumberFormat="1" applyFont="1" applyFill="1" applyBorder="1" applyAlignment="1">
      <alignment horizontal="center" vertical="center"/>
    </xf>
    <xf numFmtId="171" fontId="200" fillId="71" borderId="75" xfId="663" applyFont="1" applyFill="1" applyBorder="1" applyAlignment="1">
      <alignment vertical="center"/>
    </xf>
    <xf numFmtId="171" fontId="189" fillId="49" borderId="75" xfId="866" applyFont="1" applyFill="1" applyBorder="1" applyAlignment="1">
      <alignment horizontal="center" vertical="center"/>
    </xf>
    <xf numFmtId="9" fontId="189" fillId="49" borderId="75" xfId="994" applyFont="1" applyFill="1" applyBorder="1" applyAlignment="1">
      <alignment horizontal="center" vertical="center"/>
    </xf>
    <xf numFmtId="14" fontId="189" fillId="71" borderId="75" xfId="1022" applyNumberFormat="1" applyFont="1" applyFill="1" applyBorder="1" applyAlignment="1">
      <alignment horizontal="center" vertical="center"/>
    </xf>
    <xf numFmtId="3" fontId="200" fillId="49" borderId="75" xfId="1025" applyNumberFormat="1" applyFont="1" applyFill="1" applyBorder="1" applyAlignment="1">
      <alignment horizontal="center" vertical="center"/>
    </xf>
    <xf numFmtId="171" fontId="200" fillId="49" borderId="75" xfId="866" applyFont="1" applyFill="1" applyBorder="1" applyAlignment="1">
      <alignment horizontal="center" vertical="center"/>
    </xf>
    <xf numFmtId="3" fontId="200" fillId="32" borderId="75" xfId="1025" applyNumberFormat="1" applyFont="1" applyFill="1" applyBorder="1" applyAlignment="1">
      <alignment horizontal="center" vertical="center"/>
    </xf>
    <xf numFmtId="4" fontId="200" fillId="32" borderId="75" xfId="1025" applyNumberFormat="1" applyFont="1" applyFill="1" applyBorder="1" applyAlignment="1">
      <alignment horizontal="center" vertical="center"/>
    </xf>
    <xf numFmtId="10" fontId="189" fillId="49" borderId="75" xfId="1022" applyNumberFormat="1" applyFont="1" applyFill="1" applyBorder="1" applyAlignment="1">
      <alignment horizontal="center" vertical="center"/>
    </xf>
    <xf numFmtId="173" fontId="189" fillId="49" borderId="75" xfId="1022" applyNumberFormat="1" applyFont="1" applyFill="1" applyBorder="1" applyAlignment="1">
      <alignment horizontal="center" vertical="center"/>
    </xf>
    <xf numFmtId="10" fontId="189" fillId="71" borderId="164" xfId="997" applyNumberFormat="1" applyFont="1" applyFill="1" applyBorder="1" applyAlignment="1">
      <alignment horizontal="center" vertical="center" wrapText="1"/>
    </xf>
    <xf numFmtId="0" fontId="193" fillId="72" borderId="75" xfId="1022" applyFont="1" applyFill="1" applyBorder="1" applyAlignment="1">
      <alignment horizontal="center" vertical="center"/>
    </xf>
    <xf numFmtId="0" fontId="201" fillId="71" borderId="75" xfId="1023" applyFont="1" applyFill="1" applyBorder="1" applyAlignment="1">
      <alignment horizontal="center" vertical="center" wrapText="1"/>
    </xf>
    <xf numFmtId="0" fontId="197" fillId="71" borderId="222" xfId="997" applyFont="1" applyFill="1" applyBorder="1" applyAlignment="1">
      <alignment horizontal="center" vertical="center" wrapText="1"/>
    </xf>
    <xf numFmtId="0" fontId="197" fillId="48" borderId="160" xfId="997" applyFont="1" applyFill="1" applyBorder="1" applyAlignment="1">
      <alignment horizontal="center" vertical="center" wrapText="1"/>
    </xf>
    <xf numFmtId="0" fontId="197" fillId="48" borderId="164" xfId="997" applyFont="1" applyFill="1" applyBorder="1" applyAlignment="1">
      <alignment horizontal="center" vertical="center" wrapText="1"/>
    </xf>
    <xf numFmtId="0" fontId="189" fillId="48" borderId="163" xfId="997" applyFont="1" applyFill="1" applyBorder="1" applyAlignment="1">
      <alignment horizontal="center" vertical="center" wrapText="1"/>
    </xf>
    <xf numFmtId="171" fontId="200" fillId="0" borderId="75" xfId="663" applyFont="1" applyBorder="1" applyAlignment="1">
      <alignment vertical="center"/>
    </xf>
    <xf numFmtId="14" fontId="189" fillId="0" borderId="75" xfId="1022" applyNumberFormat="1" applyFont="1" applyBorder="1" applyAlignment="1">
      <alignment horizontal="center" vertical="center"/>
    </xf>
    <xf numFmtId="10" fontId="189" fillId="48" borderId="164" xfId="997" applyNumberFormat="1" applyFont="1" applyFill="1" applyBorder="1" applyAlignment="1">
      <alignment horizontal="center" vertical="center" wrapText="1"/>
    </xf>
    <xf numFmtId="0" fontId="189" fillId="0" borderId="75" xfId="1022" applyFont="1" applyBorder="1" applyAlignment="1">
      <alignment horizontal="center" vertical="center"/>
    </xf>
    <xf numFmtId="0" fontId="189" fillId="48" borderId="75" xfId="1022" applyFont="1" applyFill="1" applyBorder="1" applyAlignment="1">
      <alignment horizontal="center" vertical="center"/>
    </xf>
    <xf numFmtId="10" fontId="201" fillId="48" borderId="164" xfId="1023" applyNumberFormat="1" applyFont="1" applyFill="1" applyBorder="1" applyAlignment="1">
      <alignment horizontal="center" vertical="center" wrapText="1"/>
    </xf>
    <xf numFmtId="200" fontId="197" fillId="48" borderId="160" xfId="999" applyNumberFormat="1" applyFont="1" applyFill="1" applyBorder="1" applyAlignment="1">
      <alignment horizontal="center" vertical="center" wrapText="1"/>
    </xf>
    <xf numFmtId="10" fontId="189" fillId="48" borderId="160" xfId="997" applyNumberFormat="1" applyFont="1" applyFill="1" applyBorder="1" applyAlignment="1">
      <alignment horizontal="center" vertical="center" wrapText="1"/>
    </xf>
    <xf numFmtId="0" fontId="197" fillId="48" borderId="166" xfId="997" applyFont="1" applyFill="1" applyBorder="1" applyAlignment="1">
      <alignment horizontal="center" vertical="center" wrapText="1"/>
    </xf>
    <xf numFmtId="3" fontId="200" fillId="30" borderId="75" xfId="1025" applyNumberFormat="1" applyFont="1" applyFill="1" applyBorder="1" applyAlignment="1">
      <alignment horizontal="center" vertical="center"/>
    </xf>
    <xf numFmtId="4" fontId="200" fillId="30" borderId="75" xfId="1025" applyNumberFormat="1" applyFont="1" applyFill="1" applyBorder="1" applyAlignment="1">
      <alignment horizontal="center" vertical="center"/>
    </xf>
    <xf numFmtId="199" fontId="192" fillId="50" borderId="0" xfId="998" applyNumberFormat="1" applyFont="1" applyFill="1" applyBorder="1" applyAlignment="1">
      <alignment horizontal="right" vertical="center"/>
    </xf>
    <xf numFmtId="199" fontId="191" fillId="49" borderId="88" xfId="1000" applyNumberFormat="1" applyFont="1" applyFill="1" applyBorder="1" applyAlignment="1">
      <alignment horizontal="center" vertical="center"/>
    </xf>
    <xf numFmtId="199" fontId="191" fillId="49" borderId="84" xfId="1000" applyNumberFormat="1" applyFont="1" applyFill="1" applyBorder="1" applyAlignment="1">
      <alignment horizontal="center" vertical="center"/>
    </xf>
    <xf numFmtId="165" fontId="191" fillId="33" borderId="79" xfId="1000" applyFont="1" applyFill="1" applyBorder="1" applyAlignment="1">
      <alignment horizontal="center" vertical="center"/>
    </xf>
    <xf numFmtId="165" fontId="191" fillId="33" borderId="78" xfId="1000" applyFont="1" applyFill="1" applyBorder="1" applyAlignment="1">
      <alignment horizontal="center" vertical="center"/>
    </xf>
    <xf numFmtId="189" fontId="193" fillId="33" borderId="108" xfId="997" applyNumberFormat="1" applyFont="1" applyFill="1" applyBorder="1" applyAlignment="1">
      <alignment horizontal="center" vertical="center"/>
    </xf>
    <xf numFmtId="189" fontId="193" fillId="33" borderId="108" xfId="997" applyNumberFormat="1" applyFont="1" applyFill="1" applyBorder="1" applyAlignment="1">
      <alignment vertical="center"/>
    </xf>
    <xf numFmtId="189" fontId="193" fillId="33" borderId="0" xfId="997" applyNumberFormat="1" applyFont="1" applyFill="1" applyAlignment="1">
      <alignment vertical="center"/>
    </xf>
    <xf numFmtId="189" fontId="193" fillId="33" borderId="0" xfId="997" applyNumberFormat="1" applyFont="1" applyFill="1" applyAlignment="1">
      <alignment vertical="center" wrapText="1"/>
    </xf>
    <xf numFmtId="199" fontId="193" fillId="47" borderId="161" xfId="919" applyNumberFormat="1" applyFont="1" applyFill="1" applyBorder="1" applyAlignment="1">
      <alignment horizontal="center" vertical="center" wrapText="1"/>
    </xf>
    <xf numFmtId="9" fontId="189" fillId="48" borderId="164" xfId="997" applyNumberFormat="1" applyFont="1" applyFill="1" applyBorder="1" applyAlignment="1">
      <alignment horizontal="center" vertical="center" wrapText="1"/>
    </xf>
    <xf numFmtId="10" fontId="189" fillId="48" borderId="164" xfId="997" applyNumberFormat="1" applyFont="1" applyFill="1" applyBorder="1" applyAlignment="1">
      <alignment horizontal="center" vertical="center"/>
    </xf>
    <xf numFmtId="0" fontId="201" fillId="48" borderId="0" xfId="1023" applyFont="1" applyFill="1" applyAlignment="1">
      <alignment vertical="center" wrapText="1"/>
    </xf>
    <xf numFmtId="2" fontId="189" fillId="0" borderId="0" xfId="997" applyNumberFormat="1" applyFont="1" applyAlignment="1">
      <alignment horizontal="center" vertical="center"/>
    </xf>
    <xf numFmtId="199" fontId="197" fillId="0" borderId="0" xfId="919" applyNumberFormat="1" applyFont="1" applyAlignment="1">
      <alignment horizontal="center" vertical="center" wrapText="1"/>
    </xf>
    <xf numFmtId="10" fontId="189" fillId="48" borderId="222" xfId="1025" applyNumberFormat="1" applyFont="1" applyFill="1" applyBorder="1" applyAlignment="1">
      <alignment horizontal="center" vertical="center" wrapText="1"/>
    </xf>
    <xf numFmtId="0" fontId="189" fillId="0" borderId="75" xfId="1022" applyFont="1" applyBorder="1" applyAlignment="1">
      <alignment horizontal="center" vertical="center" wrapText="1"/>
    </xf>
    <xf numFmtId="199" fontId="197" fillId="29" borderId="0" xfId="919" applyNumberFormat="1" applyFont="1" applyFill="1" applyAlignment="1">
      <alignment horizontal="center" vertical="center" wrapText="1"/>
    </xf>
    <xf numFmtId="0" fontId="201" fillId="0" borderId="0" xfId="1023" applyFont="1" applyAlignment="1">
      <alignment vertical="center" wrapText="1"/>
    </xf>
    <xf numFmtId="199" fontId="193" fillId="48" borderId="0" xfId="919" applyNumberFormat="1" applyFont="1" applyFill="1" applyAlignment="1">
      <alignment horizontal="center" vertical="center" wrapText="1"/>
    </xf>
    <xf numFmtId="199" fontId="197" fillId="48" borderId="161" xfId="919" applyNumberFormat="1" applyFont="1" applyFill="1" applyBorder="1" applyAlignment="1">
      <alignment horizontal="center" vertical="center" wrapText="1"/>
    </xf>
    <xf numFmtId="200" fontId="189" fillId="30" borderId="243" xfId="999" applyNumberFormat="1" applyFont="1" applyFill="1" applyBorder="1" applyAlignment="1">
      <alignment horizontal="center" vertical="center" wrapText="1"/>
    </xf>
    <xf numFmtId="200" fontId="189" fillId="63" borderId="243" xfId="999" applyNumberFormat="1" applyFont="1" applyFill="1" applyBorder="1" applyAlignment="1">
      <alignment horizontal="center" vertical="center" wrapText="1"/>
    </xf>
    <xf numFmtId="200" fontId="197" fillId="71" borderId="160" xfId="999" applyNumberFormat="1" applyFont="1" applyFill="1" applyBorder="1" applyAlignment="1">
      <alignment horizontal="center" vertical="center" wrapText="1"/>
    </xf>
    <xf numFmtId="0" fontId="197" fillId="71" borderId="160" xfId="997" applyFont="1" applyFill="1" applyBorder="1" applyAlignment="1">
      <alignment horizontal="center" vertical="center" wrapText="1"/>
    </xf>
    <xf numFmtId="199" fontId="189" fillId="0" borderId="78" xfId="997" applyNumberFormat="1" applyFont="1" applyBorder="1" applyAlignment="1">
      <alignment horizontal="right" vertical="center"/>
    </xf>
    <xf numFmtId="199" fontId="189" fillId="29" borderId="75" xfId="1000" applyNumberFormat="1" applyFont="1" applyFill="1" applyBorder="1" applyAlignment="1">
      <alignment horizontal="right" vertical="center"/>
    </xf>
    <xf numFmtId="199" fontId="189" fillId="29" borderId="66" xfId="1000" applyNumberFormat="1" applyFont="1" applyFill="1" applyBorder="1" applyAlignment="1">
      <alignment horizontal="right" vertical="center"/>
    </xf>
    <xf numFmtId="0" fontId="189" fillId="0" borderId="0" xfId="997" applyFont="1" applyAlignment="1">
      <alignment horizontal="right" vertical="center"/>
    </xf>
    <xf numFmtId="0" fontId="197" fillId="0" borderId="78" xfId="997" applyFont="1" applyBorder="1" applyAlignment="1">
      <alignment horizontal="right" vertical="center" wrapText="1"/>
    </xf>
    <xf numFmtId="199" fontId="197" fillId="29" borderId="75" xfId="997" applyNumberFormat="1" applyFont="1" applyFill="1" applyBorder="1" applyAlignment="1">
      <alignment horizontal="right" vertical="center"/>
    </xf>
    <xf numFmtId="199" fontId="197" fillId="29" borderId="0" xfId="997" applyNumberFormat="1" applyFont="1" applyFill="1" applyAlignment="1">
      <alignment horizontal="right" vertical="center"/>
    </xf>
    <xf numFmtId="0" fontId="189" fillId="0" borderId="0" xfId="997" applyFont="1" applyAlignment="1">
      <alignment vertical="center"/>
    </xf>
    <xf numFmtId="0" fontId="189" fillId="0" borderId="78" xfId="997" applyFont="1" applyBorder="1" applyAlignment="1">
      <alignment horizontal="right" vertical="center"/>
    </xf>
    <xf numFmtId="199" fontId="189" fillId="48" borderId="75" xfId="997" applyNumberFormat="1" applyFont="1" applyFill="1" applyBorder="1" applyAlignment="1">
      <alignment horizontal="right" vertical="center"/>
    </xf>
    <xf numFmtId="199" fontId="189" fillId="48" borderId="0" xfId="997" applyNumberFormat="1" applyFont="1" applyFill="1" applyAlignment="1">
      <alignment horizontal="right" vertical="center"/>
    </xf>
    <xf numFmtId="199" fontId="189" fillId="29" borderId="75" xfId="997" applyNumberFormat="1" applyFont="1" applyFill="1" applyBorder="1" applyAlignment="1">
      <alignment horizontal="right" vertical="center"/>
    </xf>
    <xf numFmtId="199" fontId="189" fillId="29" borderId="0" xfId="997" applyNumberFormat="1" applyFont="1" applyFill="1" applyAlignment="1">
      <alignment horizontal="right" vertical="center"/>
    </xf>
    <xf numFmtId="0" fontId="197" fillId="48" borderId="76" xfId="997" applyFont="1" applyFill="1" applyBorder="1" applyAlignment="1">
      <alignment horizontal="right" vertical="center"/>
    </xf>
    <xf numFmtId="199" fontId="197" fillId="48" borderId="159" xfId="997" applyNumberFormat="1" applyFont="1" applyFill="1" applyBorder="1" applyAlignment="1">
      <alignment horizontal="right" vertical="center" wrapText="1"/>
    </xf>
    <xf numFmtId="199" fontId="197" fillId="48" borderId="0" xfId="997" applyNumberFormat="1" applyFont="1" applyFill="1" applyAlignment="1">
      <alignment horizontal="right" vertical="center" wrapText="1"/>
    </xf>
    <xf numFmtId="0" fontId="197" fillId="0" borderId="0" xfId="997" applyFont="1" applyAlignment="1">
      <alignment horizontal="right" vertical="center" wrapText="1"/>
    </xf>
    <xf numFmtId="0" fontId="191" fillId="53" borderId="0" xfId="997" applyFont="1" applyFill="1" applyAlignment="1">
      <alignment horizontal="center" vertical="center"/>
    </xf>
    <xf numFmtId="204" fontId="189" fillId="0" borderId="0" xfId="997" applyNumberFormat="1" applyFont="1" applyAlignment="1">
      <alignment horizontal="right" vertical="center"/>
    </xf>
    <xf numFmtId="9" fontId="189" fillId="0" borderId="0" xfId="997" applyNumberFormat="1" applyFont="1" applyAlignment="1">
      <alignment horizontal="right" vertical="center"/>
    </xf>
    <xf numFmtId="0" fontId="189" fillId="0" borderId="0" xfId="997" applyFont="1" applyAlignment="1">
      <alignment horizontal="right" vertical="center" wrapText="1"/>
    </xf>
    <xf numFmtId="200" fontId="197" fillId="29" borderId="75" xfId="999" applyNumberFormat="1" applyFont="1" applyFill="1" applyBorder="1" applyAlignment="1">
      <alignment horizontal="center" vertical="center" wrapText="1"/>
    </xf>
    <xf numFmtId="0" fontId="197" fillId="29" borderId="75" xfId="997" applyFont="1" applyFill="1" applyBorder="1" applyAlignment="1">
      <alignment horizontal="center" vertical="center" wrapText="1"/>
    </xf>
    <xf numFmtId="3" fontId="197" fillId="29" borderId="75" xfId="997" applyNumberFormat="1" applyFont="1" applyFill="1" applyBorder="1" applyAlignment="1">
      <alignment horizontal="center" vertical="center" wrapText="1"/>
    </xf>
    <xf numFmtId="0" fontId="189" fillId="29" borderId="75" xfId="997" applyFont="1" applyFill="1" applyBorder="1" applyAlignment="1">
      <alignment horizontal="center" vertical="center" wrapText="1"/>
    </xf>
    <xf numFmtId="9" fontId="199" fillId="32" borderId="75" xfId="998" applyFont="1" applyFill="1" applyBorder="1" applyAlignment="1">
      <alignment horizontal="center" vertical="center" wrapText="1"/>
    </xf>
    <xf numFmtId="199" fontId="193" fillId="47" borderId="75" xfId="919" applyNumberFormat="1" applyFont="1" applyFill="1" applyBorder="1" applyAlignment="1">
      <alignment horizontal="center" vertical="center" wrapText="1"/>
    </xf>
    <xf numFmtId="199" fontId="193" fillId="47" borderId="81" xfId="919" applyNumberFormat="1" applyFont="1" applyFill="1" applyBorder="1" applyAlignment="1">
      <alignment horizontal="center" vertical="center" wrapText="1"/>
    </xf>
    <xf numFmtId="200" fontId="197" fillId="48" borderId="75" xfId="999" applyNumberFormat="1" applyFont="1" applyFill="1" applyBorder="1" applyAlignment="1">
      <alignment horizontal="center" vertical="center" wrapText="1"/>
    </xf>
    <xf numFmtId="0" fontId="197" fillId="48" borderId="75" xfId="997" applyFont="1" applyFill="1" applyBorder="1" applyAlignment="1">
      <alignment horizontal="center" vertical="center" wrapText="1"/>
    </xf>
    <xf numFmtId="0" fontId="189" fillId="48" borderId="75" xfId="997" applyFont="1" applyFill="1" applyBorder="1" applyAlignment="1">
      <alignment horizontal="center" vertical="center" wrapText="1"/>
    </xf>
    <xf numFmtId="9" fontId="202" fillId="0" borderId="78" xfId="997" applyNumberFormat="1" applyFont="1" applyBorder="1" applyAlignment="1">
      <alignment horizontal="right" vertical="center"/>
    </xf>
    <xf numFmtId="199" fontId="189" fillId="29" borderId="0" xfId="1000" applyNumberFormat="1" applyFont="1" applyFill="1" applyBorder="1" applyAlignment="1">
      <alignment horizontal="right" vertical="center"/>
    </xf>
    <xf numFmtId="204" fontId="197" fillId="0" borderId="0" xfId="997" applyNumberFormat="1" applyFont="1" applyAlignment="1">
      <alignment horizontal="right" vertical="center" wrapText="1"/>
    </xf>
    <xf numFmtId="9" fontId="197" fillId="0" borderId="0" xfId="997" applyNumberFormat="1" applyFont="1" applyAlignment="1">
      <alignment horizontal="right" vertical="center" wrapText="1"/>
    </xf>
    <xf numFmtId="173" fontId="193" fillId="0" borderId="0" xfId="997" applyNumberFormat="1" applyFont="1" applyAlignment="1">
      <alignment horizontal="center" vertical="center" wrapText="1"/>
    </xf>
    <xf numFmtId="171" fontId="189" fillId="0" borderId="0" xfId="663" applyFont="1" applyAlignment="1">
      <alignment horizontal="center" vertical="center"/>
    </xf>
    <xf numFmtId="0" fontId="197" fillId="48" borderId="344" xfId="997" applyFont="1" applyFill="1" applyBorder="1" applyAlignment="1">
      <alignment horizontal="center" vertical="center" wrapText="1"/>
    </xf>
    <xf numFmtId="199" fontId="197" fillId="48" borderId="344" xfId="919" applyNumberFormat="1" applyFont="1" applyFill="1" applyBorder="1" applyAlignment="1">
      <alignment horizontal="center" vertical="center" wrapText="1"/>
    </xf>
    <xf numFmtId="2" fontId="193" fillId="52" borderId="75" xfId="997" applyNumberFormat="1" applyFont="1" applyFill="1" applyBorder="1" applyAlignment="1">
      <alignment horizontal="centerContinuous" vertical="center"/>
    </xf>
    <xf numFmtId="0" fontId="193" fillId="52" borderId="75" xfId="1022" applyFont="1" applyFill="1" applyBorder="1" applyAlignment="1">
      <alignment horizontal="center" vertical="center"/>
    </xf>
    <xf numFmtId="10" fontId="203" fillId="52" borderId="164" xfId="1023" applyNumberFormat="1" applyFont="1" applyFill="1" applyBorder="1" applyAlignment="1">
      <alignment horizontal="center" vertical="center" wrapText="1"/>
    </xf>
    <xf numFmtId="9" fontId="193" fillId="52" borderId="75" xfId="997" applyNumberFormat="1" applyFont="1" applyFill="1" applyBorder="1" applyAlignment="1">
      <alignment horizontal="center" vertical="center" wrapText="1"/>
    </xf>
    <xf numFmtId="171" fontId="204" fillId="52" borderId="75" xfId="663" applyFont="1" applyFill="1" applyBorder="1" applyAlignment="1">
      <alignment vertical="center"/>
    </xf>
    <xf numFmtId="14" fontId="193" fillId="52" borderId="75" xfId="1022" applyNumberFormat="1" applyFont="1" applyFill="1" applyBorder="1" applyAlignment="1">
      <alignment horizontal="center" vertical="center"/>
    </xf>
    <xf numFmtId="3" fontId="204" fillId="52" borderId="75" xfId="1025" applyNumberFormat="1" applyFont="1" applyFill="1" applyBorder="1" applyAlignment="1">
      <alignment horizontal="center" vertical="center"/>
    </xf>
    <xf numFmtId="0" fontId="192" fillId="33" borderId="66" xfId="997" applyFont="1" applyFill="1" applyBorder="1" applyAlignment="1">
      <alignment horizontal="center" vertical="center"/>
    </xf>
    <xf numFmtId="3" fontId="197" fillId="29" borderId="88" xfId="997" applyNumberFormat="1" applyFont="1" applyFill="1" applyBorder="1" applyAlignment="1">
      <alignment horizontal="center" vertical="center" wrapText="1"/>
    </xf>
    <xf numFmtId="9" fontId="199" fillId="32" borderId="347" xfId="998" applyFont="1" applyFill="1" applyBorder="1" applyAlignment="1">
      <alignment horizontal="center" vertical="center" wrapText="1"/>
    </xf>
    <xf numFmtId="199" fontId="199" fillId="32" borderId="347" xfId="998" applyNumberFormat="1" applyFont="1" applyFill="1" applyBorder="1" applyAlignment="1">
      <alignment horizontal="center" vertical="center" wrapText="1"/>
    </xf>
    <xf numFmtId="199" fontId="197" fillId="71" borderId="222" xfId="919" applyNumberFormat="1" applyFont="1" applyFill="1" applyBorder="1" applyAlignment="1">
      <alignment horizontal="center" vertical="center" wrapText="1"/>
    </xf>
    <xf numFmtId="198" fontId="197" fillId="33" borderId="0" xfId="919" applyNumberFormat="1" applyFont="1" applyFill="1" applyAlignment="1">
      <alignment horizontal="center" vertical="center" wrapText="1"/>
    </xf>
    <xf numFmtId="200" fontId="192" fillId="52" borderId="75" xfId="999" applyNumberFormat="1" applyFont="1" applyFill="1" applyBorder="1" applyAlignment="1">
      <alignment horizontal="center" vertical="center" wrapText="1"/>
    </xf>
    <xf numFmtId="173" fontId="192" fillId="52" borderId="75" xfId="999" applyNumberFormat="1" applyFont="1" applyFill="1" applyBorder="1" applyAlignment="1">
      <alignment horizontal="center" vertical="center" wrapText="1"/>
    </xf>
    <xf numFmtId="200" fontId="192" fillId="33" borderId="75" xfId="999" applyNumberFormat="1" applyFont="1" applyFill="1" applyBorder="1" applyAlignment="1">
      <alignment horizontal="center" vertical="center" wrapText="1"/>
    </xf>
    <xf numFmtId="0" fontId="189" fillId="48" borderId="75" xfId="997" applyFont="1" applyFill="1" applyBorder="1" applyAlignment="1">
      <alignment horizontal="centerContinuous" vertical="center"/>
    </xf>
    <xf numFmtId="0" fontId="193" fillId="52" borderId="75" xfId="997" applyFont="1" applyFill="1" applyBorder="1" applyAlignment="1">
      <alignment horizontal="centerContinuous" vertical="center"/>
    </xf>
    <xf numFmtId="199" fontId="193" fillId="47" borderId="286" xfId="919" applyNumberFormat="1" applyFont="1" applyFill="1" applyBorder="1" applyAlignment="1">
      <alignment horizontal="center" vertical="center" wrapText="1"/>
    </xf>
    <xf numFmtId="199" fontId="193" fillId="47" borderId="344" xfId="919" applyNumberFormat="1" applyFont="1" applyFill="1" applyBorder="1" applyAlignment="1">
      <alignment horizontal="center" vertical="center" wrapText="1"/>
    </xf>
    <xf numFmtId="199" fontId="193" fillId="47" borderId="285" xfId="919" applyNumberFormat="1" applyFont="1" applyFill="1" applyBorder="1" applyAlignment="1">
      <alignment horizontal="center" vertical="center" wrapText="1"/>
    </xf>
    <xf numFmtId="199" fontId="193" fillId="47" borderId="80" xfId="919" applyNumberFormat="1" applyFont="1" applyFill="1" applyBorder="1" applyAlignment="1">
      <alignment horizontal="center" vertical="center" wrapText="1"/>
    </xf>
    <xf numFmtId="199" fontId="191" fillId="49" borderId="80" xfId="1000" applyNumberFormat="1" applyFont="1" applyFill="1" applyBorder="1" applyAlignment="1">
      <alignment horizontal="center" vertical="center"/>
    </xf>
    <xf numFmtId="199" fontId="199" fillId="32" borderId="75" xfId="998" applyNumberFormat="1" applyFont="1" applyFill="1" applyBorder="1" applyAlignment="1">
      <alignment horizontal="center" vertical="center" wrapText="1"/>
    </xf>
    <xf numFmtId="199" fontId="192" fillId="50" borderId="75" xfId="998" applyNumberFormat="1" applyFont="1" applyFill="1" applyBorder="1" applyAlignment="1">
      <alignment horizontal="right" vertical="center"/>
    </xf>
    <xf numFmtId="199" fontId="197" fillId="31" borderId="159" xfId="997" applyNumberFormat="1" applyFont="1" applyFill="1" applyBorder="1" applyAlignment="1">
      <alignment horizontal="right" vertical="center" wrapText="1"/>
    </xf>
    <xf numFmtId="199" fontId="189" fillId="31" borderId="75" xfId="997" applyNumberFormat="1" applyFont="1" applyFill="1" applyBorder="1" applyAlignment="1">
      <alignment horizontal="right" vertical="center"/>
    </xf>
    <xf numFmtId="199" fontId="189" fillId="73" borderId="75" xfId="997" applyNumberFormat="1" applyFont="1" applyFill="1" applyBorder="1" applyAlignment="1">
      <alignment horizontal="right" vertical="center"/>
    </xf>
    <xf numFmtId="199" fontId="197" fillId="73" borderId="159" xfId="997" applyNumberFormat="1" applyFont="1" applyFill="1" applyBorder="1" applyAlignment="1">
      <alignment horizontal="right" vertical="center" wrapText="1"/>
    </xf>
    <xf numFmtId="9" fontId="189" fillId="71" borderId="164" xfId="997" applyNumberFormat="1" applyFont="1" applyFill="1" applyBorder="1" applyAlignment="1">
      <alignment horizontal="center" vertical="center" wrapText="1"/>
    </xf>
    <xf numFmtId="10" fontId="201" fillId="71" borderId="164" xfId="1023" applyNumberFormat="1" applyFont="1" applyFill="1" applyBorder="1" applyAlignment="1">
      <alignment horizontal="center" vertical="center" wrapText="1"/>
    </xf>
    <xf numFmtId="0" fontId="193" fillId="74" borderId="75" xfId="1022" applyFont="1" applyFill="1" applyBorder="1" applyAlignment="1">
      <alignment horizontal="center" vertical="center"/>
    </xf>
    <xf numFmtId="9" fontId="193" fillId="52" borderId="164" xfId="997" applyNumberFormat="1" applyFont="1" applyFill="1" applyBorder="1" applyAlignment="1">
      <alignment horizontal="center" vertical="center" wrapText="1"/>
    </xf>
    <xf numFmtId="10" fontId="193" fillId="52" borderId="164" xfId="997" applyNumberFormat="1" applyFont="1" applyFill="1" applyBorder="1" applyAlignment="1">
      <alignment horizontal="center" vertical="center"/>
    </xf>
    <xf numFmtId="10" fontId="193" fillId="52" borderId="164" xfId="997" applyNumberFormat="1" applyFont="1" applyFill="1" applyBorder="1" applyAlignment="1">
      <alignment horizontal="center" vertical="center" wrapText="1"/>
    </xf>
    <xf numFmtId="171" fontId="189" fillId="29" borderId="75" xfId="663" applyFont="1" applyFill="1" applyBorder="1" applyAlignment="1">
      <alignment horizontal="center" vertical="center"/>
    </xf>
    <xf numFmtId="199" fontId="189" fillId="30" borderId="0" xfId="997" applyNumberFormat="1" applyFont="1" applyFill="1" applyAlignment="1">
      <alignment horizontal="center" vertical="center"/>
    </xf>
    <xf numFmtId="171" fontId="200" fillId="29" borderId="75" xfId="663" applyFont="1" applyFill="1" applyBorder="1" applyAlignment="1">
      <alignment vertical="center"/>
    </xf>
    <xf numFmtId="14" fontId="189" fillId="29" borderId="75" xfId="1022" applyNumberFormat="1" applyFont="1" applyFill="1" applyBorder="1" applyAlignment="1">
      <alignment horizontal="center" vertical="center"/>
    </xf>
    <xf numFmtId="173" fontId="189" fillId="65" borderId="75" xfId="1022" applyNumberFormat="1" applyFont="1" applyFill="1" applyBorder="1" applyAlignment="1">
      <alignment horizontal="center" vertical="center"/>
    </xf>
    <xf numFmtId="173" fontId="189" fillId="73" borderId="75" xfId="1022" applyNumberFormat="1" applyFont="1" applyFill="1" applyBorder="1" applyAlignment="1">
      <alignment horizontal="center" vertical="center"/>
    </xf>
    <xf numFmtId="10" fontId="189" fillId="73" borderId="75" xfId="1022" applyNumberFormat="1" applyFont="1" applyFill="1" applyBorder="1" applyAlignment="1">
      <alignment horizontal="center" vertical="center"/>
    </xf>
    <xf numFmtId="10" fontId="189" fillId="0" borderId="0" xfId="798" applyNumberFormat="1" applyFont="1" applyAlignment="1">
      <alignment horizontal="center" vertical="center"/>
    </xf>
    <xf numFmtId="179" fontId="189" fillId="0" borderId="0" xfId="640" applyNumberFormat="1" applyFont="1" applyAlignment="1">
      <alignment horizontal="center" vertical="center"/>
    </xf>
    <xf numFmtId="0" fontId="191" fillId="53" borderId="75" xfId="997" applyFont="1" applyFill="1" applyBorder="1" applyAlignment="1">
      <alignment horizontal="center" vertical="center"/>
    </xf>
    <xf numFmtId="0" fontId="189" fillId="0" borderId="171" xfId="997" applyFont="1" applyBorder="1" applyAlignment="1">
      <alignment horizontal="center" vertical="center" wrapText="1"/>
    </xf>
    <xf numFmtId="189" fontId="189" fillId="29" borderId="0" xfId="997" applyNumberFormat="1" applyFont="1" applyFill="1" applyAlignment="1">
      <alignment horizontal="center" vertical="center"/>
    </xf>
    <xf numFmtId="189" fontId="192" fillId="29" borderId="66" xfId="997" applyNumberFormat="1" applyFont="1" applyFill="1" applyBorder="1" applyAlignment="1">
      <alignment horizontal="center" vertical="center"/>
    </xf>
    <xf numFmtId="189" fontId="197" fillId="29" borderId="0" xfId="919" applyNumberFormat="1" applyFont="1" applyFill="1" applyAlignment="1">
      <alignment horizontal="center" vertical="center" wrapText="1"/>
    </xf>
    <xf numFmtId="189" fontId="197" fillId="29" borderId="81" xfId="919" applyNumberFormat="1" applyFont="1" applyFill="1" applyBorder="1" applyAlignment="1">
      <alignment horizontal="center" vertical="center" wrapText="1"/>
    </xf>
    <xf numFmtId="189" fontId="189" fillId="29" borderId="0" xfId="997" applyNumberFormat="1" applyFont="1" applyFill="1" applyAlignment="1">
      <alignment vertical="center"/>
    </xf>
    <xf numFmtId="189" fontId="192" fillId="33" borderId="75" xfId="999" applyNumberFormat="1" applyFont="1" applyFill="1" applyBorder="1" applyAlignment="1">
      <alignment horizontal="center" vertical="center" wrapText="1"/>
    </xf>
    <xf numFmtId="189" fontId="191" fillId="65" borderId="78" xfId="1000" applyNumberFormat="1" applyFont="1" applyFill="1" applyBorder="1" applyAlignment="1">
      <alignment horizontal="center" vertical="center"/>
    </xf>
    <xf numFmtId="171" fontId="200" fillId="55" borderId="75" xfId="663" applyFont="1" applyFill="1" applyBorder="1" applyAlignment="1">
      <alignment vertical="center"/>
    </xf>
    <xf numFmtId="0" fontId="191" fillId="0" borderId="0" xfId="997" applyFont="1" applyAlignment="1">
      <alignment horizontal="left" vertical="center"/>
    </xf>
    <xf numFmtId="189" fontId="189" fillId="70" borderId="0" xfId="997" applyNumberFormat="1" applyFont="1" applyFill="1" applyAlignment="1">
      <alignment horizontal="center" vertical="center"/>
    </xf>
    <xf numFmtId="189" fontId="189" fillId="75" borderId="0" xfId="997" applyNumberFormat="1" applyFont="1" applyFill="1" applyAlignment="1">
      <alignment horizontal="center" vertical="center"/>
    </xf>
    <xf numFmtId="199" fontId="189" fillId="29" borderId="0" xfId="997" applyNumberFormat="1" applyFont="1" applyFill="1" applyAlignment="1">
      <alignment horizontal="center" vertical="center"/>
    </xf>
    <xf numFmtId="189" fontId="189" fillId="0" borderId="0" xfId="997" applyNumberFormat="1" applyFont="1" applyAlignment="1">
      <alignment horizontal="center" vertical="center"/>
    </xf>
    <xf numFmtId="0" fontId="189" fillId="29" borderId="171" xfId="997" applyFont="1" applyFill="1" applyBorder="1" applyAlignment="1">
      <alignment horizontal="center" vertical="center" wrapText="1"/>
    </xf>
    <xf numFmtId="10" fontId="189" fillId="48" borderId="164" xfId="1025" applyNumberFormat="1" applyFont="1" applyFill="1" applyBorder="1" applyAlignment="1">
      <alignment horizontal="center" vertical="center" wrapText="1"/>
    </xf>
    <xf numFmtId="10" fontId="188" fillId="48" borderId="164" xfId="1023" applyNumberFormat="1" applyFill="1" applyBorder="1" applyAlignment="1">
      <alignment horizontal="center" vertical="center" wrapText="1"/>
    </xf>
    <xf numFmtId="9" fontId="189" fillId="48" borderId="160" xfId="997" applyNumberFormat="1" applyFont="1" applyFill="1" applyBorder="1" applyAlignment="1">
      <alignment horizontal="center" vertical="center" wrapText="1"/>
    </xf>
    <xf numFmtId="10" fontId="189" fillId="48" borderId="75" xfId="997" applyNumberFormat="1" applyFont="1" applyFill="1" applyBorder="1" applyAlignment="1">
      <alignment horizontal="center" vertical="center" wrapText="1"/>
    </xf>
    <xf numFmtId="189" fontId="197" fillId="48" borderId="75" xfId="919" applyNumberFormat="1" applyFont="1" applyFill="1" applyBorder="1" applyAlignment="1">
      <alignment horizontal="center" vertical="center" wrapText="1"/>
    </xf>
    <xf numFmtId="189" fontId="197" fillId="29" borderId="75" xfId="919" applyNumberFormat="1" applyFont="1" applyFill="1" applyBorder="1" applyAlignment="1">
      <alignment horizontal="center" vertical="center" wrapText="1"/>
    </xf>
    <xf numFmtId="2" fontId="189" fillId="29" borderId="80" xfId="997" applyNumberFormat="1" applyFont="1" applyFill="1" applyBorder="1" applyAlignment="1">
      <alignment horizontal="center" vertical="center"/>
    </xf>
    <xf numFmtId="189" fontId="191" fillId="65" borderId="75" xfId="1000" applyNumberFormat="1" applyFont="1" applyFill="1" applyBorder="1" applyAlignment="1">
      <alignment horizontal="center" vertical="center"/>
    </xf>
    <xf numFmtId="0" fontId="188" fillId="48" borderId="0" xfId="1023" applyFill="1" applyAlignment="1">
      <alignment horizontal="center" vertical="center" wrapText="1"/>
    </xf>
    <xf numFmtId="10" fontId="188" fillId="48" borderId="164" xfId="1023" applyNumberFormat="1" applyFill="1" applyBorder="1" applyAlignment="1">
      <alignment horizontal="center" vertical="center"/>
    </xf>
    <xf numFmtId="10" fontId="188" fillId="48" borderId="344" xfId="1023" applyNumberFormat="1" applyFill="1" applyBorder="1" applyAlignment="1">
      <alignment horizontal="center" vertical="center" wrapText="1"/>
    </xf>
    <xf numFmtId="10" fontId="189" fillId="48" borderId="222" xfId="997" applyNumberFormat="1" applyFont="1" applyFill="1" applyBorder="1" applyAlignment="1">
      <alignment horizontal="center" vertical="center" wrapText="1"/>
    </xf>
    <xf numFmtId="0" fontId="193" fillId="33" borderId="164" xfId="997" applyFont="1" applyFill="1" applyBorder="1" applyAlignment="1">
      <alignment horizontal="center" vertical="center" wrapText="1"/>
    </xf>
    <xf numFmtId="0" fontId="193" fillId="33" borderId="163" xfId="997" applyFont="1" applyFill="1" applyBorder="1" applyAlignment="1">
      <alignment horizontal="center" vertical="center" wrapText="1"/>
    </xf>
    <xf numFmtId="199" fontId="193" fillId="33" borderId="164" xfId="919" applyNumberFormat="1" applyFont="1" applyFill="1" applyBorder="1" applyAlignment="1">
      <alignment horizontal="center" vertical="center" wrapText="1"/>
    </xf>
    <xf numFmtId="200" fontId="193" fillId="33" borderId="166" xfId="999" applyNumberFormat="1" applyFont="1" applyFill="1" applyBorder="1" applyAlignment="1">
      <alignment horizontal="center" vertical="center" wrapText="1"/>
    </xf>
    <xf numFmtId="0" fontId="193" fillId="33" borderId="166" xfId="997" applyFont="1" applyFill="1" applyBorder="1" applyAlignment="1">
      <alignment horizontal="center" vertical="center" wrapText="1"/>
    </xf>
    <xf numFmtId="199" fontId="193" fillId="33" borderId="344" xfId="919" applyNumberFormat="1" applyFont="1" applyFill="1" applyBorder="1" applyAlignment="1">
      <alignment horizontal="center" vertical="center" wrapText="1"/>
    </xf>
    <xf numFmtId="200" fontId="193" fillId="33" borderId="160" xfId="999" applyNumberFormat="1" applyFont="1" applyFill="1" applyBorder="1" applyAlignment="1">
      <alignment horizontal="center" vertical="center" wrapText="1"/>
    </xf>
    <xf numFmtId="0" fontId="193" fillId="33" borderId="160" xfId="997" applyFont="1" applyFill="1" applyBorder="1" applyAlignment="1">
      <alignment horizontal="center" vertical="center" wrapText="1"/>
    </xf>
    <xf numFmtId="189" fontId="102" fillId="0" borderId="64" xfId="902" applyNumberFormat="1" applyFont="1" applyBorder="1" applyAlignment="1" applyProtection="1">
      <alignment horizontal="center"/>
      <protection locked="0"/>
    </xf>
    <xf numFmtId="189" fontId="102" fillId="0" borderId="61" xfId="902" applyNumberFormat="1" applyFont="1" applyBorder="1" applyAlignment="1" applyProtection="1">
      <alignment horizontal="center"/>
      <protection locked="0"/>
    </xf>
    <xf numFmtId="189" fontId="102" fillId="0" borderId="65" xfId="902" applyNumberFormat="1" applyFont="1" applyBorder="1" applyAlignment="1" applyProtection="1">
      <alignment horizontal="center"/>
      <protection locked="0"/>
    </xf>
    <xf numFmtId="189" fontId="102" fillId="0" borderId="64" xfId="902" applyNumberFormat="1" applyFont="1" applyBorder="1" applyAlignment="1" applyProtection="1">
      <alignment horizontal="center" vertical="center"/>
      <protection locked="0"/>
    </xf>
    <xf numFmtId="189" fontId="102" fillId="0" borderId="61" xfId="902" applyNumberFormat="1" applyFont="1" applyBorder="1" applyAlignment="1" applyProtection="1">
      <alignment horizontal="center" vertical="center"/>
      <protection locked="0"/>
    </xf>
    <xf numFmtId="189" fontId="102" fillId="0" borderId="92" xfId="902" applyNumberFormat="1" applyFont="1" applyBorder="1" applyAlignment="1" applyProtection="1">
      <alignment horizontal="center" vertical="center"/>
      <protection locked="0"/>
    </xf>
    <xf numFmtId="189" fontId="102" fillId="0" borderId="79" xfId="902" applyNumberFormat="1" applyFont="1" applyBorder="1" applyAlignment="1" applyProtection="1">
      <alignment horizontal="center"/>
      <protection locked="0"/>
    </xf>
    <xf numFmtId="189" fontId="102" fillId="0" borderId="78" xfId="902" applyNumberFormat="1" applyFont="1" applyBorder="1" applyAlignment="1" applyProtection="1">
      <alignment horizontal="center"/>
      <protection locked="0"/>
    </xf>
    <xf numFmtId="189" fontId="102" fillId="0" borderId="80" xfId="902" applyNumberFormat="1" applyFont="1" applyBorder="1" applyAlignment="1" applyProtection="1">
      <alignment horizontal="center"/>
      <protection locked="0"/>
    </xf>
    <xf numFmtId="189" fontId="105" fillId="33" borderId="101" xfId="902" applyNumberFormat="1" applyFont="1" applyFill="1" applyBorder="1" applyAlignment="1" applyProtection="1">
      <alignment horizontal="center"/>
      <protection locked="0"/>
    </xf>
    <xf numFmtId="189" fontId="105" fillId="33" borderId="102" xfId="902" applyNumberFormat="1" applyFont="1" applyFill="1" applyBorder="1" applyAlignment="1" applyProtection="1">
      <alignment horizontal="center"/>
      <protection locked="0"/>
    </xf>
    <xf numFmtId="0" fontId="101" fillId="0" borderId="99" xfId="695" applyFont="1" applyBorder="1" applyAlignment="1">
      <alignment horizontal="center" vertical="center"/>
    </xf>
    <xf numFmtId="0" fontId="101" fillId="0" borderId="81" xfId="695" applyFont="1" applyBorder="1" applyAlignment="1">
      <alignment horizontal="center" vertical="center"/>
    </xf>
    <xf numFmtId="0" fontId="101" fillId="0" borderId="82" xfId="695" applyFont="1" applyBorder="1" applyAlignment="1">
      <alignment horizontal="center" vertical="center"/>
    </xf>
    <xf numFmtId="189" fontId="104" fillId="35" borderId="104" xfId="663" applyNumberFormat="1" applyFont="1" applyFill="1" applyBorder="1" applyAlignment="1" applyProtection="1">
      <alignment horizontal="center"/>
      <protection locked="0"/>
    </xf>
    <xf numFmtId="189" fontId="104" fillId="35" borderId="78" xfId="663" applyNumberFormat="1" applyFont="1" applyFill="1" applyBorder="1" applyAlignment="1" applyProtection="1">
      <alignment horizontal="center"/>
      <protection locked="0"/>
    </xf>
    <xf numFmtId="189" fontId="104" fillId="35" borderId="80" xfId="663" applyNumberFormat="1" applyFont="1" applyFill="1" applyBorder="1" applyAlignment="1" applyProtection="1">
      <alignment horizontal="center"/>
      <protection locked="0"/>
    </xf>
    <xf numFmtId="189" fontId="105" fillId="37" borderId="101" xfId="663" applyNumberFormat="1" applyFont="1" applyFill="1" applyBorder="1" applyAlignment="1" applyProtection="1">
      <alignment horizontal="center"/>
      <protection locked="0"/>
    </xf>
    <xf numFmtId="189" fontId="105" fillId="37" borderId="102" xfId="663" applyNumberFormat="1" applyFont="1" applyFill="1" applyBorder="1" applyAlignment="1" applyProtection="1">
      <alignment horizontal="center"/>
      <protection locked="0"/>
    </xf>
    <xf numFmtId="189" fontId="104" fillId="35" borderId="104" xfId="902" applyNumberFormat="1" applyFont="1" applyFill="1" applyBorder="1" applyAlignment="1" applyProtection="1">
      <alignment horizontal="center"/>
      <protection locked="0"/>
    </xf>
    <xf numFmtId="189" fontId="104" fillId="35" borderId="78" xfId="902" applyNumberFormat="1" applyFont="1" applyFill="1" applyBorder="1" applyAlignment="1" applyProtection="1">
      <alignment horizontal="center"/>
      <protection locked="0"/>
    </xf>
    <xf numFmtId="189" fontId="104" fillId="35" borderId="97" xfId="902" applyNumberFormat="1" applyFont="1" applyFill="1" applyBorder="1" applyAlignment="1" applyProtection="1">
      <alignment horizontal="center"/>
      <protection locked="0"/>
    </xf>
    <xf numFmtId="0" fontId="105" fillId="37" borderId="73" xfId="902" applyFont="1" applyFill="1" applyBorder="1" applyAlignment="1" applyProtection="1">
      <alignment horizontal="center" vertical="center"/>
      <protection locked="0"/>
    </xf>
    <xf numFmtId="189" fontId="106" fillId="0" borderId="79" xfId="902" applyNumberFormat="1" applyFont="1" applyBorder="1" applyAlignment="1" applyProtection="1">
      <alignment horizontal="center" vertical="center" wrapText="1"/>
      <protection locked="0"/>
    </xf>
    <xf numFmtId="189" fontId="106" fillId="0" borderId="75" xfId="902" applyNumberFormat="1" applyFont="1" applyBorder="1" applyAlignment="1" applyProtection="1">
      <alignment horizontal="center" vertical="center" wrapText="1"/>
      <protection locked="0"/>
    </xf>
    <xf numFmtId="0" fontId="104" fillId="0" borderId="294" xfId="902" applyFont="1" applyBorder="1" applyAlignment="1" applyProtection="1">
      <alignment horizontal="center" vertical="center" wrapText="1"/>
      <protection locked="0"/>
    </xf>
    <xf numFmtId="189" fontId="102" fillId="0" borderId="63" xfId="902" applyNumberFormat="1" applyFont="1" applyBorder="1" applyAlignment="1" applyProtection="1">
      <alignment horizontal="center" vertical="center"/>
      <protection locked="0"/>
    </xf>
    <xf numFmtId="189" fontId="102" fillId="0" borderId="283" xfId="902" applyNumberFormat="1" applyFont="1" applyBorder="1" applyAlignment="1" applyProtection="1">
      <alignment horizontal="center" vertical="center"/>
      <protection locked="0"/>
    </xf>
    <xf numFmtId="189" fontId="102" fillId="0" borderId="65" xfId="902" applyNumberFormat="1" applyFont="1" applyBorder="1" applyAlignment="1" applyProtection="1">
      <alignment horizontal="center" vertical="center"/>
      <protection locked="0"/>
    </xf>
    <xf numFmtId="0" fontId="79" fillId="36" borderId="0" xfId="901" applyFont="1" applyFill="1" applyAlignment="1">
      <alignment horizontal="center" vertical="center"/>
    </xf>
    <xf numFmtId="0" fontId="105" fillId="37" borderId="93" xfId="902" applyFont="1" applyFill="1" applyBorder="1" applyAlignment="1" applyProtection="1">
      <alignment horizontal="center" vertical="center"/>
      <protection locked="0"/>
    </xf>
    <xf numFmtId="189" fontId="105" fillId="33" borderId="105" xfId="902" applyNumberFormat="1" applyFont="1" applyFill="1" applyBorder="1" applyAlignment="1" applyProtection="1">
      <alignment horizontal="center"/>
      <protection locked="0"/>
    </xf>
    <xf numFmtId="189" fontId="105" fillId="37" borderId="101" xfId="902" applyNumberFormat="1" applyFont="1" applyFill="1" applyBorder="1" applyAlignment="1" applyProtection="1">
      <alignment horizontal="center"/>
      <protection locked="0"/>
    </xf>
    <xf numFmtId="189" fontId="189" fillId="68" borderId="79" xfId="997" applyNumberFormat="1" applyFont="1" applyFill="1" applyBorder="1" applyAlignment="1">
      <alignment horizontal="center" vertical="center"/>
    </xf>
    <xf numFmtId="189" fontId="189" fillId="68" borderId="78" xfId="997" applyNumberFormat="1" applyFont="1" applyFill="1" applyBorder="1" applyAlignment="1">
      <alignment horizontal="center" vertical="center"/>
    </xf>
    <xf numFmtId="189" fontId="189" fillId="68" borderId="80" xfId="997" applyNumberFormat="1" applyFont="1" applyFill="1" applyBorder="1" applyAlignment="1">
      <alignment horizontal="center" vertical="center"/>
    </xf>
    <xf numFmtId="189" fontId="197" fillId="48" borderId="79" xfId="997" applyNumberFormat="1" applyFont="1" applyFill="1" applyBorder="1" applyAlignment="1">
      <alignment horizontal="center" vertical="center"/>
    </xf>
    <xf numFmtId="189" fontId="197" fillId="48" borderId="78" xfId="997" applyNumberFormat="1" applyFont="1" applyFill="1" applyBorder="1" applyAlignment="1">
      <alignment horizontal="center" vertical="center"/>
    </xf>
    <xf numFmtId="189" fontId="197" fillId="48" borderId="80" xfId="997" applyNumberFormat="1" applyFont="1" applyFill="1" applyBorder="1" applyAlignment="1">
      <alignment horizontal="center" vertical="center"/>
    </xf>
    <xf numFmtId="0" fontId="189" fillId="0" borderId="110" xfId="997" applyFont="1" applyBorder="1" applyAlignment="1">
      <alignment horizontal="right" vertical="center"/>
    </xf>
    <xf numFmtId="0" fontId="189" fillId="0" borderId="78" xfId="997" applyFont="1" applyBorder="1" applyAlignment="1">
      <alignment horizontal="right" vertical="center"/>
    </xf>
    <xf numFmtId="0" fontId="197" fillId="48" borderId="77" xfId="997" applyFont="1" applyFill="1" applyBorder="1" applyAlignment="1">
      <alignment horizontal="right" vertical="center"/>
    </xf>
    <xf numFmtId="0" fontId="197" fillId="48" borderId="76" xfId="997" applyFont="1" applyFill="1" applyBorder="1" applyAlignment="1">
      <alignment horizontal="right" vertical="center"/>
    </xf>
    <xf numFmtId="200" fontId="197" fillId="48" borderId="285" xfId="999" applyNumberFormat="1" applyFont="1" applyFill="1" applyBorder="1" applyAlignment="1">
      <alignment horizontal="center" vertical="center" wrapText="1"/>
    </xf>
    <xf numFmtId="200" fontId="197" fillId="48" borderId="286" xfId="999" applyNumberFormat="1" applyFont="1" applyFill="1" applyBorder="1" applyAlignment="1">
      <alignment horizontal="center" vertical="center" wrapText="1"/>
    </xf>
    <xf numFmtId="0" fontId="198" fillId="29" borderId="160" xfId="997" applyFont="1" applyFill="1" applyBorder="1" applyAlignment="1">
      <alignment horizontal="center" vertical="center" wrapText="1"/>
    </xf>
    <xf numFmtId="0" fontId="198" fillId="29" borderId="222" xfId="997" applyFont="1" applyFill="1" applyBorder="1" applyAlignment="1">
      <alignment horizontal="center" vertical="center" wrapText="1"/>
    </xf>
    <xf numFmtId="189" fontId="193" fillId="33" borderId="108" xfId="997" applyNumberFormat="1" applyFont="1" applyFill="1" applyBorder="1" applyAlignment="1">
      <alignment horizontal="center" vertical="center"/>
    </xf>
    <xf numFmtId="200" fontId="192" fillId="49" borderId="84" xfId="997" applyNumberFormat="1" applyFont="1" applyFill="1" applyBorder="1" applyAlignment="1">
      <alignment horizontal="center" vertical="center"/>
    </xf>
    <xf numFmtId="200" fontId="192" fillId="49" borderId="88" xfId="997" applyNumberFormat="1" applyFont="1" applyFill="1" applyBorder="1" applyAlignment="1">
      <alignment horizontal="center" vertical="center"/>
    </xf>
    <xf numFmtId="200" fontId="192" fillId="50" borderId="31" xfId="998" applyNumberFormat="1" applyFont="1" applyFill="1" applyBorder="1" applyAlignment="1">
      <alignment horizontal="right" vertical="center"/>
    </xf>
    <xf numFmtId="9" fontId="192" fillId="50" borderId="0" xfId="998" applyFont="1" applyFill="1" applyBorder="1" applyAlignment="1">
      <alignment horizontal="right" vertical="center"/>
    </xf>
    <xf numFmtId="9" fontId="192" fillId="50" borderId="251" xfId="998" applyFont="1" applyFill="1" applyBorder="1" applyAlignment="1">
      <alignment horizontal="right" vertical="center"/>
    </xf>
    <xf numFmtId="0" fontId="189" fillId="48" borderId="163" xfId="997" applyFont="1" applyFill="1" applyBorder="1" applyAlignment="1">
      <alignment horizontal="center" vertical="center" wrapText="1"/>
    </xf>
    <xf numFmtId="0" fontId="189" fillId="48" borderId="165" xfId="997" applyFont="1" applyFill="1" applyBorder="1" applyAlignment="1">
      <alignment horizontal="center" vertical="center" wrapText="1"/>
    </xf>
    <xf numFmtId="9" fontId="189" fillId="0" borderId="110" xfId="997" applyNumberFormat="1" applyFont="1" applyBorder="1" applyAlignment="1">
      <alignment horizontal="right" vertical="center"/>
    </xf>
    <xf numFmtId="9" fontId="189" fillId="0" borderId="78" xfId="997" applyNumberFormat="1" applyFont="1" applyBorder="1" applyAlignment="1">
      <alignment horizontal="right" vertical="center"/>
    </xf>
    <xf numFmtId="0" fontId="191" fillId="53" borderId="75" xfId="997" applyFont="1" applyFill="1" applyBorder="1" applyAlignment="1">
      <alignment horizontal="center" vertical="center"/>
    </xf>
    <xf numFmtId="200" fontId="189" fillId="63" borderId="340" xfId="999" applyNumberFormat="1" applyFont="1" applyFill="1" applyBorder="1" applyAlignment="1">
      <alignment horizontal="center" vertical="center" wrapText="1"/>
    </xf>
    <xf numFmtId="200" fontId="189" fillId="63" borderId="341" xfId="999" applyNumberFormat="1" applyFont="1" applyFill="1" applyBorder="1" applyAlignment="1">
      <alignment horizontal="center" vertical="center" wrapText="1"/>
    </xf>
    <xf numFmtId="200" fontId="189" fillId="30" borderId="342" xfId="999" applyNumberFormat="1" applyFont="1" applyFill="1" applyBorder="1" applyAlignment="1">
      <alignment horizontal="center" vertical="center" wrapText="1"/>
    </xf>
    <xf numFmtId="200" fontId="189" fillId="30" borderId="343" xfId="999" applyNumberFormat="1" applyFont="1" applyFill="1" applyBorder="1" applyAlignment="1">
      <alignment horizontal="center" vertical="center" wrapText="1"/>
    </xf>
    <xf numFmtId="0" fontId="197" fillId="48" borderId="160" xfId="997" applyFont="1" applyFill="1" applyBorder="1" applyAlignment="1">
      <alignment horizontal="center" vertical="center" wrapText="1"/>
    </xf>
    <xf numFmtId="0" fontId="197" fillId="48" borderId="222" xfId="997" applyFont="1" applyFill="1" applyBorder="1" applyAlignment="1">
      <alignment horizontal="center" vertical="center" wrapText="1"/>
    </xf>
    <xf numFmtId="0" fontId="193" fillId="33" borderId="160" xfId="997" applyFont="1" applyFill="1" applyBorder="1" applyAlignment="1">
      <alignment horizontal="center" vertical="center" wrapText="1"/>
    </xf>
    <xf numFmtId="0" fontId="193" fillId="33" borderId="222" xfId="997" applyFont="1" applyFill="1" applyBorder="1" applyAlignment="1">
      <alignment horizontal="center" vertical="center" wrapText="1"/>
    </xf>
    <xf numFmtId="0" fontId="198" fillId="29" borderId="252" xfId="997" applyFont="1" applyFill="1" applyBorder="1" applyAlignment="1">
      <alignment horizontal="center" vertical="center" wrapText="1"/>
    </xf>
    <xf numFmtId="0" fontId="189" fillId="71" borderId="346" xfId="997" applyFont="1" applyFill="1" applyBorder="1" applyAlignment="1">
      <alignment horizontal="center" vertical="center" wrapText="1"/>
    </xf>
    <xf numFmtId="0" fontId="189" fillId="71" borderId="163" xfId="997" applyFont="1" applyFill="1" applyBorder="1" applyAlignment="1">
      <alignment horizontal="center" vertical="center" wrapText="1"/>
    </xf>
    <xf numFmtId="200" fontId="192" fillId="50" borderId="31" xfId="998" applyNumberFormat="1" applyFont="1" applyFill="1" applyBorder="1" applyAlignment="1">
      <alignment horizontal="right" vertical="center" wrapText="1"/>
    </xf>
    <xf numFmtId="2" fontId="193" fillId="52" borderId="79" xfId="997" applyNumberFormat="1" applyFont="1" applyFill="1" applyBorder="1" applyAlignment="1">
      <alignment horizontal="center" vertical="center"/>
    </xf>
    <xf numFmtId="2" fontId="193" fillId="52" borderId="78" xfId="997" applyNumberFormat="1" applyFont="1" applyFill="1" applyBorder="1" applyAlignment="1">
      <alignment horizontal="center" vertical="center"/>
    </xf>
    <xf numFmtId="2" fontId="193" fillId="52" borderId="80" xfId="997" applyNumberFormat="1" applyFont="1" applyFill="1" applyBorder="1" applyAlignment="1">
      <alignment horizontal="center" vertical="center"/>
    </xf>
    <xf numFmtId="2" fontId="193" fillId="52" borderId="294" xfId="997" applyNumberFormat="1" applyFont="1" applyFill="1" applyBorder="1" applyAlignment="1">
      <alignment horizontal="center" vertical="center"/>
    </xf>
    <xf numFmtId="2" fontId="193" fillId="52" borderId="84" xfId="997" applyNumberFormat="1" applyFont="1" applyFill="1" applyBorder="1" applyAlignment="1">
      <alignment horizontal="center" vertical="center"/>
    </xf>
    <xf numFmtId="2" fontId="193" fillId="52" borderId="88" xfId="997" applyNumberFormat="1" applyFont="1" applyFill="1" applyBorder="1" applyAlignment="1">
      <alignment horizontal="center" vertical="center"/>
    </xf>
    <xf numFmtId="0" fontId="197" fillId="0" borderId="110" xfId="997" applyFont="1" applyBorder="1" applyAlignment="1">
      <alignment horizontal="right" vertical="center" wrapText="1"/>
    </xf>
    <xf numFmtId="0" fontId="197" fillId="0" borderId="78" xfId="997" applyFont="1" applyBorder="1" applyAlignment="1">
      <alignment horizontal="right" vertical="center" wrapText="1"/>
    </xf>
    <xf numFmtId="199" fontId="189" fillId="0" borderId="66" xfId="997" applyNumberFormat="1" applyFont="1" applyBorder="1" applyAlignment="1">
      <alignment horizontal="center" vertical="center"/>
    </xf>
    <xf numFmtId="199" fontId="189" fillId="0" borderId="0" xfId="997" applyNumberFormat="1" applyFont="1" applyAlignment="1">
      <alignment horizontal="center" vertical="center"/>
    </xf>
    <xf numFmtId="9" fontId="202" fillId="0" borderId="110" xfId="997" applyNumberFormat="1" applyFont="1" applyBorder="1" applyAlignment="1">
      <alignment horizontal="right" vertical="center"/>
    </xf>
    <xf numFmtId="9" fontId="202" fillId="0" borderId="78" xfId="997" applyNumberFormat="1" applyFont="1" applyBorder="1" applyAlignment="1">
      <alignment horizontal="right" vertical="center"/>
    </xf>
    <xf numFmtId="200" fontId="191" fillId="30" borderId="164" xfId="999" applyNumberFormat="1" applyFont="1" applyFill="1" applyBorder="1" applyAlignment="1">
      <alignment horizontal="center" vertical="center" wrapText="1"/>
    </xf>
    <xf numFmtId="0" fontId="198" fillId="29" borderId="75" xfId="997" applyFont="1" applyFill="1" applyBorder="1" applyAlignment="1">
      <alignment horizontal="center" vertical="center" wrapText="1"/>
    </xf>
    <xf numFmtId="10" fontId="192" fillId="50" borderId="75" xfId="997" applyNumberFormat="1" applyFont="1" applyFill="1" applyBorder="1" applyAlignment="1">
      <alignment horizontal="center" vertical="center"/>
    </xf>
    <xf numFmtId="10" fontId="192" fillId="37" borderId="75" xfId="997" applyNumberFormat="1" applyFont="1" applyFill="1" applyBorder="1" applyAlignment="1">
      <alignment horizontal="center" vertical="center"/>
    </xf>
    <xf numFmtId="0" fontId="205" fillId="33" borderId="345" xfId="997" applyFont="1" applyFill="1" applyBorder="1" applyAlignment="1">
      <alignment horizontal="center" vertical="center" wrapText="1"/>
    </xf>
    <xf numFmtId="0" fontId="205" fillId="33" borderId="31" xfId="997" applyFont="1" applyFill="1" applyBorder="1" applyAlignment="1">
      <alignment horizontal="center" vertical="center" wrapText="1"/>
    </xf>
    <xf numFmtId="10" fontId="192" fillId="50" borderId="294" xfId="997" applyNumberFormat="1" applyFont="1" applyFill="1" applyBorder="1" applyAlignment="1">
      <alignment horizontal="center" vertical="center"/>
    </xf>
    <xf numFmtId="10" fontId="192" fillId="50" borderId="84" xfId="997" applyNumberFormat="1" applyFont="1" applyFill="1" applyBorder="1" applyAlignment="1">
      <alignment horizontal="center" vertical="center"/>
    </xf>
    <xf numFmtId="10" fontId="192" fillId="50" borderId="88" xfId="997" applyNumberFormat="1" applyFont="1" applyFill="1" applyBorder="1" applyAlignment="1">
      <alignment horizontal="center" vertical="center"/>
    </xf>
    <xf numFmtId="200" fontId="191" fillId="30" borderId="244" xfId="999" applyNumberFormat="1" applyFont="1" applyFill="1" applyBorder="1" applyAlignment="1">
      <alignment horizontal="center" vertical="center" wrapText="1"/>
    </xf>
    <xf numFmtId="200" fontId="193" fillId="33" borderId="167" xfId="999" applyNumberFormat="1" applyFont="1" applyFill="1" applyBorder="1" applyAlignment="1">
      <alignment horizontal="center" vertical="center" wrapText="1"/>
    </xf>
    <xf numFmtId="200" fontId="193" fillId="33" borderId="222" xfId="999" applyNumberFormat="1" applyFont="1" applyFill="1" applyBorder="1" applyAlignment="1">
      <alignment horizontal="center" vertical="center" wrapText="1"/>
    </xf>
    <xf numFmtId="200" fontId="193" fillId="49" borderId="244" xfId="999" applyNumberFormat="1" applyFont="1" applyFill="1" applyBorder="1" applyAlignment="1">
      <alignment horizontal="center" vertical="center" wrapText="1"/>
    </xf>
    <xf numFmtId="200" fontId="197" fillId="71" borderId="252" xfId="999" applyNumberFormat="1" applyFont="1" applyFill="1" applyBorder="1" applyAlignment="1">
      <alignment horizontal="center" vertical="center" wrapText="1"/>
    </xf>
    <xf numFmtId="200" fontId="197" fillId="71" borderId="259" xfId="999" applyNumberFormat="1" applyFont="1" applyFill="1" applyBorder="1" applyAlignment="1">
      <alignment horizontal="center" vertical="center" wrapText="1"/>
    </xf>
    <xf numFmtId="0" fontId="197" fillId="71" borderId="252" xfId="997" applyFont="1" applyFill="1" applyBorder="1" applyAlignment="1">
      <alignment horizontal="center" vertical="center" wrapText="1"/>
    </xf>
    <xf numFmtId="0" fontId="197" fillId="71" borderId="222" xfId="997" applyFont="1" applyFill="1" applyBorder="1" applyAlignment="1">
      <alignment horizontal="center" vertical="center" wrapText="1"/>
    </xf>
    <xf numFmtId="0" fontId="193" fillId="33" borderId="163" xfId="997" applyFont="1" applyFill="1" applyBorder="1" applyAlignment="1">
      <alignment horizontal="center" vertical="center" wrapText="1"/>
    </xf>
    <xf numFmtId="200" fontId="193" fillId="33" borderId="160" xfId="999" applyNumberFormat="1" applyFont="1" applyFill="1" applyBorder="1" applyAlignment="1">
      <alignment horizontal="center" vertical="center" wrapText="1"/>
    </xf>
    <xf numFmtId="200" fontId="193" fillId="33" borderId="252" xfId="999" applyNumberFormat="1" applyFont="1" applyFill="1" applyBorder="1" applyAlignment="1">
      <alignment horizontal="center" vertical="center" wrapText="1"/>
    </xf>
    <xf numFmtId="200" fontId="189" fillId="63" borderId="75" xfId="999" applyNumberFormat="1" applyFont="1" applyFill="1" applyBorder="1" applyAlignment="1">
      <alignment horizontal="center" vertical="center" wrapText="1"/>
    </xf>
    <xf numFmtId="200" fontId="189" fillId="63" borderId="83" xfId="999" applyNumberFormat="1" applyFont="1" applyFill="1" applyBorder="1" applyAlignment="1">
      <alignment horizontal="center" vertical="center" wrapText="1"/>
    </xf>
    <xf numFmtId="200" fontId="189" fillId="63" borderId="74" xfId="999" applyNumberFormat="1" applyFont="1" applyFill="1" applyBorder="1" applyAlignment="1">
      <alignment horizontal="center" vertical="center" wrapText="1"/>
    </xf>
    <xf numFmtId="200" fontId="189" fillId="63" borderId="171" xfId="999" applyNumberFormat="1" applyFont="1" applyFill="1" applyBorder="1" applyAlignment="1">
      <alignment horizontal="center" vertical="center" wrapText="1"/>
    </xf>
    <xf numFmtId="200" fontId="189" fillId="54" borderId="284" xfId="999" applyNumberFormat="1" applyFont="1" applyFill="1" applyBorder="1" applyAlignment="1">
      <alignment horizontal="center" vertical="center" wrapText="1"/>
    </xf>
    <xf numFmtId="200" fontId="189" fillId="54" borderId="31" xfId="999" applyNumberFormat="1" applyFont="1" applyFill="1" applyBorder="1" applyAlignment="1">
      <alignment horizontal="center" vertical="center" wrapText="1"/>
    </xf>
    <xf numFmtId="0" fontId="194" fillId="50" borderId="84" xfId="0" applyFont="1" applyFill="1" applyBorder="1" applyAlignment="1">
      <alignment horizontal="center" vertical="center"/>
    </xf>
    <xf numFmtId="0" fontId="189" fillId="69" borderId="75" xfId="997" applyFont="1" applyFill="1" applyBorder="1" applyAlignment="1">
      <alignment horizontal="center" vertical="center"/>
    </xf>
    <xf numFmtId="10" fontId="189" fillId="48" borderId="75" xfId="997" applyNumberFormat="1" applyFont="1" applyFill="1" applyBorder="1" applyAlignment="1">
      <alignment horizontal="center" vertical="center"/>
    </xf>
    <xf numFmtId="0" fontId="189" fillId="48" borderId="163" xfId="1022" applyFont="1" applyFill="1" applyBorder="1" applyAlignment="1">
      <alignment horizontal="center" vertical="center" wrapText="1"/>
    </xf>
    <xf numFmtId="0" fontId="189" fillId="48" borderId="165" xfId="1022" applyFont="1" applyFill="1" applyBorder="1" applyAlignment="1">
      <alignment horizontal="center" vertical="center" wrapText="1"/>
    </xf>
    <xf numFmtId="0" fontId="189" fillId="48" borderId="163" xfId="1022" applyFont="1" applyFill="1" applyBorder="1" applyAlignment="1">
      <alignment horizontal="center" vertical="center"/>
    </xf>
    <xf numFmtId="0" fontId="189" fillId="48" borderId="165" xfId="1022" applyFont="1" applyFill="1" applyBorder="1" applyAlignment="1">
      <alignment horizontal="center" vertical="center"/>
    </xf>
    <xf numFmtId="0" fontId="189" fillId="71" borderId="83" xfId="1022" applyFont="1" applyFill="1" applyBorder="1" applyAlignment="1">
      <alignment horizontal="center" vertical="center" wrapText="1"/>
    </xf>
    <xf numFmtId="0" fontId="189" fillId="71" borderId="171" xfId="1022" applyFont="1" applyFill="1" applyBorder="1" applyAlignment="1">
      <alignment horizontal="center" vertical="center" wrapText="1"/>
    </xf>
    <xf numFmtId="10" fontId="189" fillId="48" borderId="348" xfId="997" applyNumberFormat="1" applyFont="1" applyFill="1" applyBorder="1" applyAlignment="1">
      <alignment horizontal="center" vertical="center" wrapText="1"/>
    </xf>
    <xf numFmtId="10" fontId="189" fillId="48" borderId="349" xfId="997" applyNumberFormat="1" applyFont="1" applyFill="1" applyBorder="1" applyAlignment="1">
      <alignment horizontal="center" vertical="center" wrapText="1"/>
    </xf>
    <xf numFmtId="0" fontId="189" fillId="65" borderId="163" xfId="1022" applyFont="1" applyFill="1" applyBorder="1" applyAlignment="1">
      <alignment horizontal="center" vertical="center" wrapText="1"/>
    </xf>
    <xf numFmtId="0" fontId="189" fillId="65" borderId="165" xfId="1022" applyFont="1" applyFill="1" applyBorder="1" applyAlignment="1">
      <alignment horizontal="center" vertical="center" wrapText="1"/>
    </xf>
    <xf numFmtId="0" fontId="136" fillId="0" borderId="0" xfId="685" applyFont="1" applyAlignment="1">
      <alignment horizontal="center" vertical="center"/>
    </xf>
    <xf numFmtId="174" fontId="119" fillId="40" borderId="87" xfId="640" applyNumberFormat="1" applyFont="1" applyFill="1" applyBorder="1" applyAlignment="1">
      <alignment horizontal="center" vertical="center" wrapText="1"/>
    </xf>
    <xf numFmtId="174" fontId="119" fillId="40" borderId="152" xfId="640" applyNumberFormat="1" applyFont="1" applyFill="1" applyBorder="1" applyAlignment="1">
      <alignment horizontal="center" vertical="center" wrapText="1"/>
    </xf>
    <xf numFmtId="174" fontId="119" fillId="34" borderId="87" xfId="640" applyNumberFormat="1" applyFont="1" applyFill="1" applyBorder="1" applyAlignment="1">
      <alignment horizontal="center" vertical="center" wrapText="1"/>
    </xf>
    <xf numFmtId="174" fontId="119" fillId="34" borderId="152" xfId="640" applyNumberFormat="1" applyFont="1" applyFill="1" applyBorder="1" applyAlignment="1">
      <alignment horizontal="center" vertical="center" wrapText="1"/>
    </xf>
    <xf numFmtId="0" fontId="101" fillId="4" borderId="83" xfId="0" applyFont="1" applyFill="1" applyBorder="1" applyAlignment="1">
      <alignment horizontal="center" vertical="center"/>
    </xf>
    <xf numFmtId="0" fontId="119" fillId="33" borderId="62" xfId="0" applyFont="1" applyFill="1" applyBorder="1" applyAlignment="1">
      <alignment horizontal="center" vertical="center"/>
    </xf>
    <xf numFmtId="0" fontId="119" fillId="33" borderId="53" xfId="0" applyFont="1" applyFill="1" applyBorder="1" applyAlignment="1">
      <alignment horizontal="center" vertical="center"/>
    </xf>
    <xf numFmtId="0" fontId="119" fillId="33" borderId="245" xfId="0" applyFont="1" applyFill="1" applyBorder="1" applyAlignment="1">
      <alignment horizontal="center" vertical="center"/>
    </xf>
    <xf numFmtId="171" fontId="119" fillId="34" borderId="87" xfId="663" applyFont="1" applyFill="1" applyBorder="1" applyAlignment="1">
      <alignment horizontal="center" vertical="center" wrapText="1"/>
    </xf>
    <xf numFmtId="171" fontId="119" fillId="34" borderId="152" xfId="663" applyFont="1" applyFill="1" applyBorder="1" applyAlignment="1">
      <alignment horizontal="center" vertical="center" wrapText="1"/>
    </xf>
    <xf numFmtId="171" fontId="119" fillId="40" borderId="87" xfId="663" applyFont="1" applyFill="1" applyBorder="1" applyAlignment="1">
      <alignment horizontal="center" vertical="center" wrapText="1"/>
    </xf>
    <xf numFmtId="171" fontId="119" fillId="40" borderId="152" xfId="663" applyFont="1" applyFill="1" applyBorder="1" applyAlignment="1">
      <alignment horizontal="center" vertical="center" wrapText="1"/>
    </xf>
    <xf numFmtId="0" fontId="145" fillId="33" borderId="0" xfId="0" applyFont="1" applyFill="1" applyAlignment="1">
      <alignment horizontal="center" vertical="center"/>
    </xf>
    <xf numFmtId="0" fontId="145" fillId="33" borderId="150" xfId="0" applyFont="1" applyFill="1" applyBorder="1" applyAlignment="1">
      <alignment horizontal="center" vertical="center"/>
    </xf>
    <xf numFmtId="0" fontId="145" fillId="33" borderId="253" xfId="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49" fontId="119" fillId="33" borderId="79" xfId="0" applyNumberFormat="1" applyFont="1" applyFill="1" applyBorder="1" applyAlignment="1">
      <alignment horizontal="center" vertical="center"/>
    </xf>
    <xf numFmtId="49" fontId="119" fillId="33" borderId="78" xfId="0" applyNumberFormat="1" applyFont="1" applyFill="1" applyBorder="1" applyAlignment="1">
      <alignment horizontal="center" vertical="center"/>
    </xf>
    <xf numFmtId="49" fontId="119" fillId="33" borderId="156" xfId="0" applyNumberFormat="1" applyFont="1" applyFill="1" applyBorder="1" applyAlignment="1">
      <alignment horizontal="center" vertical="center"/>
    </xf>
    <xf numFmtId="0" fontId="101" fillId="4" borderId="123" xfId="0" applyFont="1" applyFill="1" applyBorder="1" applyAlignment="1">
      <alignment horizontal="center" vertical="center"/>
    </xf>
    <xf numFmtId="0" fontId="101" fillId="4" borderId="124" xfId="0" applyFont="1" applyFill="1" applyBorder="1" applyAlignment="1">
      <alignment horizontal="center" vertical="center"/>
    </xf>
    <xf numFmtId="0" fontId="101" fillId="4" borderId="125" xfId="0" applyFont="1" applyFill="1" applyBorder="1" applyAlignment="1">
      <alignment horizontal="center" vertical="center"/>
    </xf>
    <xf numFmtId="49" fontId="119" fillId="34" borderId="294" xfId="0" applyNumberFormat="1" applyFont="1" applyFill="1" applyBorder="1" applyAlignment="1">
      <alignment horizontal="center" vertical="center"/>
    </xf>
    <xf numFmtId="49" fontId="119" fillId="34" borderId="84" xfId="0" applyNumberFormat="1" applyFont="1" applyFill="1" applyBorder="1" applyAlignment="1">
      <alignment horizontal="center" vertical="center"/>
    </xf>
    <xf numFmtId="49" fontId="119" fillId="34" borderId="88" xfId="0" applyNumberFormat="1" applyFont="1" applyFill="1" applyBorder="1" applyAlignment="1">
      <alignment horizontal="center" vertical="center"/>
    </xf>
    <xf numFmtId="0" fontId="145" fillId="0" borderId="35" xfId="0" applyFont="1" applyBorder="1" applyAlignment="1">
      <alignment horizontal="center" vertical="center"/>
    </xf>
    <xf numFmtId="0" fontId="145" fillId="0" borderId="43" xfId="0" applyFont="1" applyBorder="1" applyAlignment="1">
      <alignment horizontal="center" vertical="center"/>
    </xf>
    <xf numFmtId="0" fontId="145" fillId="0" borderId="22" xfId="0" applyFont="1" applyBorder="1" applyAlignment="1">
      <alignment horizontal="center" vertical="center"/>
    </xf>
    <xf numFmtId="49" fontId="119" fillId="34" borderId="26" xfId="0" applyNumberFormat="1" applyFont="1" applyFill="1" applyBorder="1" applyAlignment="1">
      <alignment horizontal="center" vertical="center"/>
    </xf>
    <xf numFmtId="49" fontId="119" fillId="34" borderId="18" xfId="0" applyNumberFormat="1" applyFont="1" applyFill="1" applyBorder="1" applyAlignment="1">
      <alignment horizontal="center" vertical="center"/>
    </xf>
    <xf numFmtId="49" fontId="119" fillId="34" borderId="27" xfId="0" applyNumberFormat="1" applyFont="1" applyFill="1" applyBorder="1" applyAlignment="1">
      <alignment horizontal="center" vertical="center"/>
    </xf>
    <xf numFmtId="0" fontId="119" fillId="34" borderId="146" xfId="0" applyFont="1" applyFill="1" applyBorder="1" applyAlignment="1">
      <alignment horizontal="center" vertical="center"/>
    </xf>
    <xf numFmtId="0" fontId="119" fillId="34" borderId="147" xfId="0" applyFont="1" applyFill="1" applyBorder="1" applyAlignment="1">
      <alignment horizontal="center" vertical="center"/>
    </xf>
    <xf numFmtId="174" fontId="119" fillId="34" borderId="51" xfId="640" applyNumberFormat="1" applyFont="1" applyFill="1" applyBorder="1" applyAlignment="1">
      <alignment horizontal="center" vertical="center" wrapText="1"/>
    </xf>
    <xf numFmtId="0" fontId="119" fillId="34" borderId="250" xfId="0" applyFont="1" applyFill="1" applyBorder="1" applyAlignment="1">
      <alignment horizontal="center" vertical="center" wrapText="1"/>
    </xf>
    <xf numFmtId="0" fontId="101" fillId="0" borderId="0" xfId="0" applyFont="1" applyAlignment="1">
      <alignment horizontal="center" vertical="center"/>
    </xf>
    <xf numFmtId="49" fontId="101" fillId="0" borderId="83" xfId="0" applyNumberFormat="1" applyFont="1" applyBorder="1" applyAlignment="1">
      <alignment horizontal="center" vertical="center"/>
    </xf>
    <xf numFmtId="49" fontId="90" fillId="0" borderId="16" xfId="0" applyNumberFormat="1" applyFont="1" applyBorder="1" applyAlignment="1">
      <alignment horizontal="center" vertical="center"/>
    </xf>
    <xf numFmtId="49" fontId="101" fillId="0" borderId="16" xfId="0" applyNumberFormat="1" applyFont="1" applyBorder="1" applyAlignment="1">
      <alignment horizontal="center" vertical="center"/>
    </xf>
    <xf numFmtId="49" fontId="101" fillId="0" borderId="99" xfId="0" applyNumberFormat="1" applyFont="1" applyBorder="1" applyAlignment="1">
      <alignment horizontal="center" vertical="center"/>
    </xf>
    <xf numFmtId="49" fontId="90" fillId="0" borderId="26" xfId="0" applyNumberFormat="1" applyFont="1" applyBorder="1" applyAlignment="1">
      <alignment horizontal="center" vertical="center"/>
    </xf>
    <xf numFmtId="0" fontId="119" fillId="0" borderId="79" xfId="0" applyFont="1" applyBorder="1" applyAlignment="1">
      <alignment horizontal="center" vertical="center" wrapText="1"/>
    </xf>
    <xf numFmtId="0" fontId="119" fillId="0" borderId="80" xfId="0" applyFont="1" applyBorder="1" applyAlignment="1">
      <alignment horizontal="center" vertical="center" wrapText="1"/>
    </xf>
    <xf numFmtId="0" fontId="136" fillId="31" borderId="75" xfId="0" applyFont="1" applyFill="1" applyBorder="1" applyAlignment="1">
      <alignment horizontal="center" vertical="center"/>
    </xf>
    <xf numFmtId="0" fontId="130" fillId="46" borderId="79" xfId="938" applyFont="1" applyFill="1" applyBorder="1" applyAlignment="1">
      <alignment horizontal="center" vertical="center"/>
    </xf>
    <xf numFmtId="0" fontId="130" fillId="46" borderId="78" xfId="938" applyFont="1" applyFill="1" applyBorder="1" applyAlignment="1">
      <alignment horizontal="center" vertical="center"/>
    </xf>
    <xf numFmtId="0" fontId="130" fillId="46" borderId="80" xfId="938" applyFont="1" applyFill="1" applyBorder="1" applyAlignment="1">
      <alignment horizontal="center" vertical="center"/>
    </xf>
    <xf numFmtId="189" fontId="130" fillId="29" borderId="0" xfId="938" applyNumberFormat="1" applyFont="1" applyFill="1" applyAlignment="1">
      <alignment horizontal="center" vertical="center"/>
    </xf>
    <xf numFmtId="193" fontId="130" fillId="33" borderId="73" xfId="938" applyNumberFormat="1" applyFont="1" applyFill="1" applyBorder="1" applyAlignment="1">
      <alignment horizontal="center" vertical="center"/>
    </xf>
    <xf numFmtId="193" fontId="130" fillId="33" borderId="234" xfId="938" applyNumberFormat="1" applyFont="1" applyFill="1" applyBorder="1" applyAlignment="1">
      <alignment horizontal="center" vertical="center"/>
    </xf>
    <xf numFmtId="0" fontId="130" fillId="33" borderId="225" xfId="938" applyFont="1" applyFill="1" applyBorder="1" applyAlignment="1">
      <alignment horizontal="center" vertical="center" wrapText="1"/>
    </xf>
    <xf numFmtId="0" fontId="130" fillId="33" borderId="152" xfId="938" applyFont="1" applyFill="1" applyBorder="1" applyAlignment="1">
      <alignment horizontal="center" vertical="center" wrapText="1"/>
    </xf>
    <xf numFmtId="0" fontId="80" fillId="0" borderId="0" xfId="1005" applyFont="1" applyAlignment="1">
      <alignment horizontal="center" vertical="center"/>
    </xf>
    <xf numFmtId="0" fontId="104" fillId="29" borderId="0" xfId="938" applyFont="1" applyFill="1" applyAlignment="1">
      <alignment horizontal="center" vertical="center" wrapText="1"/>
    </xf>
    <xf numFmtId="0" fontId="130" fillId="40" borderId="229" xfId="938" applyFont="1" applyFill="1" applyBorder="1" applyAlignment="1">
      <alignment horizontal="center" vertical="center" wrapText="1"/>
    </xf>
    <xf numFmtId="0" fontId="130" fillId="40" borderId="231" xfId="938" applyFont="1" applyFill="1" applyBorder="1" applyAlignment="1">
      <alignment horizontal="center" vertical="center" wrapText="1"/>
    </xf>
    <xf numFmtId="0" fontId="130" fillId="33" borderId="223" xfId="938" applyFont="1" applyFill="1" applyBorder="1" applyAlignment="1">
      <alignment horizontal="center" vertical="center"/>
    </xf>
    <xf numFmtId="0" fontId="130" fillId="33" borderId="230" xfId="938" applyFont="1" applyFill="1" applyBorder="1" applyAlignment="1">
      <alignment horizontal="center" vertical="center"/>
    </xf>
    <xf numFmtId="0" fontId="130" fillId="33" borderId="224" xfId="938" applyFont="1" applyFill="1" applyBorder="1" applyAlignment="1">
      <alignment horizontal="center" vertical="center"/>
    </xf>
    <xf numFmtId="0" fontId="130" fillId="33" borderId="150" xfId="938" applyFont="1" applyFill="1" applyBorder="1" applyAlignment="1">
      <alignment horizontal="center" vertical="center"/>
    </xf>
    <xf numFmtId="0" fontId="130" fillId="33" borderId="225" xfId="938" applyFont="1" applyFill="1" applyBorder="1" applyAlignment="1">
      <alignment horizontal="center" vertical="center"/>
    </xf>
    <xf numFmtId="0" fontId="130" fillId="33" borderId="152" xfId="938" applyFont="1" applyFill="1" applyBorder="1" applyAlignment="1">
      <alignment horizontal="center" vertical="center"/>
    </xf>
    <xf numFmtId="0" fontId="130" fillId="46" borderId="110" xfId="938" applyFont="1" applyFill="1" applyBorder="1" applyAlignment="1">
      <alignment horizontal="center" vertical="center"/>
    </xf>
    <xf numFmtId="0" fontId="130" fillId="33" borderId="226" xfId="938" applyFont="1" applyFill="1" applyBorder="1" applyAlignment="1">
      <alignment horizontal="center" vertical="center"/>
    </xf>
    <xf numFmtId="0" fontId="130" fillId="33" borderId="227" xfId="938" applyFont="1" applyFill="1" applyBorder="1" applyAlignment="1">
      <alignment horizontal="center" vertical="center"/>
    </xf>
    <xf numFmtId="0" fontId="130" fillId="33" borderId="228" xfId="938" applyFont="1" applyFill="1" applyBorder="1" applyAlignment="1">
      <alignment horizontal="center" vertical="center"/>
    </xf>
    <xf numFmtId="0" fontId="130" fillId="40" borderId="225" xfId="938" applyFont="1" applyFill="1" applyBorder="1" applyAlignment="1">
      <alignment horizontal="center" vertical="center" wrapText="1"/>
    </xf>
    <xf numFmtId="0" fontId="130" fillId="40" borderId="152" xfId="938" applyFont="1" applyFill="1" applyBorder="1" applyAlignment="1">
      <alignment horizontal="center" vertical="center" wrapText="1"/>
    </xf>
    <xf numFmtId="0" fontId="127" fillId="0" borderId="85" xfId="938" applyFont="1" applyBorder="1" applyAlignment="1">
      <alignment horizontal="center" vertical="center"/>
    </xf>
    <xf numFmtId="0" fontId="127" fillId="0" borderId="219" xfId="938" applyFont="1" applyBorder="1" applyAlignment="1">
      <alignment horizontal="center" vertical="center"/>
    </xf>
    <xf numFmtId="0" fontId="127" fillId="0" borderId="21" xfId="938" applyFont="1" applyBorder="1" applyAlignment="1">
      <alignment horizontal="center" vertical="center"/>
    </xf>
    <xf numFmtId="0" fontId="132" fillId="0" borderId="83" xfId="938" applyFont="1" applyBorder="1" applyAlignment="1">
      <alignment horizontal="center" vertical="center"/>
    </xf>
    <xf numFmtId="0" fontId="132" fillId="0" borderId="74" xfId="938" applyFont="1" applyBorder="1" applyAlignment="1">
      <alignment horizontal="center" vertical="center"/>
    </xf>
    <xf numFmtId="0" fontId="132" fillId="0" borderId="171" xfId="938" applyFont="1" applyBorder="1" applyAlignment="1">
      <alignment horizontal="center" vertical="center"/>
    </xf>
    <xf numFmtId="193" fontId="132" fillId="0" borderId="83" xfId="938" applyNumberFormat="1" applyFont="1" applyBorder="1" applyAlignment="1">
      <alignment horizontal="center" vertical="center"/>
    </xf>
    <xf numFmtId="193" fontId="132" fillId="0" borderId="74" xfId="938" applyNumberFormat="1" applyFont="1" applyBorder="1" applyAlignment="1">
      <alignment horizontal="center" vertical="center"/>
    </xf>
    <xf numFmtId="193" fontId="132" fillId="0" borderId="171" xfId="938" applyNumberFormat="1" applyFont="1" applyBorder="1" applyAlignment="1">
      <alignment horizontal="center" vertical="center"/>
    </xf>
    <xf numFmtId="0" fontId="139" fillId="0" borderId="0" xfId="698" applyFont="1" applyAlignment="1">
      <alignment horizontal="center" vertical="center"/>
    </xf>
    <xf numFmtId="0" fontId="86" fillId="0" borderId="191" xfId="698" applyFont="1" applyBorder="1" applyAlignment="1">
      <alignment horizontal="center" vertical="center"/>
    </xf>
    <xf numFmtId="0" fontId="86" fillId="0" borderId="192" xfId="698" applyFont="1" applyBorder="1" applyAlignment="1">
      <alignment horizontal="center" vertical="center"/>
    </xf>
    <xf numFmtId="0" fontId="86" fillId="0" borderId="194" xfId="698" applyFont="1" applyBorder="1" applyAlignment="1">
      <alignment horizontal="center" vertical="center"/>
    </xf>
    <xf numFmtId="0" fontId="86" fillId="0" borderId="195" xfId="698" applyFont="1" applyBorder="1" applyAlignment="1">
      <alignment horizontal="center" vertical="center"/>
    </xf>
    <xf numFmtId="0" fontId="86" fillId="0" borderId="206" xfId="698" applyFont="1" applyBorder="1" applyAlignment="1">
      <alignment horizontal="center" vertical="center"/>
    </xf>
    <xf numFmtId="0" fontId="86" fillId="0" borderId="207" xfId="698" applyFont="1" applyBorder="1" applyAlignment="1">
      <alignment horizontal="center" vertical="center"/>
    </xf>
    <xf numFmtId="49" fontId="140" fillId="0" borderId="191" xfId="698" applyNumberFormat="1" applyFont="1" applyBorder="1" applyAlignment="1">
      <alignment horizontal="center" vertical="center"/>
    </xf>
    <xf numFmtId="49" fontId="140" fillId="0" borderId="193" xfId="698" applyNumberFormat="1" applyFont="1" applyBorder="1" applyAlignment="1">
      <alignment horizontal="center" vertical="center"/>
    </xf>
    <xf numFmtId="49" fontId="140" fillId="0" borderId="192" xfId="698" applyNumberFormat="1" applyFont="1" applyBorder="1" applyAlignment="1">
      <alignment horizontal="center" vertical="center"/>
    </xf>
    <xf numFmtId="49" fontId="140" fillId="0" borderId="194" xfId="698" applyNumberFormat="1" applyFont="1" applyBorder="1" applyAlignment="1">
      <alignment horizontal="center" vertical="center"/>
    </xf>
    <xf numFmtId="49" fontId="140" fillId="0" borderId="0" xfId="698" applyNumberFormat="1" applyFont="1" applyAlignment="1">
      <alignment horizontal="center" vertical="center"/>
    </xf>
    <xf numFmtId="49" fontId="140" fillId="0" borderId="195" xfId="698" applyNumberFormat="1" applyFont="1" applyBorder="1" applyAlignment="1">
      <alignment horizontal="center" vertical="center"/>
    </xf>
    <xf numFmtId="49" fontId="140" fillId="0" borderId="206" xfId="698" applyNumberFormat="1" applyFont="1" applyBorder="1" applyAlignment="1">
      <alignment horizontal="center" vertical="center"/>
    </xf>
    <xf numFmtId="49" fontId="140" fillId="0" borderId="208" xfId="698" applyNumberFormat="1" applyFont="1" applyBorder="1" applyAlignment="1">
      <alignment horizontal="center" vertical="center"/>
    </xf>
    <xf numFmtId="49" fontId="140" fillId="0" borderId="207" xfId="698" applyNumberFormat="1" applyFont="1" applyBorder="1" applyAlignment="1">
      <alignment horizontal="center" vertical="center"/>
    </xf>
    <xf numFmtId="178" fontId="140" fillId="0" borderId="287" xfId="698" applyNumberFormat="1" applyFont="1" applyBorder="1" applyAlignment="1">
      <alignment horizontal="center" vertical="center"/>
    </xf>
    <xf numFmtId="178" fontId="140" fillId="0" borderId="288" xfId="698" applyNumberFormat="1" applyFont="1" applyBorder="1" applyAlignment="1">
      <alignment horizontal="center" vertical="center"/>
    </xf>
    <xf numFmtId="3" fontId="141" fillId="53" borderId="289" xfId="698" applyNumberFormat="1" applyFont="1" applyFill="1" applyBorder="1" applyAlignment="1">
      <alignment horizontal="center" vertical="center"/>
    </xf>
    <xf numFmtId="3" fontId="141" fillId="53" borderId="0" xfId="698" applyNumberFormat="1" applyFont="1" applyFill="1" applyAlignment="1">
      <alignment horizontal="center" vertical="center"/>
    </xf>
    <xf numFmtId="169" fontId="143" fillId="0" borderId="201" xfId="698" applyNumberFormat="1" applyFont="1" applyBorder="1" applyAlignment="1">
      <alignment horizontal="center" vertical="center"/>
    </xf>
    <xf numFmtId="169" fontId="143" fillId="0" borderId="202" xfId="698" applyNumberFormat="1" applyFont="1" applyBorder="1" applyAlignment="1">
      <alignment horizontal="center" vertical="center"/>
    </xf>
    <xf numFmtId="169" fontId="143" fillId="0" borderId="203" xfId="698" applyNumberFormat="1" applyFont="1" applyBorder="1" applyAlignment="1">
      <alignment horizontal="center" vertical="center"/>
    </xf>
    <xf numFmtId="169" fontId="143" fillId="0" borderId="204" xfId="698" applyNumberFormat="1" applyFont="1" applyBorder="1" applyAlignment="1">
      <alignment horizontal="center" vertical="center"/>
    </xf>
    <xf numFmtId="169" fontId="143" fillId="0" borderId="0" xfId="698" applyNumberFormat="1" applyFont="1" applyAlignment="1">
      <alignment horizontal="center" vertical="center"/>
    </xf>
    <xf numFmtId="169" fontId="143" fillId="0" borderId="205" xfId="698" applyNumberFormat="1" applyFont="1" applyBorder="1" applyAlignment="1">
      <alignment horizontal="center" vertical="center"/>
    </xf>
    <xf numFmtId="169" fontId="143" fillId="0" borderId="209" xfId="698" applyNumberFormat="1" applyFont="1" applyBorder="1" applyAlignment="1">
      <alignment horizontal="center" vertical="center"/>
    </xf>
    <xf numFmtId="169" fontId="143" fillId="0" borderId="210" xfId="698" applyNumberFormat="1" applyFont="1" applyBorder="1" applyAlignment="1">
      <alignment horizontal="center" vertical="center"/>
    </xf>
    <xf numFmtId="169" fontId="143" fillId="0" borderId="211" xfId="698" applyNumberFormat="1" applyFont="1" applyBorder="1" applyAlignment="1">
      <alignment horizontal="center" vertical="center"/>
    </xf>
    <xf numFmtId="0" fontId="140" fillId="0" borderId="0" xfId="698" applyFont="1" applyAlignment="1">
      <alignment horizontal="center" vertical="center"/>
    </xf>
    <xf numFmtId="0" fontId="140" fillId="30" borderId="182" xfId="698" applyFont="1" applyFill="1" applyBorder="1" applyAlignment="1">
      <alignment horizontal="center" vertical="center"/>
    </xf>
    <xf numFmtId="0" fontId="140" fillId="30" borderId="183" xfId="698" applyFont="1" applyFill="1" applyBorder="1" applyAlignment="1">
      <alignment horizontal="center" vertical="center"/>
    </xf>
    <xf numFmtId="0" fontId="140" fillId="30" borderId="191" xfId="698" applyFont="1" applyFill="1" applyBorder="1" applyAlignment="1">
      <alignment horizontal="center" vertical="center"/>
    </xf>
    <xf numFmtId="0" fontId="140" fillId="30" borderId="192" xfId="698" applyFont="1" applyFill="1" applyBorder="1" applyAlignment="1">
      <alignment horizontal="center" vertical="center"/>
    </xf>
    <xf numFmtId="0" fontId="140" fillId="30" borderId="193" xfId="698" applyFont="1" applyFill="1" applyBorder="1" applyAlignment="1">
      <alignment horizontal="center" vertical="center"/>
    </xf>
    <xf numFmtId="176" fontId="101" fillId="0" borderId="83" xfId="0" applyNumberFormat="1" applyFont="1" applyBorder="1" applyAlignment="1">
      <alignment horizontal="center" vertical="center"/>
    </xf>
    <xf numFmtId="176" fontId="90" fillId="0" borderId="16" xfId="0" applyNumberFormat="1" applyFont="1" applyBorder="1" applyAlignment="1">
      <alignment horizontal="center" vertical="center"/>
    </xf>
    <xf numFmtId="3" fontId="101" fillId="0" borderId="83" xfId="0" applyNumberFormat="1" applyFont="1" applyBorder="1" applyAlignment="1">
      <alignment horizontal="center" vertical="center"/>
    </xf>
    <xf numFmtId="3" fontId="90" fillId="0" borderId="16" xfId="0" applyNumberFormat="1" applyFont="1" applyBorder="1" applyAlignment="1">
      <alignment horizontal="center" vertical="center"/>
    </xf>
    <xf numFmtId="49" fontId="119" fillId="33" borderId="291" xfId="0" applyNumberFormat="1" applyFont="1" applyFill="1" applyBorder="1" applyAlignment="1">
      <alignment horizontal="center" vertical="center"/>
    </xf>
    <xf numFmtId="49" fontId="145" fillId="33" borderId="293" xfId="0" applyNumberFormat="1" applyFont="1" applyFill="1" applyBorder="1" applyAlignment="1">
      <alignment horizontal="center" vertical="center"/>
    </xf>
    <xf numFmtId="49" fontId="119" fillId="33" borderId="290" xfId="0" applyNumberFormat="1" applyFont="1" applyFill="1" applyBorder="1" applyAlignment="1">
      <alignment horizontal="center" vertical="center"/>
    </xf>
    <xf numFmtId="49" fontId="145" fillId="33" borderId="292" xfId="0" applyNumberFormat="1" applyFont="1" applyFill="1" applyBorder="1" applyAlignment="1">
      <alignment horizontal="center" vertical="center"/>
    </xf>
    <xf numFmtId="49" fontId="119" fillId="33" borderId="87" xfId="0" applyNumberFormat="1" applyFont="1" applyFill="1" applyBorder="1" applyAlignment="1">
      <alignment horizontal="center" vertical="center"/>
    </xf>
    <xf numFmtId="49" fontId="145" fillId="33" borderId="152" xfId="0" applyNumberFormat="1" applyFont="1" applyFill="1" applyBorder="1" applyAlignment="1">
      <alignment horizontal="center" vertical="center"/>
    </xf>
    <xf numFmtId="49" fontId="119" fillId="33" borderId="152" xfId="0" applyNumberFormat="1" applyFont="1" applyFill="1" applyBorder="1" applyAlignment="1">
      <alignment horizontal="center" vertical="center"/>
    </xf>
    <xf numFmtId="49" fontId="101" fillId="0" borderId="83" xfId="685" applyNumberFormat="1" applyFont="1" applyBorder="1" applyAlignment="1">
      <alignment horizontal="center" vertical="center"/>
    </xf>
    <xf numFmtId="49" fontId="90" fillId="0" borderId="16" xfId="685" applyNumberFormat="1" applyFont="1" applyBorder="1" applyAlignment="1">
      <alignment horizontal="center" vertical="center"/>
    </xf>
    <xf numFmtId="0" fontId="83" fillId="0" borderId="0" xfId="685" applyFont="1" applyAlignment="1">
      <alignment horizontal="center" vertical="center"/>
    </xf>
    <xf numFmtId="0" fontId="101" fillId="4" borderId="83" xfId="685" applyFont="1" applyFill="1" applyBorder="1" applyAlignment="1">
      <alignment horizontal="center" vertical="center"/>
    </xf>
    <xf numFmtId="49" fontId="101" fillId="0" borderId="16" xfId="685" applyNumberFormat="1" applyFont="1" applyBorder="1" applyAlignment="1">
      <alignment horizontal="center" vertical="center"/>
    </xf>
    <xf numFmtId="0" fontId="101" fillId="4" borderId="123" xfId="685" applyFont="1" applyFill="1" applyBorder="1" applyAlignment="1">
      <alignment horizontal="center" vertical="center"/>
    </xf>
    <xf numFmtId="0" fontId="101" fillId="4" borderId="124" xfId="685" applyFont="1" applyFill="1" applyBorder="1" applyAlignment="1">
      <alignment horizontal="center" vertical="center"/>
    </xf>
    <xf numFmtId="0" fontId="101" fillId="4" borderId="125" xfId="685" applyFont="1" applyFill="1" applyBorder="1" applyAlignment="1">
      <alignment horizontal="center" vertical="center"/>
    </xf>
    <xf numFmtId="0" fontId="145" fillId="33" borderId="0" xfId="685" applyFont="1" applyFill="1" applyAlignment="1">
      <alignment horizontal="center" vertical="center"/>
    </xf>
    <xf numFmtId="0" fontId="145" fillId="33" borderId="150" xfId="685" applyFont="1" applyFill="1" applyBorder="1" applyAlignment="1">
      <alignment horizontal="center" vertical="center"/>
    </xf>
    <xf numFmtId="0" fontId="145" fillId="33" borderId="253" xfId="685" applyFont="1" applyFill="1" applyBorder="1" applyAlignment="1">
      <alignment horizontal="center" vertical="center"/>
    </xf>
    <xf numFmtId="0" fontId="119" fillId="33" borderId="62" xfId="685" applyFont="1" applyFill="1" applyBorder="1" applyAlignment="1">
      <alignment horizontal="center" vertical="center"/>
    </xf>
    <xf numFmtId="0" fontId="119" fillId="33" borderId="53" xfId="685" applyFont="1" applyFill="1" applyBorder="1" applyAlignment="1">
      <alignment horizontal="center" vertical="center"/>
    </xf>
    <xf numFmtId="0" fontId="119" fillId="33" borderId="245" xfId="685" applyFont="1" applyFill="1" applyBorder="1" applyAlignment="1">
      <alignment horizontal="center" vertical="center"/>
    </xf>
    <xf numFmtId="0" fontId="145" fillId="0" borderId="35" xfId="685" applyFont="1" applyBorder="1" applyAlignment="1">
      <alignment horizontal="center" vertical="center"/>
    </xf>
    <xf numFmtId="0" fontId="145" fillId="0" borderId="43" xfId="685" applyFont="1" applyBorder="1" applyAlignment="1">
      <alignment horizontal="center" vertical="center"/>
    </xf>
    <xf numFmtId="0" fontId="145" fillId="0" borderId="22" xfId="685" applyFont="1" applyBorder="1" applyAlignment="1">
      <alignment horizontal="center" vertical="center"/>
    </xf>
    <xf numFmtId="49" fontId="119" fillId="34" borderId="294" xfId="685" applyNumberFormat="1" applyFont="1" applyFill="1" applyBorder="1" applyAlignment="1">
      <alignment horizontal="center" vertical="center"/>
    </xf>
    <xf numFmtId="49" fontId="119" fillId="34" borderId="84" xfId="685" applyNumberFormat="1" applyFont="1" applyFill="1" applyBorder="1" applyAlignment="1">
      <alignment horizontal="center" vertical="center"/>
    </xf>
    <xf numFmtId="49" fontId="119" fillId="34" borderId="88" xfId="685" applyNumberFormat="1" applyFont="1" applyFill="1" applyBorder="1" applyAlignment="1">
      <alignment horizontal="center" vertical="center"/>
    </xf>
    <xf numFmtId="174" fontId="101" fillId="34" borderId="51" xfId="640" applyNumberFormat="1" applyFont="1" applyFill="1" applyBorder="1" applyAlignment="1">
      <alignment horizontal="center" vertical="center" wrapText="1"/>
    </xf>
    <xf numFmtId="0" fontId="101" fillId="34" borderId="250" xfId="685" applyFont="1" applyFill="1" applyBorder="1" applyAlignment="1">
      <alignment horizontal="center" vertical="center" wrapText="1"/>
    </xf>
    <xf numFmtId="0" fontId="119" fillId="0" borderId="79" xfId="685" applyFont="1" applyBorder="1" applyAlignment="1">
      <alignment horizontal="center" vertical="center" wrapText="1"/>
    </xf>
    <xf numFmtId="0" fontId="119" fillId="0" borderId="80" xfId="685" applyFont="1" applyBorder="1" applyAlignment="1">
      <alignment horizontal="center" vertical="center" wrapText="1"/>
    </xf>
    <xf numFmtId="49" fontId="101" fillId="0" borderId="99" xfId="685" applyNumberFormat="1" applyFont="1" applyBorder="1" applyAlignment="1">
      <alignment horizontal="center" vertical="center"/>
    </xf>
    <xf numFmtId="49" fontId="90" fillId="0" borderId="26" xfId="685" applyNumberFormat="1" applyFont="1" applyBorder="1" applyAlignment="1">
      <alignment horizontal="center" vertical="center"/>
    </xf>
    <xf numFmtId="0" fontId="119" fillId="34" borderId="146" xfId="685" applyFont="1" applyFill="1" applyBorder="1" applyAlignment="1">
      <alignment horizontal="center" vertical="center"/>
    </xf>
    <xf numFmtId="0" fontId="119" fillId="34" borderId="147" xfId="685" applyFont="1" applyFill="1" applyBorder="1" applyAlignment="1">
      <alignment horizontal="center" vertical="center"/>
    </xf>
    <xf numFmtId="49" fontId="119" fillId="34" borderId="26" xfId="685" applyNumberFormat="1" applyFont="1" applyFill="1" applyBorder="1" applyAlignment="1">
      <alignment horizontal="center" vertical="center"/>
    </xf>
    <xf numFmtId="49" fontId="119" fillId="34" borderId="18" xfId="685" applyNumberFormat="1" applyFont="1" applyFill="1" applyBorder="1" applyAlignment="1">
      <alignment horizontal="center" vertical="center"/>
    </xf>
    <xf numFmtId="49" fontId="119" fillId="34" borderId="27" xfId="685" applyNumberFormat="1" applyFont="1" applyFill="1" applyBorder="1" applyAlignment="1">
      <alignment horizontal="center" vertical="center"/>
    </xf>
    <xf numFmtId="0" fontId="101" fillId="0" borderId="0" xfId="685" applyFont="1" applyAlignment="1">
      <alignment horizontal="center" vertical="center"/>
    </xf>
    <xf numFmtId="49" fontId="119" fillId="33" borderId="79" xfId="685" applyNumberFormat="1" applyFont="1" applyFill="1" applyBorder="1" applyAlignment="1">
      <alignment horizontal="center" vertical="center"/>
    </xf>
    <xf numFmtId="49" fontId="119" fillId="33" borderId="78" xfId="685" applyNumberFormat="1" applyFont="1" applyFill="1" applyBorder="1" applyAlignment="1">
      <alignment horizontal="center" vertical="center"/>
    </xf>
    <xf numFmtId="49" fontId="119" fillId="33" borderId="156" xfId="685" applyNumberFormat="1" applyFont="1" applyFill="1" applyBorder="1" applyAlignment="1">
      <alignment horizontal="center" vertical="center"/>
    </xf>
    <xf numFmtId="0" fontId="186" fillId="33" borderId="78" xfId="685" applyFont="1" applyFill="1" applyBorder="1" applyAlignment="1">
      <alignment horizontal="center" vertical="top"/>
    </xf>
    <xf numFmtId="0" fontId="186" fillId="33" borderId="80" xfId="685" applyFont="1" applyFill="1" applyBorder="1" applyAlignment="1">
      <alignment horizontal="center" vertical="top"/>
    </xf>
    <xf numFmtId="0" fontId="79" fillId="4" borderId="75" xfId="685" applyFont="1" applyFill="1" applyBorder="1" applyAlignment="1">
      <alignment horizontal="center" vertical="center"/>
    </xf>
    <xf numFmtId="0" fontId="79" fillId="4" borderId="79" xfId="685" applyFont="1" applyFill="1" applyBorder="1" applyAlignment="1">
      <alignment horizontal="center" vertical="center"/>
    </xf>
    <xf numFmtId="0" fontId="79" fillId="4" borderId="78" xfId="685" applyFont="1" applyFill="1" applyBorder="1" applyAlignment="1">
      <alignment horizontal="center" vertical="center"/>
    </xf>
    <xf numFmtId="0" fontId="79" fillId="4" borderId="80" xfId="685" applyFont="1" applyFill="1" applyBorder="1" applyAlignment="1">
      <alignment horizontal="center" vertical="center"/>
    </xf>
    <xf numFmtId="49" fontId="79" fillId="0" borderId="83" xfId="685" applyNumberFormat="1" applyFont="1" applyBorder="1" applyAlignment="1">
      <alignment horizontal="center" vertical="center"/>
    </xf>
    <xf numFmtId="49" fontId="180" fillId="0" borderId="171" xfId="685" applyNumberFormat="1" applyFont="1" applyBorder="1" applyAlignment="1">
      <alignment horizontal="center" vertical="center"/>
    </xf>
    <xf numFmtId="49" fontId="79" fillId="0" borderId="171" xfId="685" applyNumberFormat="1" applyFont="1" applyBorder="1" applyAlignment="1">
      <alignment horizontal="center" vertical="center"/>
    </xf>
    <xf numFmtId="0" fontId="181" fillId="0" borderId="35" xfId="685" applyFont="1" applyBorder="1" applyAlignment="1">
      <alignment horizontal="center" vertical="center"/>
    </xf>
    <xf numFmtId="0" fontId="181" fillId="0" borderId="43" xfId="685" applyFont="1" applyBorder="1" applyAlignment="1">
      <alignment horizontal="center" vertical="center"/>
    </xf>
    <xf numFmtId="0" fontId="181" fillId="0" borderId="22" xfId="685" applyFont="1" applyBorder="1" applyAlignment="1">
      <alignment horizontal="center" vertical="center"/>
    </xf>
    <xf numFmtId="1" fontId="183" fillId="0" borderId="81" xfId="685" applyNumberFormat="1" applyFont="1" applyBorder="1" applyAlignment="1">
      <alignment horizontal="center" vertical="center"/>
    </xf>
    <xf numFmtId="49" fontId="183" fillId="34" borderId="79" xfId="685" applyNumberFormat="1" applyFont="1" applyFill="1" applyBorder="1" applyAlignment="1">
      <alignment horizontal="center" vertical="center"/>
    </xf>
    <xf numFmtId="49" fontId="183" fillId="34" borderId="78" xfId="685" applyNumberFormat="1" applyFont="1" applyFill="1" applyBorder="1" applyAlignment="1">
      <alignment horizontal="center" vertical="center"/>
    </xf>
    <xf numFmtId="49" fontId="183" fillId="34" borderId="84" xfId="685" applyNumberFormat="1" applyFont="1" applyFill="1" applyBorder="1" applyAlignment="1">
      <alignment horizontal="center" vertical="center"/>
    </xf>
    <xf numFmtId="49" fontId="183" fillId="34" borderId="80" xfId="685" applyNumberFormat="1" applyFont="1" applyFill="1" applyBorder="1" applyAlignment="1">
      <alignment horizontal="center" vertical="center"/>
    </xf>
    <xf numFmtId="178" fontId="183" fillId="34" borderId="296" xfId="685" applyNumberFormat="1" applyFont="1" applyFill="1" applyBorder="1" applyAlignment="1">
      <alignment horizontal="center" vertical="center"/>
    </xf>
    <xf numFmtId="178" fontId="183" fillId="34" borderId="297" xfId="685" applyNumberFormat="1" applyFont="1" applyFill="1" applyBorder="1" applyAlignment="1">
      <alignment horizontal="center" vertical="center"/>
    </xf>
    <xf numFmtId="178" fontId="183" fillId="34" borderId="298" xfId="685" applyNumberFormat="1" applyFont="1" applyFill="1" applyBorder="1" applyAlignment="1">
      <alignment horizontal="center" vertical="center"/>
    </xf>
    <xf numFmtId="178" fontId="183" fillId="34" borderId="299" xfId="685" applyNumberFormat="1" applyFont="1" applyFill="1" applyBorder="1" applyAlignment="1">
      <alignment horizontal="center" vertical="center"/>
    </xf>
    <xf numFmtId="189" fontId="180" fillId="0" borderId="83" xfId="866" applyNumberFormat="1" applyFont="1" applyFill="1" applyBorder="1" applyAlignment="1">
      <alignment horizontal="center" vertical="center"/>
    </xf>
    <xf numFmtId="189" fontId="180" fillId="0" borderId="74" xfId="866" applyNumberFormat="1" applyFont="1" applyFill="1" applyBorder="1" applyAlignment="1">
      <alignment horizontal="center" vertical="center"/>
    </xf>
    <xf numFmtId="189" fontId="180" fillId="0" borderId="171" xfId="866" applyNumberFormat="1" applyFont="1" applyFill="1" applyBorder="1" applyAlignment="1">
      <alignment horizontal="center" vertical="center"/>
    </xf>
    <xf numFmtId="49" fontId="183" fillId="33" borderId="79" xfId="685" applyNumberFormat="1" applyFont="1" applyFill="1" applyBorder="1" applyAlignment="1">
      <alignment horizontal="center" vertical="center"/>
    </xf>
    <xf numFmtId="49" fontId="183" fillId="33" borderId="78" xfId="685" applyNumberFormat="1" applyFont="1" applyFill="1" applyBorder="1" applyAlignment="1">
      <alignment horizontal="center" vertical="center"/>
    </xf>
    <xf numFmtId="49" fontId="183" fillId="33" borderId="97" xfId="685" applyNumberFormat="1" applyFont="1" applyFill="1" applyBorder="1" applyAlignment="1">
      <alignment horizontal="center" vertical="center"/>
    </xf>
    <xf numFmtId="178" fontId="183" fillId="33" borderId="104" xfId="882" applyNumberFormat="1" applyFont="1" applyFill="1" applyBorder="1" applyAlignment="1">
      <alignment horizontal="center" vertical="center"/>
    </xf>
    <xf numFmtId="178" fontId="183" fillId="33" borderId="78" xfId="882" applyNumberFormat="1" applyFont="1" applyFill="1" applyBorder="1" applyAlignment="1">
      <alignment horizontal="center" vertical="center"/>
    </xf>
    <xf numFmtId="178" fontId="183" fillId="33" borderId="97" xfId="882" applyNumberFormat="1" applyFont="1" applyFill="1" applyBorder="1" applyAlignment="1">
      <alignment horizontal="center" vertical="center"/>
    </xf>
    <xf numFmtId="189" fontId="183" fillId="33" borderId="104" xfId="866" applyNumberFormat="1" applyFont="1" applyFill="1" applyBorder="1" applyAlignment="1">
      <alignment horizontal="center" vertical="center"/>
    </xf>
    <xf numFmtId="189" fontId="183" fillId="33" borderId="78" xfId="866" applyNumberFormat="1" applyFont="1" applyFill="1" applyBorder="1" applyAlignment="1">
      <alignment horizontal="center" vertical="center"/>
    </xf>
    <xf numFmtId="189" fontId="183" fillId="33" borderId="97" xfId="866" applyNumberFormat="1" applyFont="1" applyFill="1" applyBorder="1" applyAlignment="1">
      <alignment horizontal="center" vertical="center"/>
    </xf>
    <xf numFmtId="0" fontId="186" fillId="33" borderId="79" xfId="685" applyFont="1" applyFill="1" applyBorder="1" applyAlignment="1">
      <alignment horizontal="center" vertical="top"/>
    </xf>
    <xf numFmtId="0" fontId="123" fillId="0" borderId="0" xfId="978" applyFont="1" applyAlignment="1">
      <alignment horizontal="center" vertical="center"/>
    </xf>
    <xf numFmtId="0" fontId="98" fillId="0" borderId="18" xfId="1009" applyFont="1" applyBorder="1" applyAlignment="1">
      <alignment horizontal="center" vertical="center"/>
    </xf>
    <xf numFmtId="9" fontId="80" fillId="0" borderId="18" xfId="1009" applyNumberFormat="1" applyFont="1" applyBorder="1" applyAlignment="1">
      <alignment horizontal="center" vertical="center"/>
    </xf>
    <xf numFmtId="0" fontId="80" fillId="0" borderId="18" xfId="1009" applyFont="1" applyBorder="1" applyAlignment="1">
      <alignment horizontal="center" vertical="center"/>
    </xf>
    <xf numFmtId="0" fontId="88" fillId="0" borderId="0" xfId="1014" applyFont="1" applyAlignment="1">
      <alignment horizontal="center"/>
    </xf>
    <xf numFmtId="0" fontId="174" fillId="0" borderId="0" xfId="1017" applyFont="1" applyAlignment="1">
      <alignment horizontal="center" vertical="center"/>
    </xf>
    <xf numFmtId="0" fontId="168" fillId="0" borderId="0" xfId="1017" applyFont="1" applyAlignment="1">
      <alignment horizontal="center" vertical="top"/>
    </xf>
    <xf numFmtId="164" fontId="167" fillId="33" borderId="76" xfId="1020" applyFont="1" applyFill="1" applyBorder="1" applyAlignment="1">
      <alignment horizontal="center" vertical="center"/>
    </xf>
    <xf numFmtId="0" fontId="176" fillId="0" borderId="0" xfId="1017" applyFont="1" applyAlignment="1">
      <alignment horizontal="center" vertical="center"/>
    </xf>
    <xf numFmtId="0" fontId="176" fillId="0" borderId="0" xfId="1017" applyFont="1" applyAlignment="1">
      <alignment horizontal="center" vertical="center" wrapText="1"/>
    </xf>
    <xf numFmtId="0" fontId="179" fillId="0" borderId="0" xfId="1003" applyFont="1" applyAlignment="1">
      <alignment horizontal="center" vertical="center"/>
    </xf>
    <xf numFmtId="17" fontId="83" fillId="32" borderId="0" xfId="1003" quotePrefix="1" applyNumberFormat="1" applyFont="1" applyFill="1" applyAlignment="1">
      <alignment horizontal="center" vertical="center"/>
    </xf>
    <xf numFmtId="17" fontId="83" fillId="32" borderId="0" xfId="1003" applyNumberFormat="1" applyFont="1" applyFill="1" applyAlignment="1">
      <alignment horizontal="center" vertical="center"/>
    </xf>
    <xf numFmtId="49" fontId="83" fillId="32" borderId="0" xfId="1003" quotePrefix="1" applyNumberFormat="1" applyFont="1" applyFill="1" applyAlignment="1">
      <alignment horizontal="center" vertical="center"/>
    </xf>
    <xf numFmtId="49" fontId="83" fillId="32" borderId="0" xfId="1003" applyNumberFormat="1" applyFont="1" applyFill="1" applyAlignment="1">
      <alignment horizontal="center" vertical="center"/>
    </xf>
    <xf numFmtId="0" fontId="148" fillId="0" borderId="217" xfId="1003" applyFont="1" applyBorder="1" applyAlignment="1">
      <alignment horizontal="center" vertical="center" wrapText="1"/>
    </xf>
    <xf numFmtId="0" fontId="148" fillId="0" borderId="29" xfId="1003" applyFont="1" applyBorder="1" applyAlignment="1">
      <alignment horizontal="center" vertical="center" wrapText="1"/>
    </xf>
    <xf numFmtId="0" fontId="148" fillId="0" borderId="27" xfId="1003" applyFont="1" applyBorder="1" applyAlignment="1">
      <alignment horizontal="center" vertical="center" wrapText="1"/>
    </xf>
    <xf numFmtId="0" fontId="131" fillId="33" borderId="337" xfId="971" applyFont="1" applyFill="1" applyBorder="1" applyAlignment="1">
      <alignment horizontal="center"/>
    </xf>
    <xf numFmtId="0" fontId="131" fillId="33" borderId="336" xfId="971" applyFont="1" applyFill="1" applyBorder="1" applyAlignment="1">
      <alignment horizontal="center"/>
    </xf>
    <xf numFmtId="0" fontId="131" fillId="33" borderId="338" xfId="971" applyFont="1" applyFill="1" applyBorder="1" applyAlignment="1">
      <alignment horizontal="center"/>
    </xf>
    <xf numFmtId="0" fontId="150" fillId="0" borderId="74" xfId="971" applyFont="1" applyBorder="1" applyAlignment="1">
      <alignment horizontal="center" vertical="center" wrapText="1"/>
    </xf>
    <xf numFmtId="0" fontId="150" fillId="0" borderId="171" xfId="971" applyFont="1" applyBorder="1" applyAlignment="1">
      <alignment horizontal="center" vertical="center" wrapText="1"/>
    </xf>
    <xf numFmtId="0" fontId="127" fillId="0" borderId="326" xfId="971" applyFont="1" applyBorder="1" applyAlignment="1">
      <alignment horizontal="center"/>
    </xf>
    <xf numFmtId="0" fontId="130" fillId="40" borderId="327" xfId="971" applyFont="1" applyFill="1" applyBorder="1" applyAlignment="1">
      <alignment horizontal="center"/>
    </xf>
    <xf numFmtId="0" fontId="130" fillId="40" borderId="146" xfId="971" applyFont="1" applyFill="1" applyBorder="1" applyAlignment="1">
      <alignment horizontal="center"/>
    </xf>
    <xf numFmtId="0" fontId="130" fillId="33" borderId="290" xfId="938" applyFont="1" applyFill="1" applyBorder="1" applyAlignment="1">
      <alignment horizontal="center" vertical="center"/>
    </xf>
    <xf numFmtId="0" fontId="130" fillId="33" borderId="292" xfId="938" applyFont="1" applyFill="1" applyBorder="1" applyAlignment="1">
      <alignment horizontal="center" vertical="center"/>
    </xf>
    <xf numFmtId="0" fontId="130" fillId="33" borderId="328" xfId="938" applyFont="1" applyFill="1" applyBorder="1" applyAlignment="1">
      <alignment horizontal="center" vertical="center"/>
    </xf>
    <xf numFmtId="0" fontId="130" fillId="33" borderId="87" xfId="938" applyFont="1" applyFill="1" applyBorder="1" applyAlignment="1">
      <alignment horizontal="center" vertical="center"/>
    </xf>
    <xf numFmtId="0" fontId="130" fillId="33" borderId="151" xfId="938" applyFont="1" applyFill="1" applyBorder="1" applyAlignment="1">
      <alignment horizontal="center" vertical="center"/>
    </xf>
    <xf numFmtId="0" fontId="130" fillId="33" borderId="87" xfId="938" applyFont="1" applyFill="1" applyBorder="1" applyAlignment="1">
      <alignment horizontal="center" vertical="center" wrapText="1"/>
    </xf>
    <xf numFmtId="0" fontId="80" fillId="0" borderId="0" xfId="971" applyFont="1" applyAlignment="1">
      <alignment horizontal="center"/>
    </xf>
    <xf numFmtId="0" fontId="80" fillId="0" borderId="0" xfId="971" applyFont="1" applyAlignment="1">
      <alignment horizontal="center" vertical="top"/>
    </xf>
  </cellXfs>
  <cellStyles count="1027">
    <cellStyle name="1" xfId="1" xr:uid="{00000000-0005-0000-0000-000000000000}"/>
    <cellStyle name="1_Copy of PLAN PLUMROSE Y FRITZ NOV DIC 2009 rev 2" xfId="2" xr:uid="{00000000-0005-0000-0000-000001000000}"/>
    <cellStyle name="1_Flowchart  Mr Fish 2009 formato economico rev 8" xfId="3" xr:uid="{00000000-0005-0000-0000-000002000000}"/>
    <cellStyle name="1_Flowchart  Mr Pollo (promocion cuartos gratis 20% de producto) al 23 agosto al 27 de Septiembre 09" xfId="4" xr:uid="{00000000-0005-0000-0000-000003000000}"/>
    <cellStyle name="1_Flowchart Plumrose 2009 rev 22 de Junio-09" xfId="5" xr:uid="{00000000-0005-0000-0000-000004000000}"/>
    <cellStyle name="1_PAUTA LANZAMIENTO PLUMROSE 2" xfId="6" xr:uid="{00000000-0005-0000-0000-000005000000}"/>
    <cellStyle name="1_PAUTA LANZAMIENTO PLUMROSE 3" xfId="7" xr:uid="{00000000-0005-0000-0000-000006000000}"/>
    <cellStyle name="1_PRENSA GUSTADINA NOV-DIC" xfId="8" xr:uid="{00000000-0005-0000-0000-000007000000}"/>
    <cellStyle name="1_RD ZONA CENTRO" xfId="9" xr:uid="{00000000-0005-0000-0000-000008000000}"/>
    <cellStyle name="1_TV JAMON LIDEA DIARIA rev1" xfId="10" xr:uid="{00000000-0005-0000-0000-000009000000}"/>
    <cellStyle name="1_TV MR POLLO DEL 21 AL 30 SEP" xfId="11" xr:uid="{00000000-0005-0000-0000-00000A000000}"/>
    <cellStyle name="10" xfId="12" xr:uid="{00000000-0005-0000-0000-00000B000000}"/>
    <cellStyle name="11" xfId="13" xr:uid="{00000000-0005-0000-0000-00000C000000}"/>
    <cellStyle name="12" xfId="14" xr:uid="{00000000-0005-0000-0000-00000D000000}"/>
    <cellStyle name="13" xfId="15" xr:uid="{00000000-0005-0000-0000-00000E000000}"/>
    <cellStyle name="14" xfId="16" xr:uid="{00000000-0005-0000-0000-00000F000000}"/>
    <cellStyle name="15" xfId="17" xr:uid="{00000000-0005-0000-0000-000010000000}"/>
    <cellStyle name="16" xfId="18" xr:uid="{00000000-0005-0000-0000-000011000000}"/>
    <cellStyle name="17" xfId="19" xr:uid="{00000000-0005-0000-0000-000012000000}"/>
    <cellStyle name="18" xfId="20" xr:uid="{00000000-0005-0000-0000-000013000000}"/>
    <cellStyle name="19" xfId="21" xr:uid="{00000000-0005-0000-0000-000014000000}"/>
    <cellStyle name="2" xfId="22" xr:uid="{00000000-0005-0000-0000-000015000000}"/>
    <cellStyle name="2_CAMPAÑA FRUTTO SALUD JUN JUL APROBADAajust 20" xfId="23" xr:uid="{00000000-0005-0000-0000-000016000000}"/>
    <cellStyle name="2_CAMPAÑA FRUTTO SALUD JUN JUL APROBADAajust 20_Copy of PLAN PLUMROSE Y FRITZ NOV DIC 2009 rev 2" xfId="24" xr:uid="{00000000-0005-0000-0000-000017000000}"/>
    <cellStyle name="2_CAMPAÑA FRUTTO SALUD JUN JUL APROBADAajust 20_Flowchart  Mr Fish 2009 formato economico rev 8" xfId="25" xr:uid="{00000000-0005-0000-0000-000018000000}"/>
    <cellStyle name="2_CAMPAÑA FRUTTO SALUD JUN JUL APROBADAajust 20_Flowchart  Mr Pollo (promocion cuartos gratis 20% de producto) al 23 agosto al 27 de Septiembre 09" xfId="26" xr:uid="{00000000-0005-0000-0000-000019000000}"/>
    <cellStyle name="2_CAMPAÑA FRUTTO SALUD JUN JUL APROBADAajust 20_Flowchart Plumrose 2009 rev 22 de Junio-09" xfId="27" xr:uid="{00000000-0005-0000-0000-00001A000000}"/>
    <cellStyle name="2_CAMPAÑA FRUTTO SALUD JUN JUL APROBADAajust 20_PAUTA LANZAMIENTO PLUMROSE 2" xfId="28" xr:uid="{00000000-0005-0000-0000-00001B000000}"/>
    <cellStyle name="2_CAMPAÑA FRUTTO SALUD JUN JUL APROBADAajust 20_PAUTA LANZAMIENTO PLUMROSE 3" xfId="29" xr:uid="{00000000-0005-0000-0000-00001C000000}"/>
    <cellStyle name="2_CAMPAÑA FRUTTO SALUD JUN JUL APROBADAajust 20_PRENSA GUSTADINA NOV-DIC" xfId="30" xr:uid="{00000000-0005-0000-0000-00001D000000}"/>
    <cellStyle name="2_CAMPAÑA FRUTTO SALUD JUN JUL APROBADAajust 20_RD ZONA CENTRO" xfId="31" xr:uid="{00000000-0005-0000-0000-00001E000000}"/>
    <cellStyle name="2_CAMPAÑA FRUTTO SALUD JUN JUL APROBADAajust 20_TV JAMON LIDEA DIARIA rev1" xfId="32" xr:uid="{00000000-0005-0000-0000-00001F000000}"/>
    <cellStyle name="2_CAMPAÑA FRUTTO SALUD JUN JUL APROBADAajust 20_TV MR POLLO DEL 21 AL 30 SEP" xfId="33" xr:uid="{00000000-0005-0000-0000-000020000000}"/>
    <cellStyle name="2_Copy of PLAN PLUMROSE Y FRITZ NOV DIC 2009 rev 2" xfId="34" xr:uid="{00000000-0005-0000-0000-000021000000}"/>
    <cellStyle name="2_Flowchart  Mr Fish 2009 formato economico rev 8" xfId="35" xr:uid="{00000000-0005-0000-0000-000022000000}"/>
    <cellStyle name="2_Flowchart  Mr Pollo (promocion cuartos gratis 20% de producto) al 23 agosto al 27 de Septiembre 09" xfId="36" xr:uid="{00000000-0005-0000-0000-000023000000}"/>
    <cellStyle name="2_Flowchart Plumrose 2009 rev 22 de Junio-09" xfId="37" xr:uid="{00000000-0005-0000-0000-000024000000}"/>
    <cellStyle name="2_PAUTA LANZAMIENTO PLUMROSE 2" xfId="38" xr:uid="{00000000-0005-0000-0000-000025000000}"/>
    <cellStyle name="2_PAUTA LANZAMIENTO PLUMROSE 3" xfId="39" xr:uid="{00000000-0005-0000-0000-000026000000}"/>
    <cellStyle name="2_PRENSA GUSTADINA NOV-DIC" xfId="40" xr:uid="{00000000-0005-0000-0000-000027000000}"/>
    <cellStyle name="2_RD ZONA CENTRO" xfId="41" xr:uid="{00000000-0005-0000-0000-000028000000}"/>
    <cellStyle name="2_TV JAMON LIDEA DIARIA rev1" xfId="42" xr:uid="{00000000-0005-0000-0000-000029000000}"/>
    <cellStyle name="2_TV MR POLLO DEL 21 AL 30 SEP" xfId="43" xr:uid="{00000000-0005-0000-0000-00002A000000}"/>
    <cellStyle name="20" xfId="44" xr:uid="{00000000-0005-0000-0000-00002B000000}"/>
    <cellStyle name="20% - Accent1 2" xfId="45" xr:uid="{00000000-0005-0000-0000-00002C000000}"/>
    <cellStyle name="20% - Accent1 2 2" xfId="46" xr:uid="{00000000-0005-0000-0000-00002D000000}"/>
    <cellStyle name="20% - Accent1 2 3" xfId="47" xr:uid="{00000000-0005-0000-0000-00002E000000}"/>
    <cellStyle name="20% - Accent1 2 4" xfId="48" xr:uid="{00000000-0005-0000-0000-00002F000000}"/>
    <cellStyle name="20% - Accent1 2 5" xfId="49" xr:uid="{00000000-0005-0000-0000-000030000000}"/>
    <cellStyle name="20% - Accent1 2 6" xfId="50" xr:uid="{00000000-0005-0000-0000-000031000000}"/>
    <cellStyle name="20% - Accent1 2_PAUTA DE RADIO MINISTERIO DE ENERGIA" xfId="51" xr:uid="{00000000-0005-0000-0000-000032000000}"/>
    <cellStyle name="20% - Accent1 3" xfId="52" xr:uid="{00000000-0005-0000-0000-000033000000}"/>
    <cellStyle name="20% - Accent1 4" xfId="53" xr:uid="{00000000-0005-0000-0000-000034000000}"/>
    <cellStyle name="20% - Accent1 5" xfId="54" xr:uid="{00000000-0005-0000-0000-000035000000}"/>
    <cellStyle name="20% - Accent1 6" xfId="55" xr:uid="{00000000-0005-0000-0000-000036000000}"/>
    <cellStyle name="20% - Accent2 2" xfId="56" xr:uid="{00000000-0005-0000-0000-000037000000}"/>
    <cellStyle name="20% - Accent2 2 2" xfId="57" xr:uid="{00000000-0005-0000-0000-000038000000}"/>
    <cellStyle name="20% - Accent2 2 3" xfId="58" xr:uid="{00000000-0005-0000-0000-000039000000}"/>
    <cellStyle name="20% - Accent2 2 4" xfId="59" xr:uid="{00000000-0005-0000-0000-00003A000000}"/>
    <cellStyle name="20% - Accent2 2 5" xfId="60" xr:uid="{00000000-0005-0000-0000-00003B000000}"/>
    <cellStyle name="20% - Accent2 2 6" xfId="61" xr:uid="{00000000-0005-0000-0000-00003C000000}"/>
    <cellStyle name="20% - Accent2 2_PAUTA DE RADIO MINISTERIO DE ENERGIA" xfId="62" xr:uid="{00000000-0005-0000-0000-00003D000000}"/>
    <cellStyle name="20% - Accent2 3" xfId="63" xr:uid="{00000000-0005-0000-0000-00003E000000}"/>
    <cellStyle name="20% - Accent2 4" xfId="64" xr:uid="{00000000-0005-0000-0000-00003F000000}"/>
    <cellStyle name="20% - Accent2 5" xfId="65" xr:uid="{00000000-0005-0000-0000-000040000000}"/>
    <cellStyle name="20% - Accent2 6" xfId="66" xr:uid="{00000000-0005-0000-0000-000041000000}"/>
    <cellStyle name="20% - Accent3 2" xfId="67" xr:uid="{00000000-0005-0000-0000-000042000000}"/>
    <cellStyle name="20% - Accent3 2 2" xfId="68" xr:uid="{00000000-0005-0000-0000-000043000000}"/>
    <cellStyle name="20% - Accent3 2 3" xfId="69" xr:uid="{00000000-0005-0000-0000-000044000000}"/>
    <cellStyle name="20% - Accent3 2 4" xfId="70" xr:uid="{00000000-0005-0000-0000-000045000000}"/>
    <cellStyle name="20% - Accent3 2 5" xfId="71" xr:uid="{00000000-0005-0000-0000-000046000000}"/>
    <cellStyle name="20% - Accent3 2 6" xfId="72" xr:uid="{00000000-0005-0000-0000-000047000000}"/>
    <cellStyle name="20% - Accent3 2_PAUTA DE RADIO MINISTERIO DE ENERGIA" xfId="73" xr:uid="{00000000-0005-0000-0000-000048000000}"/>
    <cellStyle name="20% - Accent3 3" xfId="74" xr:uid="{00000000-0005-0000-0000-000049000000}"/>
    <cellStyle name="20% - Accent3 4" xfId="75" xr:uid="{00000000-0005-0000-0000-00004A000000}"/>
    <cellStyle name="20% - Accent3 5" xfId="76" xr:uid="{00000000-0005-0000-0000-00004B000000}"/>
    <cellStyle name="20% - Accent3 6" xfId="77" xr:uid="{00000000-0005-0000-0000-00004C000000}"/>
    <cellStyle name="20% - Accent4 2" xfId="78" xr:uid="{00000000-0005-0000-0000-00004D000000}"/>
    <cellStyle name="20% - Accent4 2 2" xfId="79" xr:uid="{00000000-0005-0000-0000-00004E000000}"/>
    <cellStyle name="20% - Accent4 2 3" xfId="80" xr:uid="{00000000-0005-0000-0000-00004F000000}"/>
    <cellStyle name="20% - Accent4 2 4" xfId="81" xr:uid="{00000000-0005-0000-0000-000050000000}"/>
    <cellStyle name="20% - Accent4 2 5" xfId="82" xr:uid="{00000000-0005-0000-0000-000051000000}"/>
    <cellStyle name="20% - Accent4 2 6" xfId="83" xr:uid="{00000000-0005-0000-0000-000052000000}"/>
    <cellStyle name="20% - Accent4 2_PAUTA DE RADIO MINISTERIO DE ENERGIA" xfId="84" xr:uid="{00000000-0005-0000-0000-000053000000}"/>
    <cellStyle name="20% - Accent4 3" xfId="85" xr:uid="{00000000-0005-0000-0000-000054000000}"/>
    <cellStyle name="20% - Accent4 4" xfId="86" xr:uid="{00000000-0005-0000-0000-000055000000}"/>
    <cellStyle name="20% - Accent4 5" xfId="87" xr:uid="{00000000-0005-0000-0000-000056000000}"/>
    <cellStyle name="20% - Accent4 6" xfId="88" xr:uid="{00000000-0005-0000-0000-000057000000}"/>
    <cellStyle name="20% - Accent5 2" xfId="89" xr:uid="{00000000-0005-0000-0000-000058000000}"/>
    <cellStyle name="20% - Accent5 2 2" xfId="90" xr:uid="{00000000-0005-0000-0000-000059000000}"/>
    <cellStyle name="20% - Accent5 2 3" xfId="91" xr:uid="{00000000-0005-0000-0000-00005A000000}"/>
    <cellStyle name="20% - Accent5 2 4" xfId="92" xr:uid="{00000000-0005-0000-0000-00005B000000}"/>
    <cellStyle name="20% - Accent5 2 5" xfId="93" xr:uid="{00000000-0005-0000-0000-00005C000000}"/>
    <cellStyle name="20% - Accent5 2 6" xfId="94" xr:uid="{00000000-0005-0000-0000-00005D000000}"/>
    <cellStyle name="20% - Accent5 2_PAUTA DE RADIO MINISTERIO DE ENERGIA" xfId="95" xr:uid="{00000000-0005-0000-0000-00005E000000}"/>
    <cellStyle name="20% - Accent5 3" xfId="96" xr:uid="{00000000-0005-0000-0000-00005F000000}"/>
    <cellStyle name="20% - Accent5 4" xfId="97" xr:uid="{00000000-0005-0000-0000-000060000000}"/>
    <cellStyle name="20% - Accent5 5" xfId="98" xr:uid="{00000000-0005-0000-0000-000061000000}"/>
    <cellStyle name="20% - Accent5 6" xfId="99" xr:uid="{00000000-0005-0000-0000-000062000000}"/>
    <cellStyle name="20% - Accent6 2" xfId="100" xr:uid="{00000000-0005-0000-0000-000063000000}"/>
    <cellStyle name="20% - Accent6 2 2" xfId="101" xr:uid="{00000000-0005-0000-0000-000064000000}"/>
    <cellStyle name="20% - Accent6 2 3" xfId="102" xr:uid="{00000000-0005-0000-0000-000065000000}"/>
    <cellStyle name="20% - Accent6 2 4" xfId="103" xr:uid="{00000000-0005-0000-0000-000066000000}"/>
    <cellStyle name="20% - Accent6 2 5" xfId="104" xr:uid="{00000000-0005-0000-0000-000067000000}"/>
    <cellStyle name="20% - Accent6 2 6" xfId="105" xr:uid="{00000000-0005-0000-0000-000068000000}"/>
    <cellStyle name="20% - Accent6 2_PAUTA DE RADIO MINISTERIO DE ENERGIA" xfId="106" xr:uid="{00000000-0005-0000-0000-000069000000}"/>
    <cellStyle name="20% - Accent6 3" xfId="107" xr:uid="{00000000-0005-0000-0000-00006A000000}"/>
    <cellStyle name="20% - Accent6 4" xfId="108" xr:uid="{00000000-0005-0000-0000-00006B000000}"/>
    <cellStyle name="20% - Accent6 5" xfId="109" xr:uid="{00000000-0005-0000-0000-00006C000000}"/>
    <cellStyle name="20% - Accent6 6" xfId="110" xr:uid="{00000000-0005-0000-0000-00006D000000}"/>
    <cellStyle name="20% - Énfasis1 2" xfId="111" xr:uid="{00000000-0005-0000-0000-00006E000000}"/>
    <cellStyle name="20% - Énfasis2 2" xfId="112" xr:uid="{00000000-0005-0000-0000-00006F000000}"/>
    <cellStyle name="20% - Énfasis3 2" xfId="113" xr:uid="{00000000-0005-0000-0000-000070000000}"/>
    <cellStyle name="20% - Énfasis4 2" xfId="114" xr:uid="{00000000-0005-0000-0000-000071000000}"/>
    <cellStyle name="20% - Énfasis5 2" xfId="115" xr:uid="{00000000-0005-0000-0000-000072000000}"/>
    <cellStyle name="20% - Énfasis6 2" xfId="116" xr:uid="{00000000-0005-0000-0000-000073000000}"/>
    <cellStyle name="21" xfId="117" xr:uid="{00000000-0005-0000-0000-000074000000}"/>
    <cellStyle name="22" xfId="118" xr:uid="{00000000-0005-0000-0000-000075000000}"/>
    <cellStyle name="23" xfId="119" xr:uid="{00000000-0005-0000-0000-000076000000}"/>
    <cellStyle name="3" xfId="120" xr:uid="{00000000-0005-0000-0000-000077000000}"/>
    <cellStyle name="3_CAMPAÑA FRUTTO SALUD JUN JUL APROBADAajust 20" xfId="121" xr:uid="{00000000-0005-0000-0000-000078000000}"/>
    <cellStyle name="3_CAMPAÑA FRUTTO SALUD JUN JUL APROBADAajust 20_Copy of PLAN PLUMROSE Y FRITZ NOV DIC 2009 rev 2" xfId="122" xr:uid="{00000000-0005-0000-0000-000079000000}"/>
    <cellStyle name="3_CAMPAÑA FRUTTO SALUD JUN JUL APROBADAajust 20_Flowchart  Mr Fish 2009 formato economico rev 8" xfId="123" xr:uid="{00000000-0005-0000-0000-00007A000000}"/>
    <cellStyle name="3_CAMPAÑA FRUTTO SALUD JUN JUL APROBADAajust 20_Flowchart  Mr Pollo (promocion cuartos gratis 20% de producto) al 23 agosto al 27 de Septiembre 09" xfId="124" xr:uid="{00000000-0005-0000-0000-00007B000000}"/>
    <cellStyle name="3_CAMPAÑA FRUTTO SALUD JUN JUL APROBADAajust 20_Flowchart Plumrose 2009 rev 22 de Junio-09" xfId="125" xr:uid="{00000000-0005-0000-0000-00007C000000}"/>
    <cellStyle name="3_CAMPAÑA FRUTTO SALUD JUN JUL APROBADAajust 20_PAUTA LANZAMIENTO PLUMROSE 2" xfId="126" xr:uid="{00000000-0005-0000-0000-00007D000000}"/>
    <cellStyle name="3_CAMPAÑA FRUTTO SALUD JUN JUL APROBADAajust 20_PAUTA LANZAMIENTO PLUMROSE 3" xfId="127" xr:uid="{00000000-0005-0000-0000-00007E000000}"/>
    <cellStyle name="3_CAMPAÑA FRUTTO SALUD JUN JUL APROBADAajust 20_PRENSA GUSTADINA NOV-DIC" xfId="128" xr:uid="{00000000-0005-0000-0000-00007F000000}"/>
    <cellStyle name="3_CAMPAÑA FRUTTO SALUD JUN JUL APROBADAajust 20_RD ZONA CENTRO" xfId="129" xr:uid="{00000000-0005-0000-0000-000080000000}"/>
    <cellStyle name="3_CAMPAÑA FRUTTO SALUD JUN JUL APROBADAajust 20_TV JAMON LIDEA DIARIA rev1" xfId="130" xr:uid="{00000000-0005-0000-0000-000081000000}"/>
    <cellStyle name="3_CAMPAÑA FRUTTO SALUD JUN JUL APROBADAajust 20_TV MR POLLO DEL 21 AL 30 SEP" xfId="131" xr:uid="{00000000-0005-0000-0000-000082000000}"/>
    <cellStyle name="3_Copy of PLAN PLUMROSE Y FRITZ NOV DIC 2009 rev 2" xfId="132" xr:uid="{00000000-0005-0000-0000-000083000000}"/>
    <cellStyle name="3_Flowchart  Mr Fish 2009 formato economico rev 8" xfId="133" xr:uid="{00000000-0005-0000-0000-000084000000}"/>
    <cellStyle name="3_Flowchart  Mr Pollo (promocion cuartos gratis 20% de producto) al 23 agosto al 27 de Septiembre 09" xfId="134" xr:uid="{00000000-0005-0000-0000-000085000000}"/>
    <cellStyle name="3_Flowchart Plumrose 2009 rev 22 de Junio-09" xfId="135" xr:uid="{00000000-0005-0000-0000-000086000000}"/>
    <cellStyle name="3_PAUTA LANZAMIENTO PLUMROSE 2" xfId="136" xr:uid="{00000000-0005-0000-0000-000087000000}"/>
    <cellStyle name="3_PAUTA LANZAMIENTO PLUMROSE 3" xfId="137" xr:uid="{00000000-0005-0000-0000-000088000000}"/>
    <cellStyle name="3_PRENSA GUSTADINA NOV-DIC" xfId="138" xr:uid="{00000000-0005-0000-0000-000089000000}"/>
    <cellStyle name="3_RD ZONA CENTRO" xfId="139" xr:uid="{00000000-0005-0000-0000-00008A000000}"/>
    <cellStyle name="3_TV JAMON LIDEA DIARIA rev1" xfId="140" xr:uid="{00000000-0005-0000-0000-00008B000000}"/>
    <cellStyle name="3_TV MR POLLO DEL 21 AL 30 SEP" xfId="141" xr:uid="{00000000-0005-0000-0000-00008C000000}"/>
    <cellStyle name="4" xfId="142" xr:uid="{00000000-0005-0000-0000-00008D000000}"/>
    <cellStyle name="4_CAMPAÑA FRUTTO SALUD JUN JUL APROBADAajust 20" xfId="143" xr:uid="{00000000-0005-0000-0000-00008E000000}"/>
    <cellStyle name="4_CAMPAÑA FRUTTO SALUD JUN JUL APROBADAajust 20_Copy of PLAN PLUMROSE Y FRITZ NOV DIC 2009 rev 2" xfId="144" xr:uid="{00000000-0005-0000-0000-00008F000000}"/>
    <cellStyle name="4_CAMPAÑA FRUTTO SALUD JUN JUL APROBADAajust 20_Flowchart  Mr Fish 2009 formato economico rev 8" xfId="145" xr:uid="{00000000-0005-0000-0000-000090000000}"/>
    <cellStyle name="4_CAMPAÑA FRUTTO SALUD JUN JUL APROBADAajust 20_Flowchart  Mr Pollo (promocion cuartos gratis 20% de producto) al 23 agosto al 27 de Septiembre 09" xfId="146" xr:uid="{00000000-0005-0000-0000-000091000000}"/>
    <cellStyle name="4_CAMPAÑA FRUTTO SALUD JUN JUL APROBADAajust 20_Flowchart Plumrose 2009 rev 22 de Junio-09" xfId="147" xr:uid="{00000000-0005-0000-0000-000092000000}"/>
    <cellStyle name="4_CAMPAÑA FRUTTO SALUD JUN JUL APROBADAajust 20_PAUTA LANZAMIENTO PLUMROSE 2" xfId="148" xr:uid="{00000000-0005-0000-0000-000093000000}"/>
    <cellStyle name="4_CAMPAÑA FRUTTO SALUD JUN JUL APROBADAajust 20_PAUTA LANZAMIENTO PLUMROSE 3" xfId="149" xr:uid="{00000000-0005-0000-0000-000094000000}"/>
    <cellStyle name="4_CAMPAÑA FRUTTO SALUD JUN JUL APROBADAajust 20_PRENSA GUSTADINA NOV-DIC" xfId="150" xr:uid="{00000000-0005-0000-0000-000095000000}"/>
    <cellStyle name="4_CAMPAÑA FRUTTO SALUD JUN JUL APROBADAajust 20_RD ZONA CENTRO" xfId="151" xr:uid="{00000000-0005-0000-0000-000096000000}"/>
    <cellStyle name="4_CAMPAÑA FRUTTO SALUD JUN JUL APROBADAajust 20_TV JAMON LIDEA DIARIA rev1" xfId="152" xr:uid="{00000000-0005-0000-0000-000097000000}"/>
    <cellStyle name="4_CAMPAÑA FRUTTO SALUD JUN JUL APROBADAajust 20_TV MR POLLO DEL 21 AL 30 SEP" xfId="153" xr:uid="{00000000-0005-0000-0000-000098000000}"/>
    <cellStyle name="4_Copy of PLAN PLUMROSE Y FRITZ NOV DIC 2009 rev 2" xfId="154" xr:uid="{00000000-0005-0000-0000-000099000000}"/>
    <cellStyle name="4_Flowchart  Mr Fish 2009 formato economico rev 8" xfId="155" xr:uid="{00000000-0005-0000-0000-00009A000000}"/>
    <cellStyle name="4_Flowchart  Mr Pollo (promocion cuartos gratis 20% de producto) al 23 agosto al 27 de Septiembre 09" xfId="156" xr:uid="{00000000-0005-0000-0000-00009B000000}"/>
    <cellStyle name="4_Flowchart Plumrose 2009 rev 22 de Junio-09" xfId="157" xr:uid="{00000000-0005-0000-0000-00009C000000}"/>
    <cellStyle name="4_PAUTA LANZAMIENTO PLUMROSE 2" xfId="158" xr:uid="{00000000-0005-0000-0000-00009D000000}"/>
    <cellStyle name="4_PAUTA LANZAMIENTO PLUMROSE 3" xfId="159" xr:uid="{00000000-0005-0000-0000-00009E000000}"/>
    <cellStyle name="4_PRENSA GUSTADINA NOV-DIC" xfId="160" xr:uid="{00000000-0005-0000-0000-00009F000000}"/>
    <cellStyle name="4_RD ZONA CENTRO" xfId="161" xr:uid="{00000000-0005-0000-0000-0000A0000000}"/>
    <cellStyle name="4_TV JAMON LIDEA DIARIA rev1" xfId="162" xr:uid="{00000000-0005-0000-0000-0000A1000000}"/>
    <cellStyle name="4_TV MR POLLO DEL 21 AL 30 SEP" xfId="163" xr:uid="{00000000-0005-0000-0000-0000A2000000}"/>
    <cellStyle name="40% - Accent1 2" xfId="164" xr:uid="{00000000-0005-0000-0000-0000A3000000}"/>
    <cellStyle name="40% - Accent1 2 2" xfId="165" xr:uid="{00000000-0005-0000-0000-0000A4000000}"/>
    <cellStyle name="40% - Accent1 2 3" xfId="166" xr:uid="{00000000-0005-0000-0000-0000A5000000}"/>
    <cellStyle name="40% - Accent1 2 4" xfId="167" xr:uid="{00000000-0005-0000-0000-0000A6000000}"/>
    <cellStyle name="40% - Accent1 2 5" xfId="168" xr:uid="{00000000-0005-0000-0000-0000A7000000}"/>
    <cellStyle name="40% - Accent1 2 6" xfId="169" xr:uid="{00000000-0005-0000-0000-0000A8000000}"/>
    <cellStyle name="40% - Accent1 2_PAUTA DE RADIO MINISTERIO DE ENERGIA" xfId="170" xr:uid="{00000000-0005-0000-0000-0000A9000000}"/>
    <cellStyle name="40% - Accent1 3" xfId="171" xr:uid="{00000000-0005-0000-0000-0000AA000000}"/>
    <cellStyle name="40% - Accent1 4" xfId="172" xr:uid="{00000000-0005-0000-0000-0000AB000000}"/>
    <cellStyle name="40% - Accent1 5" xfId="173" xr:uid="{00000000-0005-0000-0000-0000AC000000}"/>
    <cellStyle name="40% - Accent1 6" xfId="174" xr:uid="{00000000-0005-0000-0000-0000AD000000}"/>
    <cellStyle name="40% - Accent2 2" xfId="175" xr:uid="{00000000-0005-0000-0000-0000AE000000}"/>
    <cellStyle name="40% - Accent2 2 2" xfId="176" xr:uid="{00000000-0005-0000-0000-0000AF000000}"/>
    <cellStyle name="40% - Accent2 2 3" xfId="177" xr:uid="{00000000-0005-0000-0000-0000B0000000}"/>
    <cellStyle name="40% - Accent2 2 4" xfId="178" xr:uid="{00000000-0005-0000-0000-0000B1000000}"/>
    <cellStyle name="40% - Accent2 2 5" xfId="179" xr:uid="{00000000-0005-0000-0000-0000B2000000}"/>
    <cellStyle name="40% - Accent2 2 6" xfId="180" xr:uid="{00000000-0005-0000-0000-0000B3000000}"/>
    <cellStyle name="40% - Accent2 2_PAUTA DE RADIO MINISTERIO DE ENERGIA" xfId="181" xr:uid="{00000000-0005-0000-0000-0000B4000000}"/>
    <cellStyle name="40% - Accent2 3" xfId="182" xr:uid="{00000000-0005-0000-0000-0000B5000000}"/>
    <cellStyle name="40% - Accent2 4" xfId="183" xr:uid="{00000000-0005-0000-0000-0000B6000000}"/>
    <cellStyle name="40% - Accent2 5" xfId="184" xr:uid="{00000000-0005-0000-0000-0000B7000000}"/>
    <cellStyle name="40% - Accent2 6" xfId="185" xr:uid="{00000000-0005-0000-0000-0000B8000000}"/>
    <cellStyle name="40% - Accent3 2" xfId="186" xr:uid="{00000000-0005-0000-0000-0000B9000000}"/>
    <cellStyle name="40% - Accent3 2 2" xfId="187" xr:uid="{00000000-0005-0000-0000-0000BA000000}"/>
    <cellStyle name="40% - Accent3 2 3" xfId="188" xr:uid="{00000000-0005-0000-0000-0000BB000000}"/>
    <cellStyle name="40% - Accent3 2 4" xfId="189" xr:uid="{00000000-0005-0000-0000-0000BC000000}"/>
    <cellStyle name="40% - Accent3 2 5" xfId="190" xr:uid="{00000000-0005-0000-0000-0000BD000000}"/>
    <cellStyle name="40% - Accent3 2 6" xfId="191" xr:uid="{00000000-0005-0000-0000-0000BE000000}"/>
    <cellStyle name="40% - Accent3 2_PAUTA DE RADIO MINISTERIO DE ENERGIA" xfId="192" xr:uid="{00000000-0005-0000-0000-0000BF000000}"/>
    <cellStyle name="40% - Accent3 3" xfId="193" xr:uid="{00000000-0005-0000-0000-0000C0000000}"/>
    <cellStyle name="40% - Accent3 4" xfId="194" xr:uid="{00000000-0005-0000-0000-0000C1000000}"/>
    <cellStyle name="40% - Accent3 5" xfId="195" xr:uid="{00000000-0005-0000-0000-0000C2000000}"/>
    <cellStyle name="40% - Accent3 6" xfId="196" xr:uid="{00000000-0005-0000-0000-0000C3000000}"/>
    <cellStyle name="40% - Accent4 2" xfId="197" xr:uid="{00000000-0005-0000-0000-0000C4000000}"/>
    <cellStyle name="40% - Accent4 2 2" xfId="198" xr:uid="{00000000-0005-0000-0000-0000C5000000}"/>
    <cellStyle name="40% - Accent4 2 3" xfId="199" xr:uid="{00000000-0005-0000-0000-0000C6000000}"/>
    <cellStyle name="40% - Accent4 2 4" xfId="200" xr:uid="{00000000-0005-0000-0000-0000C7000000}"/>
    <cellStyle name="40% - Accent4 2 5" xfId="201" xr:uid="{00000000-0005-0000-0000-0000C8000000}"/>
    <cellStyle name="40% - Accent4 2 6" xfId="202" xr:uid="{00000000-0005-0000-0000-0000C9000000}"/>
    <cellStyle name="40% - Accent4 2_PAUTA DE RADIO MINISTERIO DE ENERGIA" xfId="203" xr:uid="{00000000-0005-0000-0000-0000CA000000}"/>
    <cellStyle name="40% - Accent4 3" xfId="204" xr:uid="{00000000-0005-0000-0000-0000CB000000}"/>
    <cellStyle name="40% - Accent4 4" xfId="205" xr:uid="{00000000-0005-0000-0000-0000CC000000}"/>
    <cellStyle name="40% - Accent4 5" xfId="206" xr:uid="{00000000-0005-0000-0000-0000CD000000}"/>
    <cellStyle name="40% - Accent4 6" xfId="207" xr:uid="{00000000-0005-0000-0000-0000CE000000}"/>
    <cellStyle name="40% - Accent5 2" xfId="208" xr:uid="{00000000-0005-0000-0000-0000CF000000}"/>
    <cellStyle name="40% - Accent5 2 2" xfId="209" xr:uid="{00000000-0005-0000-0000-0000D0000000}"/>
    <cellStyle name="40% - Accent5 2 3" xfId="210" xr:uid="{00000000-0005-0000-0000-0000D1000000}"/>
    <cellStyle name="40% - Accent5 2 4" xfId="211" xr:uid="{00000000-0005-0000-0000-0000D2000000}"/>
    <cellStyle name="40% - Accent5 2 5" xfId="212" xr:uid="{00000000-0005-0000-0000-0000D3000000}"/>
    <cellStyle name="40% - Accent5 2 6" xfId="213" xr:uid="{00000000-0005-0000-0000-0000D4000000}"/>
    <cellStyle name="40% - Accent5 2_PAUTA DE RADIO MINISTERIO DE ENERGIA" xfId="214" xr:uid="{00000000-0005-0000-0000-0000D5000000}"/>
    <cellStyle name="40% - Accent5 3" xfId="215" xr:uid="{00000000-0005-0000-0000-0000D6000000}"/>
    <cellStyle name="40% - Accent5 4" xfId="216" xr:uid="{00000000-0005-0000-0000-0000D7000000}"/>
    <cellStyle name="40% - Accent5 5" xfId="217" xr:uid="{00000000-0005-0000-0000-0000D8000000}"/>
    <cellStyle name="40% - Accent5 6" xfId="218" xr:uid="{00000000-0005-0000-0000-0000D9000000}"/>
    <cellStyle name="40% - Accent6 2" xfId="219" xr:uid="{00000000-0005-0000-0000-0000DA000000}"/>
    <cellStyle name="40% - Accent6 2 2" xfId="220" xr:uid="{00000000-0005-0000-0000-0000DB000000}"/>
    <cellStyle name="40% - Accent6 2 3" xfId="221" xr:uid="{00000000-0005-0000-0000-0000DC000000}"/>
    <cellStyle name="40% - Accent6 2 4" xfId="222" xr:uid="{00000000-0005-0000-0000-0000DD000000}"/>
    <cellStyle name="40% - Accent6 2 5" xfId="223" xr:uid="{00000000-0005-0000-0000-0000DE000000}"/>
    <cellStyle name="40% - Accent6 2 6" xfId="224" xr:uid="{00000000-0005-0000-0000-0000DF000000}"/>
    <cellStyle name="40% - Accent6 2_PAUTA DE RADIO MINISTERIO DE ENERGIA" xfId="225" xr:uid="{00000000-0005-0000-0000-0000E0000000}"/>
    <cellStyle name="40% - Accent6 3" xfId="226" xr:uid="{00000000-0005-0000-0000-0000E1000000}"/>
    <cellStyle name="40% - Accent6 4" xfId="227" xr:uid="{00000000-0005-0000-0000-0000E2000000}"/>
    <cellStyle name="40% - Accent6 5" xfId="228" xr:uid="{00000000-0005-0000-0000-0000E3000000}"/>
    <cellStyle name="40% - Accent6 6" xfId="229" xr:uid="{00000000-0005-0000-0000-0000E4000000}"/>
    <cellStyle name="40% - Énfasis1 2" xfId="230" xr:uid="{00000000-0005-0000-0000-0000E5000000}"/>
    <cellStyle name="40% - Énfasis2 2" xfId="231" xr:uid="{00000000-0005-0000-0000-0000E6000000}"/>
    <cellStyle name="40% - Énfasis3 2" xfId="232" xr:uid="{00000000-0005-0000-0000-0000E7000000}"/>
    <cellStyle name="40% - Énfasis4 2" xfId="233" xr:uid="{00000000-0005-0000-0000-0000E8000000}"/>
    <cellStyle name="40% - Énfasis5 2" xfId="234" xr:uid="{00000000-0005-0000-0000-0000E9000000}"/>
    <cellStyle name="40% - Énfasis6 2" xfId="235" xr:uid="{00000000-0005-0000-0000-0000EA000000}"/>
    <cellStyle name="5" xfId="236" xr:uid="{00000000-0005-0000-0000-0000EB000000}"/>
    <cellStyle name="5_CAMPAÑA FRUTTO SALUD JUN JUL APROBADAajust 20" xfId="237" xr:uid="{00000000-0005-0000-0000-0000EC000000}"/>
    <cellStyle name="5_CAMPAÑA FRUTTO SALUD JUN JUL APROBADAajust 20_Copy of PLAN PLUMROSE Y FRITZ NOV DIC 2009 rev 2" xfId="238" xr:uid="{00000000-0005-0000-0000-0000ED000000}"/>
    <cellStyle name="5_CAMPAÑA FRUTTO SALUD JUN JUL APROBADAajust 20_Flowchart  Mr Fish 2009 formato economico rev 8" xfId="239" xr:uid="{00000000-0005-0000-0000-0000EE000000}"/>
    <cellStyle name="5_CAMPAÑA FRUTTO SALUD JUN JUL APROBADAajust 20_Flowchart  Mr Pollo (promocion cuartos gratis 20% de producto) al 23 agosto al 27 de Septiembre 09" xfId="240" xr:uid="{00000000-0005-0000-0000-0000EF000000}"/>
    <cellStyle name="5_CAMPAÑA FRUTTO SALUD JUN JUL APROBADAajust 20_Flowchart Plumrose 2009 rev 22 de Junio-09" xfId="241" xr:uid="{00000000-0005-0000-0000-0000F0000000}"/>
    <cellStyle name="5_CAMPAÑA FRUTTO SALUD JUN JUL APROBADAajust 20_PAUTA LANZAMIENTO PLUMROSE 2" xfId="242" xr:uid="{00000000-0005-0000-0000-0000F1000000}"/>
    <cellStyle name="5_CAMPAÑA FRUTTO SALUD JUN JUL APROBADAajust 20_PAUTA LANZAMIENTO PLUMROSE 3" xfId="243" xr:uid="{00000000-0005-0000-0000-0000F2000000}"/>
    <cellStyle name="5_CAMPAÑA FRUTTO SALUD JUN JUL APROBADAajust 20_PRENSA GUSTADINA NOV-DIC" xfId="244" xr:uid="{00000000-0005-0000-0000-0000F3000000}"/>
    <cellStyle name="5_CAMPAÑA FRUTTO SALUD JUN JUL APROBADAajust 20_RD ZONA CENTRO" xfId="245" xr:uid="{00000000-0005-0000-0000-0000F4000000}"/>
    <cellStyle name="5_CAMPAÑA FRUTTO SALUD JUN JUL APROBADAajust 20_TV JAMON LIDEA DIARIA rev1" xfId="246" xr:uid="{00000000-0005-0000-0000-0000F5000000}"/>
    <cellStyle name="5_CAMPAÑA FRUTTO SALUD JUN JUL APROBADAajust 20_TV MR POLLO DEL 21 AL 30 SEP" xfId="247" xr:uid="{00000000-0005-0000-0000-0000F6000000}"/>
    <cellStyle name="5_Copy of PLAN PLUMROSE Y FRITZ NOV DIC 2009 rev 2" xfId="248" xr:uid="{00000000-0005-0000-0000-0000F7000000}"/>
    <cellStyle name="5_Flowchart  Mr Fish 2009 formato economico rev 8" xfId="249" xr:uid="{00000000-0005-0000-0000-0000F8000000}"/>
    <cellStyle name="5_Flowchart  Mr Pollo (promocion cuartos gratis 20% de producto) al 23 agosto al 27 de Septiembre 09" xfId="250" xr:uid="{00000000-0005-0000-0000-0000F9000000}"/>
    <cellStyle name="5_Flowchart Plumrose 2009 rev 22 de Junio-09" xfId="251" xr:uid="{00000000-0005-0000-0000-0000FA000000}"/>
    <cellStyle name="5_PAUTA LANZAMIENTO PLUMROSE 2" xfId="252" xr:uid="{00000000-0005-0000-0000-0000FB000000}"/>
    <cellStyle name="5_PAUTA LANZAMIENTO PLUMROSE 3" xfId="253" xr:uid="{00000000-0005-0000-0000-0000FC000000}"/>
    <cellStyle name="5_PRENSA GUSTADINA NOV-DIC" xfId="254" xr:uid="{00000000-0005-0000-0000-0000FD000000}"/>
    <cellStyle name="5_RD ZONA CENTRO" xfId="255" xr:uid="{00000000-0005-0000-0000-0000FE000000}"/>
    <cellStyle name="5_TV JAMON LIDEA DIARIA rev1" xfId="256" xr:uid="{00000000-0005-0000-0000-0000FF000000}"/>
    <cellStyle name="5_TV MR POLLO DEL 21 AL 30 SEP" xfId="257" xr:uid="{00000000-0005-0000-0000-000000010000}"/>
    <cellStyle name="6" xfId="258" xr:uid="{00000000-0005-0000-0000-000001010000}"/>
    <cellStyle name="6_CAMPAÑA FRUTTO SALUD JUN JUL APROBADAajust 20" xfId="259" xr:uid="{00000000-0005-0000-0000-000002010000}"/>
    <cellStyle name="6_CAMPAÑA FRUTTO SALUD JUN JUL APROBADAajust 20_Copy of PLAN PLUMROSE Y FRITZ NOV DIC 2009 rev 2" xfId="260" xr:uid="{00000000-0005-0000-0000-000003010000}"/>
    <cellStyle name="6_CAMPAÑA FRUTTO SALUD JUN JUL APROBADAajust 20_Flowchart  Mr Fish 2009 formato economico rev 8" xfId="261" xr:uid="{00000000-0005-0000-0000-000004010000}"/>
    <cellStyle name="6_CAMPAÑA FRUTTO SALUD JUN JUL APROBADAajust 20_Flowchart  Mr Pollo (promocion cuartos gratis 20% de producto) al 23 agosto al 27 de Septiembre 09" xfId="262" xr:uid="{00000000-0005-0000-0000-000005010000}"/>
    <cellStyle name="6_CAMPAÑA FRUTTO SALUD JUN JUL APROBADAajust 20_Flowchart Plumrose 2009 rev 22 de Junio-09" xfId="263" xr:uid="{00000000-0005-0000-0000-000006010000}"/>
    <cellStyle name="6_CAMPAÑA FRUTTO SALUD JUN JUL APROBADAajust 20_PAUTA LANZAMIENTO PLUMROSE 2" xfId="264" xr:uid="{00000000-0005-0000-0000-000007010000}"/>
    <cellStyle name="6_CAMPAÑA FRUTTO SALUD JUN JUL APROBADAajust 20_PAUTA LANZAMIENTO PLUMROSE 3" xfId="265" xr:uid="{00000000-0005-0000-0000-000008010000}"/>
    <cellStyle name="6_CAMPAÑA FRUTTO SALUD JUN JUL APROBADAajust 20_PRENSA GUSTADINA NOV-DIC" xfId="266" xr:uid="{00000000-0005-0000-0000-000009010000}"/>
    <cellStyle name="6_CAMPAÑA FRUTTO SALUD JUN JUL APROBADAajust 20_RD ZONA CENTRO" xfId="267" xr:uid="{00000000-0005-0000-0000-00000A010000}"/>
    <cellStyle name="6_CAMPAÑA FRUTTO SALUD JUN JUL APROBADAajust 20_TV JAMON LIDEA DIARIA rev1" xfId="268" xr:uid="{00000000-0005-0000-0000-00000B010000}"/>
    <cellStyle name="6_CAMPAÑA FRUTTO SALUD JUN JUL APROBADAajust 20_TV MR POLLO DEL 21 AL 30 SEP" xfId="269" xr:uid="{00000000-0005-0000-0000-00000C010000}"/>
    <cellStyle name="6_Copy of PLAN PLUMROSE Y FRITZ NOV DIC 2009 rev 2" xfId="270" xr:uid="{00000000-0005-0000-0000-00000D010000}"/>
    <cellStyle name="6_Flowchart  Mr Fish 2009 formato economico rev 8" xfId="271" xr:uid="{00000000-0005-0000-0000-00000E010000}"/>
    <cellStyle name="6_Flowchart  Mr Pollo (promocion cuartos gratis 20% de producto) al 23 agosto al 27 de Septiembre 09" xfId="272" xr:uid="{00000000-0005-0000-0000-00000F010000}"/>
    <cellStyle name="6_Flowchart Plumrose 2009 rev 22 de Junio-09" xfId="273" xr:uid="{00000000-0005-0000-0000-000010010000}"/>
    <cellStyle name="6_PAUTA LANZAMIENTO PLUMROSE 2" xfId="274" xr:uid="{00000000-0005-0000-0000-000011010000}"/>
    <cellStyle name="6_PAUTA LANZAMIENTO PLUMROSE 3" xfId="275" xr:uid="{00000000-0005-0000-0000-000012010000}"/>
    <cellStyle name="6_PRENSA GUSTADINA NOV-DIC" xfId="276" xr:uid="{00000000-0005-0000-0000-000013010000}"/>
    <cellStyle name="6_RD ZONA CENTRO" xfId="277" xr:uid="{00000000-0005-0000-0000-000014010000}"/>
    <cellStyle name="6_TV JAMON LIDEA DIARIA rev1" xfId="278" xr:uid="{00000000-0005-0000-0000-000015010000}"/>
    <cellStyle name="6_TV MR POLLO DEL 21 AL 30 SEP" xfId="279" xr:uid="{00000000-0005-0000-0000-000016010000}"/>
    <cellStyle name="60% - Accent1 2" xfId="280" xr:uid="{00000000-0005-0000-0000-000017010000}"/>
    <cellStyle name="60% - Accent1 2 2" xfId="281" xr:uid="{00000000-0005-0000-0000-000018010000}"/>
    <cellStyle name="60% - Accent1 2 3" xfId="282" xr:uid="{00000000-0005-0000-0000-000019010000}"/>
    <cellStyle name="60% - Accent1 2 4" xfId="283" xr:uid="{00000000-0005-0000-0000-00001A010000}"/>
    <cellStyle name="60% - Accent1 2 5" xfId="284" xr:uid="{00000000-0005-0000-0000-00001B010000}"/>
    <cellStyle name="60% - Accent1 2 6" xfId="285" xr:uid="{00000000-0005-0000-0000-00001C010000}"/>
    <cellStyle name="60% - Accent1 3" xfId="286" xr:uid="{00000000-0005-0000-0000-00001D010000}"/>
    <cellStyle name="60% - Accent1 4" xfId="287" xr:uid="{00000000-0005-0000-0000-00001E010000}"/>
    <cellStyle name="60% - Accent1 5" xfId="288" xr:uid="{00000000-0005-0000-0000-00001F010000}"/>
    <cellStyle name="60% - Accent1 6" xfId="289" xr:uid="{00000000-0005-0000-0000-000020010000}"/>
    <cellStyle name="60% - Accent2 2" xfId="290" xr:uid="{00000000-0005-0000-0000-000021010000}"/>
    <cellStyle name="60% - Accent2 2 2" xfId="291" xr:uid="{00000000-0005-0000-0000-000022010000}"/>
    <cellStyle name="60% - Accent2 2 3" xfId="292" xr:uid="{00000000-0005-0000-0000-000023010000}"/>
    <cellStyle name="60% - Accent2 2 4" xfId="293" xr:uid="{00000000-0005-0000-0000-000024010000}"/>
    <cellStyle name="60% - Accent2 2 5" xfId="294" xr:uid="{00000000-0005-0000-0000-000025010000}"/>
    <cellStyle name="60% - Accent2 2 6" xfId="295" xr:uid="{00000000-0005-0000-0000-000026010000}"/>
    <cellStyle name="60% - Accent2 3" xfId="296" xr:uid="{00000000-0005-0000-0000-000027010000}"/>
    <cellStyle name="60% - Accent2 4" xfId="297" xr:uid="{00000000-0005-0000-0000-000028010000}"/>
    <cellStyle name="60% - Accent2 5" xfId="298" xr:uid="{00000000-0005-0000-0000-000029010000}"/>
    <cellStyle name="60% - Accent2 6" xfId="299" xr:uid="{00000000-0005-0000-0000-00002A010000}"/>
    <cellStyle name="60% - Accent3 2" xfId="300" xr:uid="{00000000-0005-0000-0000-00002B010000}"/>
    <cellStyle name="60% - Accent3 2 2" xfId="301" xr:uid="{00000000-0005-0000-0000-00002C010000}"/>
    <cellStyle name="60% - Accent3 2 3" xfId="302" xr:uid="{00000000-0005-0000-0000-00002D010000}"/>
    <cellStyle name="60% - Accent3 2 4" xfId="303" xr:uid="{00000000-0005-0000-0000-00002E010000}"/>
    <cellStyle name="60% - Accent3 2 5" xfId="304" xr:uid="{00000000-0005-0000-0000-00002F010000}"/>
    <cellStyle name="60% - Accent3 2 6" xfId="305" xr:uid="{00000000-0005-0000-0000-000030010000}"/>
    <cellStyle name="60% - Accent3 3" xfId="306" xr:uid="{00000000-0005-0000-0000-000031010000}"/>
    <cellStyle name="60% - Accent3 4" xfId="307" xr:uid="{00000000-0005-0000-0000-000032010000}"/>
    <cellStyle name="60% - Accent3 5" xfId="308" xr:uid="{00000000-0005-0000-0000-000033010000}"/>
    <cellStyle name="60% - Accent3 6" xfId="309" xr:uid="{00000000-0005-0000-0000-000034010000}"/>
    <cellStyle name="60% - Accent4 2" xfId="310" xr:uid="{00000000-0005-0000-0000-000035010000}"/>
    <cellStyle name="60% - Accent4 2 2" xfId="311" xr:uid="{00000000-0005-0000-0000-000036010000}"/>
    <cellStyle name="60% - Accent4 2 3" xfId="312" xr:uid="{00000000-0005-0000-0000-000037010000}"/>
    <cellStyle name="60% - Accent4 2 4" xfId="313" xr:uid="{00000000-0005-0000-0000-000038010000}"/>
    <cellStyle name="60% - Accent4 2 5" xfId="314" xr:uid="{00000000-0005-0000-0000-000039010000}"/>
    <cellStyle name="60% - Accent4 2 6" xfId="315" xr:uid="{00000000-0005-0000-0000-00003A010000}"/>
    <cellStyle name="60% - Accent4 3" xfId="316" xr:uid="{00000000-0005-0000-0000-00003B010000}"/>
    <cellStyle name="60% - Accent4 4" xfId="317" xr:uid="{00000000-0005-0000-0000-00003C010000}"/>
    <cellStyle name="60% - Accent4 5" xfId="318" xr:uid="{00000000-0005-0000-0000-00003D010000}"/>
    <cellStyle name="60% - Accent4 6" xfId="319" xr:uid="{00000000-0005-0000-0000-00003E010000}"/>
    <cellStyle name="60% - Accent5 2" xfId="320" xr:uid="{00000000-0005-0000-0000-00003F010000}"/>
    <cellStyle name="60% - Accent5 2 2" xfId="321" xr:uid="{00000000-0005-0000-0000-000040010000}"/>
    <cellStyle name="60% - Accent5 2 3" xfId="322" xr:uid="{00000000-0005-0000-0000-000041010000}"/>
    <cellStyle name="60% - Accent5 2 4" xfId="323" xr:uid="{00000000-0005-0000-0000-000042010000}"/>
    <cellStyle name="60% - Accent5 2 5" xfId="324" xr:uid="{00000000-0005-0000-0000-000043010000}"/>
    <cellStyle name="60% - Accent5 2 6" xfId="325" xr:uid="{00000000-0005-0000-0000-000044010000}"/>
    <cellStyle name="60% - Accent5 3" xfId="326" xr:uid="{00000000-0005-0000-0000-000045010000}"/>
    <cellStyle name="60% - Accent5 4" xfId="327" xr:uid="{00000000-0005-0000-0000-000046010000}"/>
    <cellStyle name="60% - Accent5 5" xfId="328" xr:uid="{00000000-0005-0000-0000-000047010000}"/>
    <cellStyle name="60% - Accent5 6" xfId="329" xr:uid="{00000000-0005-0000-0000-000048010000}"/>
    <cellStyle name="60% - Accent6 2" xfId="330" xr:uid="{00000000-0005-0000-0000-000049010000}"/>
    <cellStyle name="60% - Accent6 2 2" xfId="331" xr:uid="{00000000-0005-0000-0000-00004A010000}"/>
    <cellStyle name="60% - Accent6 2 3" xfId="332" xr:uid="{00000000-0005-0000-0000-00004B010000}"/>
    <cellStyle name="60% - Accent6 2 4" xfId="333" xr:uid="{00000000-0005-0000-0000-00004C010000}"/>
    <cellStyle name="60% - Accent6 2 5" xfId="334" xr:uid="{00000000-0005-0000-0000-00004D010000}"/>
    <cellStyle name="60% - Accent6 2 6" xfId="335" xr:uid="{00000000-0005-0000-0000-00004E010000}"/>
    <cellStyle name="60% - Accent6 3" xfId="336" xr:uid="{00000000-0005-0000-0000-00004F010000}"/>
    <cellStyle name="60% - Accent6 4" xfId="337" xr:uid="{00000000-0005-0000-0000-000050010000}"/>
    <cellStyle name="60% - Accent6 5" xfId="338" xr:uid="{00000000-0005-0000-0000-000051010000}"/>
    <cellStyle name="60% - Accent6 6" xfId="339" xr:uid="{00000000-0005-0000-0000-000052010000}"/>
    <cellStyle name="60% - Énfasis1 2" xfId="340" xr:uid="{00000000-0005-0000-0000-000053010000}"/>
    <cellStyle name="60% - Énfasis2 2" xfId="341" xr:uid="{00000000-0005-0000-0000-000054010000}"/>
    <cellStyle name="60% - Énfasis3 2" xfId="342" xr:uid="{00000000-0005-0000-0000-000055010000}"/>
    <cellStyle name="60% - Énfasis4 2" xfId="343" xr:uid="{00000000-0005-0000-0000-000056010000}"/>
    <cellStyle name="60% - Énfasis5 2" xfId="344" xr:uid="{00000000-0005-0000-0000-000057010000}"/>
    <cellStyle name="60% - Énfasis6 2" xfId="345" xr:uid="{00000000-0005-0000-0000-000058010000}"/>
    <cellStyle name="7" xfId="346" xr:uid="{00000000-0005-0000-0000-000059010000}"/>
    <cellStyle name="7_CAMPAÑA FRUTTO SALUD JUN JUL APROBADAajust 20" xfId="347" xr:uid="{00000000-0005-0000-0000-00005A010000}"/>
    <cellStyle name="7_CAMPAÑA FRUTTO SALUD JUN JUL APROBADAajust 20_Copy of PLAN PLUMROSE Y FRITZ NOV DIC 2009 rev 2" xfId="348" xr:uid="{00000000-0005-0000-0000-00005B010000}"/>
    <cellStyle name="7_CAMPAÑA FRUTTO SALUD JUN JUL APROBADAajust 20_Flowchart  Mr Fish 2009 formato economico rev 8" xfId="349" xr:uid="{00000000-0005-0000-0000-00005C010000}"/>
    <cellStyle name="7_CAMPAÑA FRUTTO SALUD JUN JUL APROBADAajust 20_Flowchart  Mr Pollo (promocion cuartos gratis 20% de producto) al 23 agosto al 27 de Septiembre 09" xfId="350" xr:uid="{00000000-0005-0000-0000-00005D010000}"/>
    <cellStyle name="7_CAMPAÑA FRUTTO SALUD JUN JUL APROBADAajust 20_Flowchart Plumrose 2009 rev 22 de Junio-09" xfId="351" xr:uid="{00000000-0005-0000-0000-00005E010000}"/>
    <cellStyle name="7_CAMPAÑA FRUTTO SALUD JUN JUL APROBADAajust 20_PAUTA LANZAMIENTO PLUMROSE 2" xfId="352" xr:uid="{00000000-0005-0000-0000-00005F010000}"/>
    <cellStyle name="7_CAMPAÑA FRUTTO SALUD JUN JUL APROBADAajust 20_PAUTA LANZAMIENTO PLUMROSE 3" xfId="353" xr:uid="{00000000-0005-0000-0000-000060010000}"/>
    <cellStyle name="7_CAMPAÑA FRUTTO SALUD JUN JUL APROBADAajust 20_PRENSA GUSTADINA NOV-DIC" xfId="354" xr:uid="{00000000-0005-0000-0000-000061010000}"/>
    <cellStyle name="7_CAMPAÑA FRUTTO SALUD JUN JUL APROBADAajust 20_RD ZONA CENTRO" xfId="355" xr:uid="{00000000-0005-0000-0000-000062010000}"/>
    <cellStyle name="7_CAMPAÑA FRUTTO SALUD JUN JUL APROBADAajust 20_TV JAMON LIDEA DIARIA rev1" xfId="356" xr:uid="{00000000-0005-0000-0000-000063010000}"/>
    <cellStyle name="7_CAMPAÑA FRUTTO SALUD JUN JUL APROBADAajust 20_TV MR POLLO DEL 21 AL 30 SEP" xfId="357" xr:uid="{00000000-0005-0000-0000-000064010000}"/>
    <cellStyle name="7_Copy of PLAN PLUMROSE Y FRITZ NOV DIC 2009 rev 2" xfId="358" xr:uid="{00000000-0005-0000-0000-000065010000}"/>
    <cellStyle name="7_Flowchart  Mr Fish 2009 formato economico rev 8" xfId="359" xr:uid="{00000000-0005-0000-0000-000066010000}"/>
    <cellStyle name="7_Flowchart  Mr Pollo (promocion cuartos gratis 20% de producto) al 23 agosto al 27 de Septiembre 09" xfId="360" xr:uid="{00000000-0005-0000-0000-000067010000}"/>
    <cellStyle name="7_Flowchart Plumrose 2009 rev 22 de Junio-09" xfId="361" xr:uid="{00000000-0005-0000-0000-000068010000}"/>
    <cellStyle name="7_PAUTA LANZAMIENTO PLUMROSE 2" xfId="362" xr:uid="{00000000-0005-0000-0000-000069010000}"/>
    <cellStyle name="7_PAUTA LANZAMIENTO PLUMROSE 3" xfId="363" xr:uid="{00000000-0005-0000-0000-00006A010000}"/>
    <cellStyle name="7_PRENSA GUSTADINA NOV-DIC" xfId="364" xr:uid="{00000000-0005-0000-0000-00006B010000}"/>
    <cellStyle name="7_RD ZONA CENTRO" xfId="365" xr:uid="{00000000-0005-0000-0000-00006C010000}"/>
    <cellStyle name="7_TV JAMON LIDEA DIARIA rev1" xfId="366" xr:uid="{00000000-0005-0000-0000-00006D010000}"/>
    <cellStyle name="7_TV MR POLLO DEL 21 AL 30 SEP" xfId="367" xr:uid="{00000000-0005-0000-0000-00006E010000}"/>
    <cellStyle name="8" xfId="368" xr:uid="{00000000-0005-0000-0000-00006F010000}"/>
    <cellStyle name="8_CAMPAÑA FRUTTO SALUD JUN JUL APROBADAajust 20" xfId="369" xr:uid="{00000000-0005-0000-0000-000070010000}"/>
    <cellStyle name="8_CAMPAÑA FRUTTO SALUD JUN JUL APROBADAajust 20_Copy of PLAN PLUMROSE Y FRITZ NOV DIC 2009 rev 2" xfId="370" xr:uid="{00000000-0005-0000-0000-000071010000}"/>
    <cellStyle name="8_CAMPAÑA FRUTTO SALUD JUN JUL APROBADAajust 20_Flowchart  Mr Fish 2009 formato economico rev 8" xfId="371" xr:uid="{00000000-0005-0000-0000-000072010000}"/>
    <cellStyle name="8_CAMPAÑA FRUTTO SALUD JUN JUL APROBADAajust 20_Flowchart  Mr Pollo (promocion cuartos gratis 20% de producto) al 23 agosto al 27 de Septiembre 09" xfId="372" xr:uid="{00000000-0005-0000-0000-000073010000}"/>
    <cellStyle name="8_CAMPAÑA FRUTTO SALUD JUN JUL APROBADAajust 20_Flowchart Plumrose 2009 rev 22 de Junio-09" xfId="373" xr:uid="{00000000-0005-0000-0000-000074010000}"/>
    <cellStyle name="8_CAMPAÑA FRUTTO SALUD JUN JUL APROBADAajust 20_PAUTA LANZAMIENTO PLUMROSE 2" xfId="374" xr:uid="{00000000-0005-0000-0000-000075010000}"/>
    <cellStyle name="8_CAMPAÑA FRUTTO SALUD JUN JUL APROBADAajust 20_PAUTA LANZAMIENTO PLUMROSE 3" xfId="375" xr:uid="{00000000-0005-0000-0000-000076010000}"/>
    <cellStyle name="8_CAMPAÑA FRUTTO SALUD JUN JUL APROBADAajust 20_PRENSA GUSTADINA NOV-DIC" xfId="376" xr:uid="{00000000-0005-0000-0000-000077010000}"/>
    <cellStyle name="8_CAMPAÑA FRUTTO SALUD JUN JUL APROBADAajust 20_RD ZONA CENTRO" xfId="377" xr:uid="{00000000-0005-0000-0000-000078010000}"/>
    <cellStyle name="8_CAMPAÑA FRUTTO SALUD JUN JUL APROBADAajust 20_TV JAMON LIDEA DIARIA rev1" xfId="378" xr:uid="{00000000-0005-0000-0000-000079010000}"/>
    <cellStyle name="8_CAMPAÑA FRUTTO SALUD JUN JUL APROBADAajust 20_TV MR POLLO DEL 21 AL 30 SEP" xfId="379" xr:uid="{00000000-0005-0000-0000-00007A010000}"/>
    <cellStyle name="8_Copy of PLAN PLUMROSE Y FRITZ NOV DIC 2009 rev 2" xfId="380" xr:uid="{00000000-0005-0000-0000-00007B010000}"/>
    <cellStyle name="8_Flowchart  Mr Fish 2009 formato economico rev 8" xfId="381" xr:uid="{00000000-0005-0000-0000-00007C010000}"/>
    <cellStyle name="8_Flowchart  Mr Pollo (promocion cuartos gratis 20% de producto) al 23 agosto al 27 de Septiembre 09" xfId="382" xr:uid="{00000000-0005-0000-0000-00007D010000}"/>
    <cellStyle name="8_Flowchart Plumrose 2009 rev 22 de Junio-09" xfId="383" xr:uid="{00000000-0005-0000-0000-00007E010000}"/>
    <cellStyle name="8_PAUTA LANZAMIENTO PLUMROSE 2" xfId="384" xr:uid="{00000000-0005-0000-0000-00007F010000}"/>
    <cellStyle name="8_PAUTA LANZAMIENTO PLUMROSE 3" xfId="385" xr:uid="{00000000-0005-0000-0000-000080010000}"/>
    <cellStyle name="8_PRENSA GUSTADINA NOV-DIC" xfId="386" xr:uid="{00000000-0005-0000-0000-000081010000}"/>
    <cellStyle name="8_RD ZONA CENTRO" xfId="387" xr:uid="{00000000-0005-0000-0000-000082010000}"/>
    <cellStyle name="8_TV JAMON LIDEA DIARIA rev1" xfId="388" xr:uid="{00000000-0005-0000-0000-000083010000}"/>
    <cellStyle name="8_TV MR POLLO DEL 21 AL 30 SEP" xfId="389" xr:uid="{00000000-0005-0000-0000-000084010000}"/>
    <cellStyle name="9" xfId="390" xr:uid="{00000000-0005-0000-0000-000085010000}"/>
    <cellStyle name="9_Copy of PLAN PLUMROSE Y FRITZ NOV DIC 2009 rev 2" xfId="391" xr:uid="{00000000-0005-0000-0000-000086010000}"/>
    <cellStyle name="9_Flowchart  Mr Fish 2009 formato economico rev 8" xfId="392" xr:uid="{00000000-0005-0000-0000-000087010000}"/>
    <cellStyle name="9_Flowchart  Mr Pollo (promocion cuartos gratis 20% de producto) al 23 agosto al 27 de Septiembre 09" xfId="393" xr:uid="{00000000-0005-0000-0000-000088010000}"/>
    <cellStyle name="9_Flowchart Plumrose 2009 rev 22 de Junio-09" xfId="394" xr:uid="{00000000-0005-0000-0000-000089010000}"/>
    <cellStyle name="9_PAUTA LANZAMIENTO PLUMROSE 2" xfId="395" xr:uid="{00000000-0005-0000-0000-00008A010000}"/>
    <cellStyle name="9_PAUTA LANZAMIENTO PLUMROSE 3" xfId="396" xr:uid="{00000000-0005-0000-0000-00008B010000}"/>
    <cellStyle name="9_PRENSA GUSTADINA NOV-DIC" xfId="397" xr:uid="{00000000-0005-0000-0000-00008C010000}"/>
    <cellStyle name="9_RD ZONA CENTRO" xfId="398" xr:uid="{00000000-0005-0000-0000-00008D010000}"/>
    <cellStyle name="9_TV JAMON LIDEA DIARIA rev1" xfId="399" xr:uid="{00000000-0005-0000-0000-00008E010000}"/>
    <cellStyle name="9_TV MR POLLO DEL 21 AL 30 SEP" xfId="400" xr:uid="{00000000-0005-0000-0000-00008F010000}"/>
    <cellStyle name="Accent1 2" xfId="401" xr:uid="{00000000-0005-0000-0000-000090010000}"/>
    <cellStyle name="Accent1 2 2" xfId="402" xr:uid="{00000000-0005-0000-0000-000091010000}"/>
    <cellStyle name="Accent1 2 3" xfId="403" xr:uid="{00000000-0005-0000-0000-000092010000}"/>
    <cellStyle name="Accent1 2 4" xfId="404" xr:uid="{00000000-0005-0000-0000-000093010000}"/>
    <cellStyle name="Accent1 2 5" xfId="405" xr:uid="{00000000-0005-0000-0000-000094010000}"/>
    <cellStyle name="Accent1 2 6" xfId="406" xr:uid="{00000000-0005-0000-0000-000095010000}"/>
    <cellStyle name="Accent1 3" xfId="407" xr:uid="{00000000-0005-0000-0000-000096010000}"/>
    <cellStyle name="Accent1 4" xfId="408" xr:uid="{00000000-0005-0000-0000-000097010000}"/>
    <cellStyle name="Accent1 5" xfId="409" xr:uid="{00000000-0005-0000-0000-000098010000}"/>
    <cellStyle name="Accent1 6" xfId="410" xr:uid="{00000000-0005-0000-0000-000099010000}"/>
    <cellStyle name="Accent2 2" xfId="411" xr:uid="{00000000-0005-0000-0000-00009A010000}"/>
    <cellStyle name="Accent2 2 2" xfId="412" xr:uid="{00000000-0005-0000-0000-00009B010000}"/>
    <cellStyle name="Accent2 2 3" xfId="413" xr:uid="{00000000-0005-0000-0000-00009C010000}"/>
    <cellStyle name="Accent2 2 4" xfId="414" xr:uid="{00000000-0005-0000-0000-00009D010000}"/>
    <cellStyle name="Accent2 2 5" xfId="415" xr:uid="{00000000-0005-0000-0000-00009E010000}"/>
    <cellStyle name="Accent2 2 6" xfId="416" xr:uid="{00000000-0005-0000-0000-00009F010000}"/>
    <cellStyle name="Accent2 3" xfId="417" xr:uid="{00000000-0005-0000-0000-0000A0010000}"/>
    <cellStyle name="Accent2 4" xfId="418" xr:uid="{00000000-0005-0000-0000-0000A1010000}"/>
    <cellStyle name="Accent2 5" xfId="419" xr:uid="{00000000-0005-0000-0000-0000A2010000}"/>
    <cellStyle name="Accent2 6" xfId="420" xr:uid="{00000000-0005-0000-0000-0000A3010000}"/>
    <cellStyle name="Accent3 2" xfId="421" xr:uid="{00000000-0005-0000-0000-0000A4010000}"/>
    <cellStyle name="Accent3 2 2" xfId="422" xr:uid="{00000000-0005-0000-0000-0000A5010000}"/>
    <cellStyle name="Accent3 2 3" xfId="423" xr:uid="{00000000-0005-0000-0000-0000A6010000}"/>
    <cellStyle name="Accent3 2 4" xfId="424" xr:uid="{00000000-0005-0000-0000-0000A7010000}"/>
    <cellStyle name="Accent3 2 5" xfId="425" xr:uid="{00000000-0005-0000-0000-0000A8010000}"/>
    <cellStyle name="Accent3 2 6" xfId="426" xr:uid="{00000000-0005-0000-0000-0000A9010000}"/>
    <cellStyle name="Accent3 3" xfId="427" xr:uid="{00000000-0005-0000-0000-0000AA010000}"/>
    <cellStyle name="Accent3 4" xfId="428" xr:uid="{00000000-0005-0000-0000-0000AB010000}"/>
    <cellStyle name="Accent3 5" xfId="429" xr:uid="{00000000-0005-0000-0000-0000AC010000}"/>
    <cellStyle name="Accent3 6" xfId="430" xr:uid="{00000000-0005-0000-0000-0000AD010000}"/>
    <cellStyle name="Accent4 2" xfId="431" xr:uid="{00000000-0005-0000-0000-0000AE010000}"/>
    <cellStyle name="Accent4 2 2" xfId="432" xr:uid="{00000000-0005-0000-0000-0000AF010000}"/>
    <cellStyle name="Accent4 2 3" xfId="433" xr:uid="{00000000-0005-0000-0000-0000B0010000}"/>
    <cellStyle name="Accent4 2 4" xfId="434" xr:uid="{00000000-0005-0000-0000-0000B1010000}"/>
    <cellStyle name="Accent4 2 5" xfId="435" xr:uid="{00000000-0005-0000-0000-0000B2010000}"/>
    <cellStyle name="Accent4 2 6" xfId="436" xr:uid="{00000000-0005-0000-0000-0000B3010000}"/>
    <cellStyle name="Accent4 3" xfId="437" xr:uid="{00000000-0005-0000-0000-0000B4010000}"/>
    <cellStyle name="Accent4 4" xfId="438" xr:uid="{00000000-0005-0000-0000-0000B5010000}"/>
    <cellStyle name="Accent4 5" xfId="439" xr:uid="{00000000-0005-0000-0000-0000B6010000}"/>
    <cellStyle name="Accent4 6" xfId="440" xr:uid="{00000000-0005-0000-0000-0000B7010000}"/>
    <cellStyle name="Accent5 2" xfId="441" xr:uid="{00000000-0005-0000-0000-0000B8010000}"/>
    <cellStyle name="Accent5 2 2" xfId="442" xr:uid="{00000000-0005-0000-0000-0000B9010000}"/>
    <cellStyle name="Accent5 2 3" xfId="443" xr:uid="{00000000-0005-0000-0000-0000BA010000}"/>
    <cellStyle name="Accent5 2 4" xfId="444" xr:uid="{00000000-0005-0000-0000-0000BB010000}"/>
    <cellStyle name="Accent5 2 5" xfId="445" xr:uid="{00000000-0005-0000-0000-0000BC010000}"/>
    <cellStyle name="Accent5 2 6" xfId="446" xr:uid="{00000000-0005-0000-0000-0000BD010000}"/>
    <cellStyle name="Accent5 3" xfId="447" xr:uid="{00000000-0005-0000-0000-0000BE010000}"/>
    <cellStyle name="Accent5 4" xfId="448" xr:uid="{00000000-0005-0000-0000-0000BF010000}"/>
    <cellStyle name="Accent5 5" xfId="449" xr:uid="{00000000-0005-0000-0000-0000C0010000}"/>
    <cellStyle name="Accent5 6" xfId="450" xr:uid="{00000000-0005-0000-0000-0000C1010000}"/>
    <cellStyle name="Accent6 2" xfId="451" xr:uid="{00000000-0005-0000-0000-0000C2010000}"/>
    <cellStyle name="Accent6 2 2" xfId="452" xr:uid="{00000000-0005-0000-0000-0000C3010000}"/>
    <cellStyle name="Accent6 2 3" xfId="453" xr:uid="{00000000-0005-0000-0000-0000C4010000}"/>
    <cellStyle name="Accent6 2 4" xfId="454" xr:uid="{00000000-0005-0000-0000-0000C5010000}"/>
    <cellStyle name="Accent6 2 5" xfId="455" xr:uid="{00000000-0005-0000-0000-0000C6010000}"/>
    <cellStyle name="Accent6 2 6" xfId="456" xr:uid="{00000000-0005-0000-0000-0000C7010000}"/>
    <cellStyle name="Accent6 3" xfId="457" xr:uid="{00000000-0005-0000-0000-0000C8010000}"/>
    <cellStyle name="Accent6 4" xfId="458" xr:uid="{00000000-0005-0000-0000-0000C9010000}"/>
    <cellStyle name="Accent6 5" xfId="459" xr:uid="{00000000-0005-0000-0000-0000CA010000}"/>
    <cellStyle name="Accent6 6" xfId="460" xr:uid="{00000000-0005-0000-0000-0000CB010000}"/>
    <cellStyle name="Bad 2" xfId="461" xr:uid="{00000000-0005-0000-0000-0000CC010000}"/>
    <cellStyle name="Bad 2 2" xfId="462" xr:uid="{00000000-0005-0000-0000-0000CD010000}"/>
    <cellStyle name="Bad 2 3" xfId="463" xr:uid="{00000000-0005-0000-0000-0000CE010000}"/>
    <cellStyle name="Bad 2 4" xfId="464" xr:uid="{00000000-0005-0000-0000-0000CF010000}"/>
    <cellStyle name="Bad 2 5" xfId="465" xr:uid="{00000000-0005-0000-0000-0000D0010000}"/>
    <cellStyle name="Bad 2 6" xfId="466" xr:uid="{00000000-0005-0000-0000-0000D1010000}"/>
    <cellStyle name="Bad 3" xfId="467" xr:uid="{00000000-0005-0000-0000-0000D2010000}"/>
    <cellStyle name="Bad 4" xfId="468" xr:uid="{00000000-0005-0000-0000-0000D3010000}"/>
    <cellStyle name="Bad 5" xfId="469" xr:uid="{00000000-0005-0000-0000-0000D4010000}"/>
    <cellStyle name="Bad 6" xfId="470" xr:uid="{00000000-0005-0000-0000-0000D5010000}"/>
    <cellStyle name="Buena" xfId="471" xr:uid="{00000000-0005-0000-0000-0000D6010000}"/>
    <cellStyle name="Buena 2" xfId="472" xr:uid="{00000000-0005-0000-0000-0000D7010000}"/>
    <cellStyle name="Buena 3" xfId="473" xr:uid="{00000000-0005-0000-0000-0000D8010000}"/>
    <cellStyle name="Buena 4" xfId="474" xr:uid="{00000000-0005-0000-0000-0000D9010000}"/>
    <cellStyle name="Calculation 2" xfId="475" xr:uid="{00000000-0005-0000-0000-0000DA010000}"/>
    <cellStyle name="Calculation 2 2" xfId="476" xr:uid="{00000000-0005-0000-0000-0000DB010000}"/>
    <cellStyle name="Calculation 2 3" xfId="477" xr:uid="{00000000-0005-0000-0000-0000DC010000}"/>
    <cellStyle name="Calculation 2 4" xfId="478" xr:uid="{00000000-0005-0000-0000-0000DD010000}"/>
    <cellStyle name="Calculation 2 5" xfId="479" xr:uid="{00000000-0005-0000-0000-0000DE010000}"/>
    <cellStyle name="Calculation 2 6" xfId="480" xr:uid="{00000000-0005-0000-0000-0000DF010000}"/>
    <cellStyle name="Calculation 3" xfId="481" xr:uid="{00000000-0005-0000-0000-0000E0010000}"/>
    <cellStyle name="Calculation 4" xfId="482" xr:uid="{00000000-0005-0000-0000-0000E1010000}"/>
    <cellStyle name="Calculation 5" xfId="483" xr:uid="{00000000-0005-0000-0000-0000E2010000}"/>
    <cellStyle name="Calculation 6" xfId="484" xr:uid="{00000000-0005-0000-0000-0000E3010000}"/>
    <cellStyle name="Cálculo 2" xfId="485" xr:uid="{00000000-0005-0000-0000-0000E4010000}"/>
    <cellStyle name="Celda de comprobación" xfId="486" xr:uid="{00000000-0005-0000-0000-0000E5010000}"/>
    <cellStyle name="Celda de comprobación 2" xfId="487" xr:uid="{00000000-0005-0000-0000-0000E6010000}"/>
    <cellStyle name="Celda de comprobación 3" xfId="488" xr:uid="{00000000-0005-0000-0000-0000E7010000}"/>
    <cellStyle name="Celda de comprobación 4" xfId="489" xr:uid="{00000000-0005-0000-0000-0000E8010000}"/>
    <cellStyle name="Celda vinculada" xfId="490" xr:uid="{00000000-0005-0000-0000-0000E9010000}"/>
    <cellStyle name="Celda vinculada 2" xfId="491" xr:uid="{00000000-0005-0000-0000-0000EA010000}"/>
    <cellStyle name="Celda vinculada 3" xfId="492" xr:uid="{00000000-0005-0000-0000-0000EB010000}"/>
    <cellStyle name="Celda vinculada 4" xfId="493" xr:uid="{00000000-0005-0000-0000-0000EC010000}"/>
    <cellStyle name="Check Cell 2" xfId="494" xr:uid="{00000000-0005-0000-0000-0000ED010000}"/>
    <cellStyle name="Check Cell 2 2" xfId="495" xr:uid="{00000000-0005-0000-0000-0000EE010000}"/>
    <cellStyle name="Check Cell 2 3" xfId="496" xr:uid="{00000000-0005-0000-0000-0000EF010000}"/>
    <cellStyle name="Check Cell 2 4" xfId="497" xr:uid="{00000000-0005-0000-0000-0000F0010000}"/>
    <cellStyle name="Check Cell 2 5" xfId="498" xr:uid="{00000000-0005-0000-0000-0000F1010000}"/>
    <cellStyle name="Check Cell 2 6" xfId="499" xr:uid="{00000000-0005-0000-0000-0000F2010000}"/>
    <cellStyle name="Check Cell 3" xfId="500" xr:uid="{00000000-0005-0000-0000-0000F3010000}"/>
    <cellStyle name="Check Cell 4" xfId="501" xr:uid="{00000000-0005-0000-0000-0000F4010000}"/>
    <cellStyle name="Check Cell 5" xfId="502" xr:uid="{00000000-0005-0000-0000-0000F5010000}"/>
    <cellStyle name="Check Cell 6" xfId="503" xr:uid="{00000000-0005-0000-0000-0000F6010000}"/>
    <cellStyle name="Comma 2" xfId="504" xr:uid="{00000000-0005-0000-0000-0000F7010000}"/>
    <cellStyle name="Comma 2 2" xfId="505" xr:uid="{00000000-0005-0000-0000-0000F8010000}"/>
    <cellStyle name="Comma 2 3" xfId="506" xr:uid="{00000000-0005-0000-0000-0000F9010000}"/>
    <cellStyle name="Comma 2 4" xfId="507" xr:uid="{00000000-0005-0000-0000-0000FA010000}"/>
    <cellStyle name="Comma 3" xfId="508" xr:uid="{00000000-0005-0000-0000-0000FB010000}"/>
    <cellStyle name="Comma 3 2" xfId="509" xr:uid="{00000000-0005-0000-0000-0000FC010000}"/>
    <cellStyle name="Comma 3 3" xfId="510" xr:uid="{00000000-0005-0000-0000-0000FD010000}"/>
    <cellStyle name="Comma 3 4" xfId="511" xr:uid="{00000000-0005-0000-0000-0000FE010000}"/>
    <cellStyle name="Comma 3_TV GUSTADINA doypacks rev2" xfId="512" xr:uid="{00000000-0005-0000-0000-0000FF010000}"/>
    <cellStyle name="Comma 4" xfId="513" xr:uid="{00000000-0005-0000-0000-000000020000}"/>
    <cellStyle name="Comma 4 2" xfId="514" xr:uid="{00000000-0005-0000-0000-000001020000}"/>
    <cellStyle name="Comma 4 2 2" xfId="515" xr:uid="{00000000-0005-0000-0000-000002020000}"/>
    <cellStyle name="Comma 4 2 3" xfId="516" xr:uid="{00000000-0005-0000-0000-000003020000}"/>
    <cellStyle name="Comma 4 3" xfId="517" xr:uid="{00000000-0005-0000-0000-000004020000}"/>
    <cellStyle name="Comma 4 4" xfId="518" xr:uid="{00000000-0005-0000-0000-000005020000}"/>
    <cellStyle name="Comma 4 5" xfId="519" xr:uid="{00000000-0005-0000-0000-000006020000}"/>
    <cellStyle name="Comma 5" xfId="520" xr:uid="{00000000-0005-0000-0000-000007020000}"/>
    <cellStyle name="Currency 2" xfId="521" xr:uid="{00000000-0005-0000-0000-000008020000}"/>
    <cellStyle name="Currency 2 2" xfId="522" xr:uid="{00000000-0005-0000-0000-000009020000}"/>
    <cellStyle name="Currency 2 2 2" xfId="523" xr:uid="{00000000-0005-0000-0000-00000A020000}"/>
    <cellStyle name="Currency 2 2 3" xfId="524" xr:uid="{00000000-0005-0000-0000-00000B020000}"/>
    <cellStyle name="Currency 2 3" xfId="525" xr:uid="{00000000-0005-0000-0000-00000C020000}"/>
    <cellStyle name="Currency 2 4" xfId="526" xr:uid="{00000000-0005-0000-0000-00000D020000}"/>
    <cellStyle name="Currency 2_buses" xfId="527" xr:uid="{00000000-0005-0000-0000-00000E020000}"/>
    <cellStyle name="Currency 3" xfId="528" xr:uid="{00000000-0005-0000-0000-00000F020000}"/>
    <cellStyle name="Currency 3 2" xfId="529" xr:uid="{00000000-0005-0000-0000-000010020000}"/>
    <cellStyle name="Currency 4" xfId="530" xr:uid="{00000000-0005-0000-0000-000011020000}"/>
    <cellStyle name="Currency 4 2" xfId="531" xr:uid="{00000000-0005-0000-0000-000012020000}"/>
    <cellStyle name="Currency 5" xfId="532" xr:uid="{00000000-0005-0000-0000-000013020000}"/>
    <cellStyle name="Currency 6" xfId="533" xr:uid="{00000000-0005-0000-0000-000014020000}"/>
    <cellStyle name="Currency 7" xfId="534" xr:uid="{00000000-0005-0000-0000-000015020000}"/>
    <cellStyle name="Diseño" xfId="535" xr:uid="{00000000-0005-0000-0000-000016020000}"/>
    <cellStyle name="Diseño 2" xfId="536" xr:uid="{00000000-0005-0000-0000-000017020000}"/>
    <cellStyle name="Diseño 3" xfId="537" xr:uid="{00000000-0005-0000-0000-000018020000}"/>
    <cellStyle name="Diseño 4" xfId="538" xr:uid="{00000000-0005-0000-0000-000019020000}"/>
    <cellStyle name="Diseño_Plan de medios MCPEC 2009 rev3" xfId="539" xr:uid="{00000000-0005-0000-0000-00001A020000}"/>
    <cellStyle name="Encabezado 4" xfId="540" xr:uid="{00000000-0005-0000-0000-00001B020000}"/>
    <cellStyle name="Encabezado 4 2" xfId="541" xr:uid="{00000000-0005-0000-0000-00001C020000}"/>
    <cellStyle name="Encabezado 4 3" xfId="542" xr:uid="{00000000-0005-0000-0000-00001D020000}"/>
    <cellStyle name="Encabezado 4 4" xfId="543" xr:uid="{00000000-0005-0000-0000-00001E020000}"/>
    <cellStyle name="Énfasis1 2" xfId="544" xr:uid="{00000000-0005-0000-0000-00001F020000}"/>
    <cellStyle name="Énfasis2 2" xfId="545" xr:uid="{00000000-0005-0000-0000-000020020000}"/>
    <cellStyle name="Énfasis3 2" xfId="546" xr:uid="{00000000-0005-0000-0000-000021020000}"/>
    <cellStyle name="Énfasis4 2" xfId="547" xr:uid="{00000000-0005-0000-0000-000022020000}"/>
    <cellStyle name="Énfasis5 2" xfId="548" xr:uid="{00000000-0005-0000-0000-000023020000}"/>
    <cellStyle name="Énfasis6 2" xfId="549" xr:uid="{00000000-0005-0000-0000-000024020000}"/>
    <cellStyle name="Entrada" xfId="550" xr:uid="{00000000-0005-0000-0000-000025020000}"/>
    <cellStyle name="Entrada 2" xfId="551" xr:uid="{00000000-0005-0000-0000-000026020000}"/>
    <cellStyle name="Entrada 3" xfId="552" xr:uid="{00000000-0005-0000-0000-000027020000}"/>
    <cellStyle name="Entrada 4" xfId="553" xr:uid="{00000000-0005-0000-0000-000028020000}"/>
    <cellStyle name="Euro" xfId="554" xr:uid="{00000000-0005-0000-0000-000029020000}"/>
    <cellStyle name="Euro 2" xfId="555" xr:uid="{00000000-0005-0000-0000-00002A020000}"/>
    <cellStyle name="Euro 3" xfId="556" xr:uid="{00000000-0005-0000-0000-00002B020000}"/>
    <cellStyle name="Euro 4" xfId="557" xr:uid="{00000000-0005-0000-0000-00002C020000}"/>
    <cellStyle name="Explanatory Text 2" xfId="558" xr:uid="{00000000-0005-0000-0000-00002D020000}"/>
    <cellStyle name="Explanatory Text 2 2" xfId="559" xr:uid="{00000000-0005-0000-0000-00002E020000}"/>
    <cellStyle name="Explanatory Text 2 3" xfId="560" xr:uid="{00000000-0005-0000-0000-00002F020000}"/>
    <cellStyle name="Explanatory Text 2 4" xfId="561" xr:uid="{00000000-0005-0000-0000-000030020000}"/>
    <cellStyle name="Explanatory Text 2 5" xfId="562" xr:uid="{00000000-0005-0000-0000-000031020000}"/>
    <cellStyle name="Explanatory Text 2 6" xfId="563" xr:uid="{00000000-0005-0000-0000-000032020000}"/>
    <cellStyle name="Explanatory Text 3" xfId="564" xr:uid="{00000000-0005-0000-0000-000033020000}"/>
    <cellStyle name="Explanatory Text 4" xfId="565" xr:uid="{00000000-0005-0000-0000-000034020000}"/>
    <cellStyle name="Explanatory Text 5" xfId="566" xr:uid="{00000000-0005-0000-0000-000035020000}"/>
    <cellStyle name="Explanatory Text 6" xfId="567" xr:uid="{00000000-0005-0000-0000-000036020000}"/>
    <cellStyle name="Good 2" xfId="568" xr:uid="{00000000-0005-0000-0000-000037020000}"/>
    <cellStyle name="Good 2 2" xfId="569" xr:uid="{00000000-0005-0000-0000-000038020000}"/>
    <cellStyle name="Good 2 3" xfId="570" xr:uid="{00000000-0005-0000-0000-000039020000}"/>
    <cellStyle name="Good 2 4" xfId="571" xr:uid="{00000000-0005-0000-0000-00003A020000}"/>
    <cellStyle name="Good 2 5" xfId="572" xr:uid="{00000000-0005-0000-0000-00003B020000}"/>
    <cellStyle name="Good 2 6" xfId="573" xr:uid="{00000000-0005-0000-0000-00003C020000}"/>
    <cellStyle name="Good 3" xfId="574" xr:uid="{00000000-0005-0000-0000-00003D020000}"/>
    <cellStyle name="Good 4" xfId="575" xr:uid="{00000000-0005-0000-0000-00003E020000}"/>
    <cellStyle name="Good 5" xfId="576" xr:uid="{00000000-0005-0000-0000-00003F020000}"/>
    <cellStyle name="Good 6" xfId="577" xr:uid="{00000000-0005-0000-0000-000040020000}"/>
    <cellStyle name="Heading 1 2" xfId="578" xr:uid="{00000000-0005-0000-0000-000041020000}"/>
    <cellStyle name="Heading 1 2 2" xfId="579" xr:uid="{00000000-0005-0000-0000-000042020000}"/>
    <cellStyle name="Heading 1 2 3" xfId="580" xr:uid="{00000000-0005-0000-0000-000043020000}"/>
    <cellStyle name="Heading 1 2 4" xfId="581" xr:uid="{00000000-0005-0000-0000-000044020000}"/>
    <cellStyle name="Heading 1 2 5" xfId="582" xr:uid="{00000000-0005-0000-0000-000045020000}"/>
    <cellStyle name="Heading 1 2 6" xfId="583" xr:uid="{00000000-0005-0000-0000-000046020000}"/>
    <cellStyle name="Heading 1 3" xfId="584" xr:uid="{00000000-0005-0000-0000-000047020000}"/>
    <cellStyle name="Heading 1 4" xfId="585" xr:uid="{00000000-0005-0000-0000-000048020000}"/>
    <cellStyle name="Heading 1 5" xfId="586" xr:uid="{00000000-0005-0000-0000-000049020000}"/>
    <cellStyle name="Heading 1 6" xfId="587" xr:uid="{00000000-0005-0000-0000-00004A020000}"/>
    <cellStyle name="Heading 2 2" xfId="588" xr:uid="{00000000-0005-0000-0000-00004B020000}"/>
    <cellStyle name="Heading 2 2 2" xfId="589" xr:uid="{00000000-0005-0000-0000-00004C020000}"/>
    <cellStyle name="Heading 2 2 3" xfId="590" xr:uid="{00000000-0005-0000-0000-00004D020000}"/>
    <cellStyle name="Heading 2 2 4" xfId="591" xr:uid="{00000000-0005-0000-0000-00004E020000}"/>
    <cellStyle name="Heading 2 2 5" xfId="592" xr:uid="{00000000-0005-0000-0000-00004F020000}"/>
    <cellStyle name="Heading 2 2 6" xfId="593" xr:uid="{00000000-0005-0000-0000-000050020000}"/>
    <cellStyle name="Heading 2 3" xfId="594" xr:uid="{00000000-0005-0000-0000-000051020000}"/>
    <cellStyle name="Heading 2 4" xfId="595" xr:uid="{00000000-0005-0000-0000-000052020000}"/>
    <cellStyle name="Heading 2 5" xfId="596" xr:uid="{00000000-0005-0000-0000-000053020000}"/>
    <cellStyle name="Heading 2 6" xfId="597" xr:uid="{00000000-0005-0000-0000-000054020000}"/>
    <cellStyle name="Heading 3 2" xfId="598" xr:uid="{00000000-0005-0000-0000-000055020000}"/>
    <cellStyle name="Heading 3 2 2" xfId="599" xr:uid="{00000000-0005-0000-0000-000056020000}"/>
    <cellStyle name="Heading 3 2 3" xfId="600" xr:uid="{00000000-0005-0000-0000-000057020000}"/>
    <cellStyle name="Heading 3 2 4" xfId="601" xr:uid="{00000000-0005-0000-0000-000058020000}"/>
    <cellStyle name="Heading 3 2 5" xfId="602" xr:uid="{00000000-0005-0000-0000-000059020000}"/>
    <cellStyle name="Heading 3 2 6" xfId="603" xr:uid="{00000000-0005-0000-0000-00005A020000}"/>
    <cellStyle name="Heading 3 3" xfId="604" xr:uid="{00000000-0005-0000-0000-00005B020000}"/>
    <cellStyle name="Heading 3 4" xfId="605" xr:uid="{00000000-0005-0000-0000-00005C020000}"/>
    <cellStyle name="Heading 3 5" xfId="606" xr:uid="{00000000-0005-0000-0000-00005D020000}"/>
    <cellStyle name="Heading 3 6" xfId="607" xr:uid="{00000000-0005-0000-0000-00005E020000}"/>
    <cellStyle name="Heading 4 2" xfId="608" xr:uid="{00000000-0005-0000-0000-00005F020000}"/>
    <cellStyle name="Heading 4 2 2" xfId="609" xr:uid="{00000000-0005-0000-0000-000060020000}"/>
    <cellStyle name="Heading 4 2 3" xfId="610" xr:uid="{00000000-0005-0000-0000-000061020000}"/>
    <cellStyle name="Heading 4 2 4" xfId="611" xr:uid="{00000000-0005-0000-0000-000062020000}"/>
    <cellStyle name="Heading 4 2 5" xfId="612" xr:uid="{00000000-0005-0000-0000-000063020000}"/>
    <cellStyle name="Heading 4 2 6" xfId="613" xr:uid="{00000000-0005-0000-0000-000064020000}"/>
    <cellStyle name="Heading 4 3" xfId="614" xr:uid="{00000000-0005-0000-0000-000065020000}"/>
    <cellStyle name="Heading 4 4" xfId="615" xr:uid="{00000000-0005-0000-0000-000066020000}"/>
    <cellStyle name="Heading 4 5" xfId="616" xr:uid="{00000000-0005-0000-0000-000067020000}"/>
    <cellStyle name="Heading 4 6" xfId="617" xr:uid="{00000000-0005-0000-0000-000068020000}"/>
    <cellStyle name="Hipervínculo" xfId="1023" builtinId="8"/>
    <cellStyle name="Hipervínculo 2" xfId="955" xr:uid="{D7514482-9219-4C50-ABB3-2774C0DAFB82}"/>
    <cellStyle name="Hyperlink 2" xfId="618" xr:uid="{00000000-0005-0000-0000-000069020000}"/>
    <cellStyle name="Incorrecto 2" xfId="619" xr:uid="{00000000-0005-0000-0000-00006A020000}"/>
    <cellStyle name="Input 2" xfId="620" xr:uid="{00000000-0005-0000-0000-00006B020000}"/>
    <cellStyle name="Input 2 2" xfId="621" xr:uid="{00000000-0005-0000-0000-00006C020000}"/>
    <cellStyle name="Input 2 3" xfId="622" xr:uid="{00000000-0005-0000-0000-00006D020000}"/>
    <cellStyle name="Input 2 4" xfId="623" xr:uid="{00000000-0005-0000-0000-00006E020000}"/>
    <cellStyle name="Input 2 5" xfId="624" xr:uid="{00000000-0005-0000-0000-00006F020000}"/>
    <cellStyle name="Input 2 6" xfId="625" xr:uid="{00000000-0005-0000-0000-000070020000}"/>
    <cellStyle name="Input 3" xfId="626" xr:uid="{00000000-0005-0000-0000-000071020000}"/>
    <cellStyle name="Input 4" xfId="627" xr:uid="{00000000-0005-0000-0000-000072020000}"/>
    <cellStyle name="Input 5" xfId="628" xr:uid="{00000000-0005-0000-0000-000073020000}"/>
    <cellStyle name="Input 6" xfId="629" xr:uid="{00000000-0005-0000-0000-000074020000}"/>
    <cellStyle name="Linked Cell 2" xfId="630" xr:uid="{00000000-0005-0000-0000-000075020000}"/>
    <cellStyle name="Linked Cell 2 2" xfId="631" xr:uid="{00000000-0005-0000-0000-000076020000}"/>
    <cellStyle name="Linked Cell 2 3" xfId="632" xr:uid="{00000000-0005-0000-0000-000077020000}"/>
    <cellStyle name="Linked Cell 2 4" xfId="633" xr:uid="{00000000-0005-0000-0000-000078020000}"/>
    <cellStyle name="Linked Cell 2 5" xfId="634" xr:uid="{00000000-0005-0000-0000-000079020000}"/>
    <cellStyle name="Linked Cell 2 6" xfId="635" xr:uid="{00000000-0005-0000-0000-00007A020000}"/>
    <cellStyle name="Linked Cell 3" xfId="636" xr:uid="{00000000-0005-0000-0000-00007B020000}"/>
    <cellStyle name="Linked Cell 4" xfId="637" xr:uid="{00000000-0005-0000-0000-00007C020000}"/>
    <cellStyle name="Linked Cell 5" xfId="638" xr:uid="{00000000-0005-0000-0000-00007D020000}"/>
    <cellStyle name="Linked Cell 6" xfId="639" xr:uid="{00000000-0005-0000-0000-00007E020000}"/>
    <cellStyle name="Millares" xfId="640" builtinId="3"/>
    <cellStyle name="Millares 10" xfId="641" xr:uid="{00000000-0005-0000-0000-000080020000}"/>
    <cellStyle name="Millares 10 3" xfId="914" xr:uid="{0D930842-7522-42A5-8A2C-77F371E18AC4}"/>
    <cellStyle name="Millares 10 3 3" xfId="921" xr:uid="{FA38AB5D-11EC-4D8E-833D-F8ED569890C6}"/>
    <cellStyle name="Millares 11" xfId="918" xr:uid="{229C16EB-AC2A-446C-9513-75B6A3E57360}"/>
    <cellStyle name="Millares 11 2" xfId="925" xr:uid="{05371B08-BCC1-4373-BE8A-6242827D3714}"/>
    <cellStyle name="Millares 11 3" xfId="928" xr:uid="{A6B9F46C-D051-40EE-AE65-189B5D8E590C}"/>
    <cellStyle name="Millares 11 3 2" xfId="932" xr:uid="{840ABE65-C4FB-4375-A5BC-3786503C41E9}"/>
    <cellStyle name="Millares 11 3 2 2" xfId="969" xr:uid="{F4B6B277-CE6D-42AA-B117-FA4C9B224634}"/>
    <cellStyle name="Millares 11 3 2 2 2" xfId="1000" xr:uid="{870D2F55-EE89-4940-80C8-F43932BB9003}"/>
    <cellStyle name="Millares 11 3 2 2 2 2" xfId="984" xr:uid="{CC053502-E7FD-4383-831D-84BDCDBE8BC7}"/>
    <cellStyle name="Millares 12" xfId="943" xr:uid="{5B1062B8-47CC-48F6-922C-77854136393F}"/>
    <cellStyle name="Millares 12 2" xfId="903" xr:uid="{99BC378C-1107-4058-B2D4-C8949035D5B0}"/>
    <cellStyle name="Millares 15 2 3 4" xfId="912" xr:uid="{17DEDFF6-CD7C-4F08-824A-437EE08B0DBF}"/>
    <cellStyle name="Millares 15 2 3 7" xfId="916" xr:uid="{C82225E7-79AD-41C4-B3B5-9295351C2FD5}"/>
    <cellStyle name="Millares 2" xfId="642" xr:uid="{00000000-0005-0000-0000-000081020000}"/>
    <cellStyle name="Millares 2 2" xfId="643" xr:uid="{00000000-0005-0000-0000-000082020000}"/>
    <cellStyle name="Millares 2 2 2" xfId="644" xr:uid="{00000000-0005-0000-0000-000083020000}"/>
    <cellStyle name="Millares 2 2 2 2" xfId="645" xr:uid="{00000000-0005-0000-0000-000084020000}"/>
    <cellStyle name="Millares 2 2 2 3" xfId="941" xr:uid="{C7ADB2B4-ACBC-4552-987D-9380436913CC}"/>
    <cellStyle name="Millares 2 2 3" xfId="646" xr:uid="{00000000-0005-0000-0000-000085020000}"/>
    <cellStyle name="Millares 2 2 4" xfId="647" xr:uid="{00000000-0005-0000-0000-000086020000}"/>
    <cellStyle name="Millares 2 2 5" xfId="648" xr:uid="{00000000-0005-0000-0000-000087020000}"/>
    <cellStyle name="Millares 2 3" xfId="649" xr:uid="{00000000-0005-0000-0000-000088020000}"/>
    <cellStyle name="Millares 2 4" xfId="650" xr:uid="{00000000-0005-0000-0000-000089020000}"/>
    <cellStyle name="Millares 2 5" xfId="651" xr:uid="{00000000-0005-0000-0000-00008A020000}"/>
    <cellStyle name="Millares 2 6" xfId="652" xr:uid="{00000000-0005-0000-0000-00008B020000}"/>
    <cellStyle name="Millares 2 7" xfId="882" xr:uid="{4C6CC296-5EC8-4982-8340-43B655710E35}"/>
    <cellStyle name="Millares 2 7 4" xfId="983" xr:uid="{E527D99F-4F86-4965-A4F3-B279F9EA935B}"/>
    <cellStyle name="Millares 3" xfId="653" xr:uid="{00000000-0005-0000-0000-00008C020000}"/>
    <cellStyle name="Millares 3 2" xfId="654" xr:uid="{00000000-0005-0000-0000-00008D020000}"/>
    <cellStyle name="Millares 4" xfId="655" xr:uid="{00000000-0005-0000-0000-00008E020000}"/>
    <cellStyle name="Millares 5" xfId="656" xr:uid="{00000000-0005-0000-0000-00008F020000}"/>
    <cellStyle name="Millares 5 4 10 2" xfId="909" xr:uid="{D9CF18C2-7155-43CA-A614-624EEE3573A9}"/>
    <cellStyle name="Millares 5 4 2 2 2" xfId="913" xr:uid="{3B5FC70B-FD49-488D-A97D-AF4ECD3977AA}"/>
    <cellStyle name="Millares 6" xfId="657" xr:uid="{00000000-0005-0000-0000-000090020000}"/>
    <cellStyle name="Millares 7" xfId="658" xr:uid="{00000000-0005-0000-0000-000091020000}"/>
    <cellStyle name="Millares 8" xfId="659" xr:uid="{00000000-0005-0000-0000-000092020000}"/>
    <cellStyle name="Millares 8 2" xfId="660" xr:uid="{00000000-0005-0000-0000-000093020000}"/>
    <cellStyle name="Millares 8 2 2" xfId="661" xr:uid="{00000000-0005-0000-0000-000094020000}"/>
    <cellStyle name="Millares 8 2 3" xfId="662" xr:uid="{00000000-0005-0000-0000-000095020000}"/>
    <cellStyle name="Millares 8 2 3 2" xfId="877" xr:uid="{E00E1940-D611-479F-AC2D-1910B70B7372}"/>
    <cellStyle name="Millares 9" xfId="910" xr:uid="{2D03B2E9-1BFD-43B9-8D24-4687A57F53A9}"/>
    <cellStyle name="Millares 95" xfId="874" xr:uid="{2D31F25A-883E-44EE-869B-436262246F91}"/>
    <cellStyle name="Millares 96" xfId="995" xr:uid="{BBE87A90-AAC3-4CD9-8197-28290ADC33D6}"/>
    <cellStyle name="Millares 96 2" xfId="1006" xr:uid="{E481B3CA-AF20-401A-AFB8-F6BDF5BE499F}"/>
    <cellStyle name="Moneda" xfId="663" builtinId="4"/>
    <cellStyle name="Moneda 10" xfId="905" xr:uid="{DCF6153E-DFDA-48F7-B491-E682A535F4E1}"/>
    <cellStyle name="Moneda 10 2" xfId="935" xr:uid="{470D94EA-3347-453C-9CD7-8873EB17AFDA}"/>
    <cellStyle name="Moneda 10 3" xfId="866" xr:uid="{00000000-0005-0000-0000-000097020000}"/>
    <cellStyle name="Moneda 11" xfId="930" xr:uid="{1E7EB2F2-BE5B-456A-8112-96C33D7730B6}"/>
    <cellStyle name="Moneda 11 2" xfId="937" xr:uid="{E03309C9-3819-4B57-9BE9-8A77271FD227}"/>
    <cellStyle name="Moneda 12" xfId="942" xr:uid="{EE46D056-4854-4B22-AEB7-ACFDCE5CA995}"/>
    <cellStyle name="Moneda 13" xfId="946" xr:uid="{608EE4A6-485B-4ACD-9755-5EA3A5A149CA}"/>
    <cellStyle name="Moneda 14" xfId="951" xr:uid="{B95ABB73-E27F-4029-A93C-BC1EB93F2307}"/>
    <cellStyle name="Moneda 14 2" xfId="958" xr:uid="{AE1DD8E2-170A-496C-A068-47C5E4416719}"/>
    <cellStyle name="Moneda 15" xfId="952" xr:uid="{DE5C0A34-089E-4F91-B6E1-EEE6C7CF9C30}"/>
    <cellStyle name="Moneda 16" xfId="972" xr:uid="{C3F2A03C-85B9-4521-9B42-956FC650B23C}"/>
    <cellStyle name="Moneda 17" xfId="977" xr:uid="{6191C5A4-392F-486C-B29E-1767BA206D1A}"/>
    <cellStyle name="Moneda 17 2" xfId="1016" xr:uid="{66F81307-0319-46B3-A28C-746651FCD303}"/>
    <cellStyle name="Moneda 18" xfId="960" xr:uid="{E8BC6C75-02F0-4EA7-BAB1-FF239B5BA9AA}"/>
    <cellStyle name="Moneda 18 2" xfId="963" xr:uid="{A096CF6E-1717-43A8-9149-46F9A486D533}"/>
    <cellStyle name="Moneda 18 3" xfId="967" xr:uid="{8C2BD780-E9DB-4F9F-A70C-2C49C6652A83}"/>
    <cellStyle name="Moneda 18 3 2" xfId="990" xr:uid="{8FAF727A-5A79-4636-B7DE-A18EDBF8D895}"/>
    <cellStyle name="Moneda 18 4" xfId="979" xr:uid="{5F2FB85C-1BC5-4209-8281-85365C4B3B2D}"/>
    <cellStyle name="Moneda 18 5 2 2" xfId="1020" xr:uid="{C0950A0D-8C01-4CF3-A340-74CBE4328F58}"/>
    <cellStyle name="Moneda 2" xfId="664" xr:uid="{00000000-0005-0000-0000-000098020000}"/>
    <cellStyle name="Moneda 2 2" xfId="665" xr:uid="{00000000-0005-0000-0000-000099020000}"/>
    <cellStyle name="Moneda 2 3" xfId="666" xr:uid="{00000000-0005-0000-0000-00009A020000}"/>
    <cellStyle name="Moneda 2 4" xfId="667" xr:uid="{00000000-0005-0000-0000-00009B020000}"/>
    <cellStyle name="Moneda 2 5" xfId="884" xr:uid="{97682807-1EBF-4B3B-982D-AE8FFA7D9582}"/>
    <cellStyle name="Moneda 2 6" xfId="922" xr:uid="{CC36603E-E214-4A84-A392-C7FC2587C2D2}"/>
    <cellStyle name="Moneda 2 7" xfId="1024" xr:uid="{7C282A68-33B6-452B-B325-50CDDD519151}"/>
    <cellStyle name="Moneda 21" xfId="862" xr:uid="{00000000-0005-0000-0000-00009C020000}"/>
    <cellStyle name="Moneda 21 2" xfId="865" xr:uid="{00000000-0005-0000-0000-00009D020000}"/>
    <cellStyle name="Moneda 3" xfId="668" xr:uid="{00000000-0005-0000-0000-00009E020000}"/>
    <cellStyle name="Moneda 3 2" xfId="669" xr:uid="{00000000-0005-0000-0000-00009F020000}"/>
    <cellStyle name="Moneda 3 2 2" xfId="1011" xr:uid="{F8801460-6298-45CF-9587-83D70F880D98}"/>
    <cellStyle name="Moneda 3 2 5" xfId="996" xr:uid="{963B34BE-35C5-4262-B61B-D06A8780E3C2}"/>
    <cellStyle name="Moneda 4" xfId="670" xr:uid="{00000000-0005-0000-0000-0000A0020000}"/>
    <cellStyle name="Moneda 5" xfId="671" xr:uid="{00000000-0005-0000-0000-0000A1020000}"/>
    <cellStyle name="Moneda 5 2" xfId="908" xr:uid="{0174F540-BD15-47BF-BB3F-23ABD64FABD0}"/>
    <cellStyle name="Moneda 6" xfId="672" xr:uid="{00000000-0005-0000-0000-0000A2020000}"/>
    <cellStyle name="Moneda 7" xfId="886" xr:uid="{302ED603-B2C0-4581-B505-C1E711CE37D8}"/>
    <cellStyle name="Moneda 7 2" xfId="891" xr:uid="{9C37CE91-B5C1-42AE-9D55-3777C402F729}"/>
    <cellStyle name="Moneda 8" xfId="896" xr:uid="{8A766305-5A09-420E-975E-ED9187B44048}"/>
    <cellStyle name="Moneda 8 2" xfId="898" xr:uid="{5BA40F3F-0977-4772-A37F-3D6A886DEB09}"/>
    <cellStyle name="Moneda 9" xfId="673" xr:uid="{00000000-0005-0000-0000-0000A3020000}"/>
    <cellStyle name="Moneda_Tarfias revistas 2 2 2" xfId="1004" xr:uid="{F11BFAB0-FF3D-4283-886A-5199EC04CC37}"/>
    <cellStyle name="Neutral 2" xfId="674" xr:uid="{00000000-0005-0000-0000-0000A4020000}"/>
    <cellStyle name="Neutral 2 2" xfId="675" xr:uid="{00000000-0005-0000-0000-0000A5020000}"/>
    <cellStyle name="Neutral 2 3" xfId="676" xr:uid="{00000000-0005-0000-0000-0000A6020000}"/>
    <cellStyle name="Neutral 2 4" xfId="677" xr:uid="{00000000-0005-0000-0000-0000A7020000}"/>
    <cellStyle name="Neutral 2 5" xfId="678" xr:uid="{00000000-0005-0000-0000-0000A8020000}"/>
    <cellStyle name="Neutral 2 6" xfId="679" xr:uid="{00000000-0005-0000-0000-0000A9020000}"/>
    <cellStyle name="Neutral 3" xfId="680" xr:uid="{00000000-0005-0000-0000-0000AA020000}"/>
    <cellStyle name="Neutral 4" xfId="681" xr:uid="{00000000-0005-0000-0000-0000AB020000}"/>
    <cellStyle name="Neutral 5" xfId="682" xr:uid="{00000000-0005-0000-0000-0000AC020000}"/>
    <cellStyle name="Neutral 6" xfId="683" xr:uid="{00000000-0005-0000-0000-0000AD020000}"/>
    <cellStyle name="Normal" xfId="0" builtinId="0"/>
    <cellStyle name="Normal 10" xfId="684" xr:uid="{00000000-0005-0000-0000-0000AF020000}"/>
    <cellStyle name="Normal 10 2" xfId="911" xr:uid="{81A6EECE-4419-497F-8B3C-C978D891E62D}"/>
    <cellStyle name="Normal 10 2 2 2 2" xfId="947" xr:uid="{11F56946-CC2D-4D06-A764-A12F03F500F7}"/>
    <cellStyle name="Normal 10 3" xfId="685" xr:uid="{00000000-0005-0000-0000-0000B0020000}"/>
    <cellStyle name="Normal 10 3 2" xfId="863" xr:uid="{00000000-0005-0000-0000-0000B1020000}"/>
    <cellStyle name="Normal 11" xfId="686" xr:uid="{00000000-0005-0000-0000-0000B2020000}"/>
    <cellStyle name="Normal 11 2" xfId="988" xr:uid="{38C1FDD6-AA76-4B89-93DE-7BE5B787D4A9}"/>
    <cellStyle name="Normal 12" xfId="687" xr:uid="{00000000-0005-0000-0000-0000B3020000}"/>
    <cellStyle name="Normal 13" xfId="688" xr:uid="{00000000-0005-0000-0000-0000B4020000}"/>
    <cellStyle name="Normal 14" xfId="689" xr:uid="{00000000-0005-0000-0000-0000B5020000}"/>
    <cellStyle name="Normal 142" xfId="971" xr:uid="{9CB67224-4CC7-4202-B793-5B24D639F4CE}"/>
    <cellStyle name="Normal 142 2" xfId="973" xr:uid="{458305B5-913A-45FB-B0B0-E1AA49942944}"/>
    <cellStyle name="Normal 146 2" xfId="1005" xr:uid="{BC261D0B-E82C-42EA-87F6-C999C004312A}"/>
    <cellStyle name="Normal 15" xfId="690" xr:uid="{00000000-0005-0000-0000-0000B6020000}"/>
    <cellStyle name="Normal 16" xfId="691" xr:uid="{00000000-0005-0000-0000-0000B7020000}"/>
    <cellStyle name="Normal 17" xfId="849" xr:uid="{00000000-0005-0000-0000-0000B8020000}"/>
    <cellStyle name="Normal 18" xfId="850" xr:uid="{00000000-0005-0000-0000-0000B9020000}"/>
    <cellStyle name="Normal 19" xfId="851" xr:uid="{00000000-0005-0000-0000-0000BA020000}"/>
    <cellStyle name="Normal 2" xfId="692" xr:uid="{00000000-0005-0000-0000-0000BB020000}"/>
    <cellStyle name="Normal 2 10" xfId="919" xr:uid="{E3913541-DD16-4EA4-BE50-45AC3BC96B07}"/>
    <cellStyle name="Normal 2 11" xfId="956" xr:uid="{AE1209B7-78AE-42FE-AE0F-9CD6BBB8FC54}"/>
    <cellStyle name="Normal 2 2" xfId="693" xr:uid="{00000000-0005-0000-0000-0000BC020000}"/>
    <cellStyle name="Normal 2 2 10" xfId="938" xr:uid="{CBACDB7A-8C6D-4B55-A0D6-7864155E9BEB}"/>
    <cellStyle name="Normal 2 2 2" xfId="694" xr:uid="{00000000-0005-0000-0000-0000BD020000}"/>
    <cellStyle name="Normal 2 2 2 2" xfId="695" xr:uid="{00000000-0005-0000-0000-0000BE020000}"/>
    <cellStyle name="Normal 2 2 2 3" xfId="875" xr:uid="{5B8CE84D-CFFD-47B5-8FF9-A50D6871D098}"/>
    <cellStyle name="Normal 2 2 3" xfId="696" xr:uid="{00000000-0005-0000-0000-0000BF020000}"/>
    <cellStyle name="Normal 2 2 4" xfId="906" xr:uid="{54A6C84A-DEFC-494C-86FD-CAB1384571A9}"/>
    <cellStyle name="Normal 2 3" xfId="697" xr:uid="{00000000-0005-0000-0000-0000C0020000}"/>
    <cellStyle name="Normal 2 3 2" xfId="698" xr:uid="{00000000-0005-0000-0000-0000C1020000}"/>
    <cellStyle name="Normal 2 4" xfId="699" xr:uid="{00000000-0005-0000-0000-0000C2020000}"/>
    <cellStyle name="Normal 2 4 4" xfId="920" xr:uid="{DC7B1DC5-0176-4DBF-8B20-AA1A3EA3E46C}"/>
    <cellStyle name="Normal 2 5" xfId="700" xr:uid="{00000000-0005-0000-0000-0000C3020000}"/>
    <cellStyle name="Normal 2 6" xfId="701" xr:uid="{00000000-0005-0000-0000-0000C4020000}"/>
    <cellStyle name="Normal 2 7" xfId="702" xr:uid="{00000000-0005-0000-0000-0000C5020000}"/>
    <cellStyle name="Normal 2 8" xfId="880" xr:uid="{4B318234-BB74-460B-8F1B-C3F3D72FAE90}"/>
    <cellStyle name="Normal 2 9" xfId="940" xr:uid="{A6DDE611-A4C3-4D52-B720-C7CE5F38B099}"/>
    <cellStyle name="Normal 2_1800 POLICIA Plan de medios Rev 2 OK" xfId="703" xr:uid="{00000000-0005-0000-0000-0000C6020000}"/>
    <cellStyle name="Normal 20" xfId="852" xr:uid="{00000000-0005-0000-0000-0000C7020000}"/>
    <cellStyle name="Normal 21" xfId="853" xr:uid="{00000000-0005-0000-0000-0000C8020000}"/>
    <cellStyle name="Normal 22" xfId="854" xr:uid="{00000000-0005-0000-0000-0000C9020000}"/>
    <cellStyle name="Normal 23" xfId="855" xr:uid="{00000000-0005-0000-0000-0000CA020000}"/>
    <cellStyle name="Normal 24" xfId="856" xr:uid="{00000000-0005-0000-0000-0000CB020000}"/>
    <cellStyle name="Normal 25" xfId="857" xr:uid="{00000000-0005-0000-0000-0000CC020000}"/>
    <cellStyle name="Normal 26" xfId="704" xr:uid="{00000000-0005-0000-0000-0000CD020000}"/>
    <cellStyle name="Normal 27" xfId="858" xr:uid="{00000000-0005-0000-0000-0000CE020000}"/>
    <cellStyle name="Normal 28" xfId="859" xr:uid="{00000000-0005-0000-0000-0000CF020000}"/>
    <cellStyle name="Normal 29" xfId="860" xr:uid="{00000000-0005-0000-0000-0000D0020000}"/>
    <cellStyle name="Normal 3" xfId="705" xr:uid="{00000000-0005-0000-0000-0000D1020000}"/>
    <cellStyle name="Normal 3 2" xfId="706" xr:uid="{00000000-0005-0000-0000-0000D2020000}"/>
    <cellStyle name="Normal 3 2 2" xfId="1002" xr:uid="{A2CEDBB2-9DFC-410C-B8D3-46086ADD85CD}"/>
    <cellStyle name="Normal 3 2 3" xfId="1026" xr:uid="{28C1544E-F165-4032-B7D0-D2AABBCE808E}"/>
    <cellStyle name="Normal 3 3" xfId="707" xr:uid="{00000000-0005-0000-0000-0000D3020000}"/>
    <cellStyle name="Normal 3 4" xfId="708" xr:uid="{00000000-0005-0000-0000-0000D4020000}"/>
    <cellStyle name="Normal 3_RANKEO PERSONAS25+B" xfId="709" xr:uid="{00000000-0005-0000-0000-0000D5020000}"/>
    <cellStyle name="Normal 30" xfId="861" xr:uid="{00000000-0005-0000-0000-0000D6020000}"/>
    <cellStyle name="Normal 30 2" xfId="864" xr:uid="{00000000-0005-0000-0000-0000D7020000}"/>
    <cellStyle name="Normal 31" xfId="867" xr:uid="{00000000-0005-0000-0000-0000D8020000}"/>
    <cellStyle name="Normal 32" xfId="869" xr:uid="{00000000-0005-0000-0000-0000D9020000}"/>
    <cellStyle name="Normal 33" xfId="868" xr:uid="{00000000-0005-0000-0000-0000DA020000}"/>
    <cellStyle name="Normal 34" xfId="870" xr:uid="{00000000-0005-0000-0000-0000DB020000}"/>
    <cellStyle name="Normal 35" xfId="871" xr:uid="{00000000-0005-0000-0000-0000DC020000}"/>
    <cellStyle name="Normal 36" xfId="872" xr:uid="{00000000-0005-0000-0000-0000DD020000}"/>
    <cellStyle name="Normal 37" xfId="873" xr:uid="{EE8307AE-79AA-477C-8B35-5FA9F3A09C65}"/>
    <cellStyle name="Normal 38" xfId="878" xr:uid="{D489DA55-CF69-42C5-A0C3-68B6C5895104}"/>
    <cellStyle name="Normal 39" xfId="879" xr:uid="{EC19B60C-D27A-4C13-8821-13D60331F607}"/>
    <cellStyle name="Normal 4" xfId="710" xr:uid="{00000000-0005-0000-0000-0000DE020000}"/>
    <cellStyle name="Normal 4 2" xfId="711" xr:uid="{00000000-0005-0000-0000-0000DF020000}"/>
    <cellStyle name="Normal 4 2 2" xfId="712" xr:uid="{00000000-0005-0000-0000-0000E0020000}"/>
    <cellStyle name="Normal 4 2 3" xfId="713" xr:uid="{00000000-0005-0000-0000-0000E1020000}"/>
    <cellStyle name="Normal 4 2 4" xfId="714" xr:uid="{00000000-0005-0000-0000-0000E2020000}"/>
    <cellStyle name="Normal 4 2 5" xfId="715" xr:uid="{00000000-0005-0000-0000-0000E3020000}"/>
    <cellStyle name="Normal 4 2 6" xfId="716" xr:uid="{00000000-0005-0000-0000-0000E4020000}"/>
    <cellStyle name="Normal 4 30" xfId="948" xr:uid="{90E1E9AC-F562-432D-A22F-934B9B985914}"/>
    <cellStyle name="Normal 4_Plan de medios MCPEC 2009 rev3" xfId="717" xr:uid="{00000000-0005-0000-0000-0000E5020000}"/>
    <cellStyle name="Normal 40" xfId="881" xr:uid="{3930DE07-7C3D-4F3B-85F2-DF3BBCA56596}"/>
    <cellStyle name="Normal 40 2" xfId="890" xr:uid="{9A65DF9F-C016-4A72-80C5-CA05481AC3E8}"/>
    <cellStyle name="Normal 41" xfId="883" xr:uid="{F829A24D-137E-425C-950D-97996F3B95AC}"/>
    <cellStyle name="Normal 42" xfId="885" xr:uid="{75B88AE9-6D12-443F-85DF-3B4A13BE0D44}"/>
    <cellStyle name="Normal 42 2" xfId="897" xr:uid="{0D90A558-C2C5-4059-AFE4-251DEAFBFB4B}"/>
    <cellStyle name="Normal 43" xfId="888" xr:uid="{6E25D548-C36E-457A-99D1-0671021DC9FC}"/>
    <cellStyle name="Normal 44" xfId="893" xr:uid="{876E9A90-27FB-418A-A376-3CD6D771FF13}"/>
    <cellStyle name="Normal 45" xfId="895" xr:uid="{F16DD7EC-132D-4D3E-87F3-4DF494BE3ED1}"/>
    <cellStyle name="Normal 45 2" xfId="987" xr:uid="{7942EC70-1E8C-4077-8AC7-EF39BDB7AD70}"/>
    <cellStyle name="Normal 46" xfId="900" xr:uid="{4414C4E2-9F81-4E7E-9D7D-7C3B847E8077}"/>
    <cellStyle name="Normal 46 2" xfId="981" xr:uid="{765AB1AB-9C71-4C5A-A106-AB823D6DB59E}"/>
    <cellStyle name="Normal 46 2 2 2" xfId="1010" xr:uid="{F45EDEF4-1A3E-441D-A7EC-3DA402DF4AC2}"/>
    <cellStyle name="Normal 46 2 2 2 2" xfId="1019" xr:uid="{8B1AAEAD-4F03-4C7D-93D2-0CEFA7BAF6CC}"/>
    <cellStyle name="Normal 46 2 5" xfId="992" xr:uid="{FA3C806D-4DE3-4E8B-9DB1-6F64AACDB156}"/>
    <cellStyle name="Normal 47" xfId="904" xr:uid="{ABCB55CB-00D9-48C4-9F5E-7AABD7250C17}"/>
    <cellStyle name="Normal 47 2" xfId="934" xr:uid="{9272FC3E-507F-4F1A-A5E4-C700210D83D6}"/>
    <cellStyle name="Normal 48" xfId="915" xr:uid="{5BEEA11D-E59B-478C-89D3-A058F5793E91}"/>
    <cellStyle name="Normal 48 2" xfId="923" xr:uid="{FEA96C42-7729-4BC1-BFFB-8875F50E9333}"/>
    <cellStyle name="Normal 48 3" xfId="926" xr:uid="{14E869E6-06A5-4275-A247-141FEB483008}"/>
    <cellStyle name="Normal 48 3 2" xfId="931" xr:uid="{1C53468C-3461-41A7-8E4E-B8FF9C251101}"/>
    <cellStyle name="Normal 48 3 2 2" xfId="968" xr:uid="{E9DD2208-FFC7-4033-9663-FC9279BE3CAB}"/>
    <cellStyle name="Normal 48 3 2 2 2" xfId="997" xr:uid="{00119A83-137E-4490-B977-431A18AA8D54}"/>
    <cellStyle name="Normal 48 3 2 2 2 2" xfId="982" xr:uid="{554892FA-715A-4DB2-835E-3A62D7E20514}"/>
    <cellStyle name="Normal 48 3 2 2 2 2 4 2" xfId="993" xr:uid="{3454E947-271B-4DC1-9766-5F994FA8F10C}"/>
    <cellStyle name="Normal 48 3 2 2 2 2 4 2 2" xfId="1001" xr:uid="{283CFB43-2F9C-458F-BBD9-F27629F22F51}"/>
    <cellStyle name="Normal 48 3 2 2 2 2 4 2 2 4" xfId="1025" xr:uid="{3427D56B-D4F6-4CAC-B302-FEB7A67081E2}"/>
    <cellStyle name="Normal 48 3 2 2 2 2 4 2 3" xfId="1012" xr:uid="{4F1EF458-47A6-4A64-8D7A-1A2FE501BDE0}"/>
    <cellStyle name="Normal 48 3 2 2 2 2 7" xfId="1021" xr:uid="{6D12E037-E806-4288-811D-97A9E7000625}"/>
    <cellStyle name="Normal 48 3 2 2 2 2 7 2" xfId="1008" xr:uid="{52FE3A3B-085F-4CDE-8D2B-D1D2C4F0A8BF}"/>
    <cellStyle name="Normal 48 3 2 2 2 2 7 2 3" xfId="1018" xr:uid="{C5FD486E-7298-48A4-9C85-1C10DB063548}"/>
    <cellStyle name="Normal 48 3 2 2 2 2 7 4 2" xfId="1022" xr:uid="{ECAEFB85-F12A-4055-892A-76BF3314F334}"/>
    <cellStyle name="Normal 49" xfId="929" xr:uid="{08EF8F39-157B-4089-BFFA-0A00FEE101F4}"/>
    <cellStyle name="Normal 49 2" xfId="936" xr:uid="{703DB33A-827E-453A-9FA9-EEA9597DB398}"/>
    <cellStyle name="Normal 5" xfId="718" xr:uid="{00000000-0005-0000-0000-0000E6020000}"/>
    <cellStyle name="Normal 5 2" xfId="719" xr:uid="{00000000-0005-0000-0000-0000E7020000}"/>
    <cellStyle name="Normal 5 2 2" xfId="720" xr:uid="{00000000-0005-0000-0000-0000E8020000}"/>
    <cellStyle name="Normal 5 2 3" xfId="721" xr:uid="{00000000-0005-0000-0000-0000E9020000}"/>
    <cellStyle name="Normal 5 2_PAUTA DE RADIO MINISTERIO DE ENERGIA" xfId="722" xr:uid="{00000000-0005-0000-0000-0000EA020000}"/>
    <cellStyle name="Normal 5 3" xfId="723" xr:uid="{00000000-0005-0000-0000-0000EB020000}"/>
    <cellStyle name="Normal 5 4" xfId="724" xr:uid="{00000000-0005-0000-0000-0000EC020000}"/>
    <cellStyle name="Normal 5 5" xfId="725" xr:uid="{00000000-0005-0000-0000-0000ED020000}"/>
    <cellStyle name="Normal 5_PAUTA DE RADIO MINISTERIO DE ENERGIA" xfId="726" xr:uid="{00000000-0005-0000-0000-0000EE020000}"/>
    <cellStyle name="Normal 50" xfId="939" xr:uid="{200493AB-02DA-43E1-AB45-BE592C14A9AF}"/>
    <cellStyle name="Normal 51" xfId="944" xr:uid="{D4BE3FE5-36C3-4576-A01C-143D75ECC327}"/>
    <cellStyle name="Normal 51 2" xfId="945" xr:uid="{B153B075-2001-407F-9FD0-638F4E71FE3F}"/>
    <cellStyle name="Normal 52" xfId="950" xr:uid="{5B626E32-04A0-4015-BDEE-FE7F0371D590}"/>
    <cellStyle name="Normal 52 2" xfId="954" xr:uid="{C1CD3815-9BAD-4219-B582-DC08FAE19633}"/>
    <cellStyle name="Normal 52 2 2" xfId="957" xr:uid="{82D5E484-01CC-41C6-A913-2F1C0434510B}"/>
    <cellStyle name="Normal 52 2 2 2" xfId="961" xr:uid="{E41D46A9-5B7E-4DA7-861D-4964E34C1B6D}"/>
    <cellStyle name="Normal 52 2 2 2 2" xfId="989" xr:uid="{0A1E1EF8-EBD3-494E-A7DD-1E799C6C1D8F}"/>
    <cellStyle name="Normal 52 2 2 3" xfId="964" xr:uid="{065DB43A-4CDE-442F-8985-3D5F5AB2E4C9}"/>
    <cellStyle name="Normal 52 2 2 4" xfId="980" xr:uid="{DFD67953-8D79-47E0-AD10-5ECE68898A91}"/>
    <cellStyle name="Normal 53" xfId="953" xr:uid="{F643290D-8B20-447F-9A36-06EC7392A568}"/>
    <cellStyle name="Normal 54" xfId="975" xr:uid="{E1015F97-4C16-411B-A27F-D81AC1A74E80}"/>
    <cellStyle name="Normal 55" xfId="959" xr:uid="{C147F075-5075-4DF0-A3A7-F271C7E9B511}"/>
    <cellStyle name="Normal 55 2" xfId="962" xr:uid="{B951AE0C-CA50-475D-9B4E-112DC9C44FD4}"/>
    <cellStyle name="Normal 55 3" xfId="966" xr:uid="{339E5515-DD16-41BE-B2A7-C4C1A149311E}"/>
    <cellStyle name="Normal 55 4" xfId="978" xr:uid="{F750F375-C7FE-4C53-B869-CACB8E510F78}"/>
    <cellStyle name="Normal 55 4 2" xfId="1013" xr:uid="{587581BD-866C-441B-AAA9-7B6FE0CD8292}"/>
    <cellStyle name="Normal 55 5 2 3" xfId="1017" xr:uid="{576454DD-551E-4824-B9E3-02E61DC71F30}"/>
    <cellStyle name="Normal 55 7" xfId="991" xr:uid="{E6F5557C-28BF-45C6-A891-8FA8E7D35E22}"/>
    <cellStyle name="Normal 56" xfId="965" xr:uid="{577FDECF-B086-4E86-BFFB-5CAAFC884D1E}"/>
    <cellStyle name="Normal 57" xfId="976" xr:uid="{B49A5CB9-CE29-4170-9008-AA8984E95E24}"/>
    <cellStyle name="Normal 57 2" xfId="1015" xr:uid="{1B501772-A44B-45BB-8DD3-8CF6191C358C}"/>
    <cellStyle name="Normal 58" xfId="1014" xr:uid="{32632227-52A8-4A8F-AF32-CAD00C7A97DC}"/>
    <cellStyle name="Normal 59" xfId="1009" xr:uid="{CA176B39-F8BB-493B-AB21-2F2590ED819B}"/>
    <cellStyle name="Normal 6" xfId="727" xr:uid="{00000000-0005-0000-0000-0000EF020000}"/>
    <cellStyle name="Normal 6 2" xfId="728" xr:uid="{00000000-0005-0000-0000-0000F0020000}"/>
    <cellStyle name="Normal 6 3" xfId="729" xr:uid="{00000000-0005-0000-0000-0000F1020000}"/>
    <cellStyle name="Normal 6 4" xfId="730" xr:uid="{00000000-0005-0000-0000-0000F2020000}"/>
    <cellStyle name="Normal 6_PAUTA DE RADIO MINISTERIO DE ENERGIA" xfId="731" xr:uid="{00000000-0005-0000-0000-0000F3020000}"/>
    <cellStyle name="Normal 7" xfId="732" xr:uid="{00000000-0005-0000-0000-0000F4020000}"/>
    <cellStyle name="Normal 7 2" xfId="733" xr:uid="{00000000-0005-0000-0000-0000F5020000}"/>
    <cellStyle name="Normal 7 2 2" xfId="734" xr:uid="{00000000-0005-0000-0000-0000F6020000}"/>
    <cellStyle name="Normal 7 2 2 2" xfId="735" xr:uid="{00000000-0005-0000-0000-0000F7020000}"/>
    <cellStyle name="Normal 7 2 2 3" xfId="736" xr:uid="{00000000-0005-0000-0000-0000F8020000}"/>
    <cellStyle name="Normal 7 3" xfId="737" xr:uid="{00000000-0005-0000-0000-0000F9020000}"/>
    <cellStyle name="Normal 7_PAUTA DE RADIO MINISTERIO DE ENERGIA" xfId="738" xr:uid="{00000000-0005-0000-0000-0000FA020000}"/>
    <cellStyle name="Normal 8" xfId="739" xr:uid="{00000000-0005-0000-0000-0000FB020000}"/>
    <cellStyle name="Normal 8 2" xfId="740" xr:uid="{00000000-0005-0000-0000-0000FC020000}"/>
    <cellStyle name="Normal 8 2 2" xfId="741" xr:uid="{00000000-0005-0000-0000-0000FD020000}"/>
    <cellStyle name="Normal 8 2 2 2" xfId="742" xr:uid="{00000000-0005-0000-0000-0000FE020000}"/>
    <cellStyle name="Normal 8 2 2 3" xfId="743" xr:uid="{00000000-0005-0000-0000-0000FF020000}"/>
    <cellStyle name="Normal 8_PAUTA DE RADIO MINISTERIO DE ENERGIA" xfId="744" xr:uid="{00000000-0005-0000-0000-000000030000}"/>
    <cellStyle name="Normal 9" xfId="745" xr:uid="{00000000-0005-0000-0000-000001030000}"/>
    <cellStyle name="Normal 9 2" xfId="746" xr:uid="{00000000-0005-0000-0000-000002030000}"/>
    <cellStyle name="Normal 9 3" xfId="747" xr:uid="{00000000-0005-0000-0000-000003030000}"/>
    <cellStyle name="Normal 9 4" xfId="748" xr:uid="{00000000-0005-0000-0000-000004030000}"/>
    <cellStyle name="Normal_Ecuador" xfId="749" xr:uid="{00000000-0005-0000-0000-000005030000}"/>
    <cellStyle name="Normal_Flow continental 15Febv3 2 2" xfId="999" xr:uid="{AB041075-2FF6-410A-A3AB-3B91FAD63EFB}"/>
    <cellStyle name="Normal_LZTO. LOTERIA REV 1" xfId="902" xr:uid="{BA7EBFFC-675E-4D7C-9821-5D7A39899FD3}"/>
    <cellStyle name="Normal_NEGOCIACION RVS GRUPO DINEDICIONES-2010" xfId="1003" xr:uid="{684324B1-7A8C-4A54-87CD-00F698CEB3CE}"/>
    <cellStyle name="Normal_Plan de Enero - Escape" xfId="901" xr:uid="{0C5793FA-0A0B-41E4-8B91-CFD574096F31}"/>
    <cellStyle name="Notas" xfId="750" xr:uid="{00000000-0005-0000-0000-000006030000}"/>
    <cellStyle name="Notas 2" xfId="751" xr:uid="{00000000-0005-0000-0000-000007030000}"/>
    <cellStyle name="Notas 3" xfId="752" xr:uid="{00000000-0005-0000-0000-000008030000}"/>
    <cellStyle name="Notas 4" xfId="753" xr:uid="{00000000-0005-0000-0000-000009030000}"/>
    <cellStyle name="Notas 5" xfId="754" xr:uid="{00000000-0005-0000-0000-00000A030000}"/>
    <cellStyle name="Note 2" xfId="755" xr:uid="{00000000-0005-0000-0000-00000B030000}"/>
    <cellStyle name="Note 2 2" xfId="756" xr:uid="{00000000-0005-0000-0000-00000C030000}"/>
    <cellStyle name="Note 2 3" xfId="757" xr:uid="{00000000-0005-0000-0000-00000D030000}"/>
    <cellStyle name="Note 2 4" xfId="758" xr:uid="{00000000-0005-0000-0000-00000E030000}"/>
    <cellStyle name="Note 2 5" xfId="759" xr:uid="{00000000-0005-0000-0000-00000F030000}"/>
    <cellStyle name="Note 2 6" xfId="760" xr:uid="{00000000-0005-0000-0000-000010030000}"/>
    <cellStyle name="Note 3" xfId="761" xr:uid="{00000000-0005-0000-0000-000011030000}"/>
    <cellStyle name="Note 4" xfId="762" xr:uid="{00000000-0005-0000-0000-000012030000}"/>
    <cellStyle name="Note 5" xfId="763" xr:uid="{00000000-0005-0000-0000-000013030000}"/>
    <cellStyle name="Note 6" xfId="764" xr:uid="{00000000-0005-0000-0000-000014030000}"/>
    <cellStyle name="Output 2" xfId="765" xr:uid="{00000000-0005-0000-0000-000015030000}"/>
    <cellStyle name="Output 2 2" xfId="766" xr:uid="{00000000-0005-0000-0000-000016030000}"/>
    <cellStyle name="Output 2 3" xfId="767" xr:uid="{00000000-0005-0000-0000-000017030000}"/>
    <cellStyle name="Output 2 4" xfId="768" xr:uid="{00000000-0005-0000-0000-000018030000}"/>
    <cellStyle name="Output 2 5" xfId="769" xr:uid="{00000000-0005-0000-0000-000019030000}"/>
    <cellStyle name="Output 2 6" xfId="770" xr:uid="{00000000-0005-0000-0000-00001A030000}"/>
    <cellStyle name="Output 3" xfId="771" xr:uid="{00000000-0005-0000-0000-00001B030000}"/>
    <cellStyle name="Output 4" xfId="772" xr:uid="{00000000-0005-0000-0000-00001C030000}"/>
    <cellStyle name="Output 5" xfId="773" xr:uid="{00000000-0005-0000-0000-00001D030000}"/>
    <cellStyle name="Output 6" xfId="774" xr:uid="{00000000-0005-0000-0000-00001E030000}"/>
    <cellStyle name="Percent 10" xfId="775" xr:uid="{00000000-0005-0000-0000-00001F030000}"/>
    <cellStyle name="Percent 2" xfId="776" xr:uid="{00000000-0005-0000-0000-000020030000}"/>
    <cellStyle name="Percent 2 2" xfId="777" xr:uid="{00000000-0005-0000-0000-000021030000}"/>
    <cellStyle name="Percent 2 2 2" xfId="778" xr:uid="{00000000-0005-0000-0000-000022030000}"/>
    <cellStyle name="Percent 2 3" xfId="779" xr:uid="{00000000-0005-0000-0000-000023030000}"/>
    <cellStyle name="Percent 2 4" xfId="780" xr:uid="{00000000-0005-0000-0000-000024030000}"/>
    <cellStyle name="Percent 2 5" xfId="781" xr:uid="{00000000-0005-0000-0000-000025030000}"/>
    <cellStyle name="Percent 3" xfId="782" xr:uid="{00000000-0005-0000-0000-000026030000}"/>
    <cellStyle name="Percent 3 2" xfId="783" xr:uid="{00000000-0005-0000-0000-000027030000}"/>
    <cellStyle name="Percent 3 3" xfId="784" xr:uid="{00000000-0005-0000-0000-000028030000}"/>
    <cellStyle name="Percent 3 4" xfId="785" xr:uid="{00000000-0005-0000-0000-000029030000}"/>
    <cellStyle name="Percent 4" xfId="786" xr:uid="{00000000-0005-0000-0000-00002A030000}"/>
    <cellStyle name="Percent 4 2" xfId="787" xr:uid="{00000000-0005-0000-0000-00002B030000}"/>
    <cellStyle name="Percent 4 2 2" xfId="788" xr:uid="{00000000-0005-0000-0000-00002C030000}"/>
    <cellStyle name="Percent 4 2 3" xfId="789" xr:uid="{00000000-0005-0000-0000-00002D030000}"/>
    <cellStyle name="Percent 4 3" xfId="790" xr:uid="{00000000-0005-0000-0000-00002E030000}"/>
    <cellStyle name="Percent 4 4" xfId="791" xr:uid="{00000000-0005-0000-0000-00002F030000}"/>
    <cellStyle name="Percent 4 5" xfId="792" xr:uid="{00000000-0005-0000-0000-000030030000}"/>
    <cellStyle name="Percent 5" xfId="793" xr:uid="{00000000-0005-0000-0000-000031030000}"/>
    <cellStyle name="Percent 6" xfId="794" xr:uid="{00000000-0005-0000-0000-000032030000}"/>
    <cellStyle name="Percent 7" xfId="795" xr:uid="{00000000-0005-0000-0000-000033030000}"/>
    <cellStyle name="Percent 8" xfId="796" xr:uid="{00000000-0005-0000-0000-000034030000}"/>
    <cellStyle name="Percent 9" xfId="797" xr:uid="{00000000-0005-0000-0000-000035030000}"/>
    <cellStyle name="Porcentaje" xfId="798" builtinId="5"/>
    <cellStyle name="Porcentaje 2" xfId="799" xr:uid="{00000000-0005-0000-0000-000037030000}"/>
    <cellStyle name="Porcentaje 2 2" xfId="907" xr:uid="{432E25B9-C794-4E52-87C0-36DED1099812}"/>
    <cellStyle name="Porcentaje 2 2 2" xfId="994" xr:uid="{EC17EC87-B7E4-46B9-A42E-96ED11B9662A}"/>
    <cellStyle name="Porcentaje 2 3 2" xfId="985" xr:uid="{C8576992-C343-4D60-A01F-5BCFDEA58AB7}"/>
    <cellStyle name="Porcentaje 3" xfId="887" xr:uid="{C1D08F38-2201-49A4-93B0-379F6F1D761F}"/>
    <cellStyle name="Porcentaje 3 2" xfId="892" xr:uid="{C90A9A10-DA2D-44B7-9D08-CC565D2D785E}"/>
    <cellStyle name="Porcentaje 3 3" xfId="899" xr:uid="{B44E32C5-61A0-4563-90FC-D0076B03DA41}"/>
    <cellStyle name="Porcentaje 4" xfId="889" xr:uid="{3F4E4C31-C4A5-4CB7-AF97-F2EEF44551BD}"/>
    <cellStyle name="Porcentaje 5" xfId="894" xr:uid="{19F3EF62-2837-47AC-B367-0E2223508539}"/>
    <cellStyle name="Porcentaje 6" xfId="917" xr:uid="{A0DE20DA-C83D-496E-8AEC-B5DD1DF21008}"/>
    <cellStyle name="Porcentaje 6 2" xfId="924" xr:uid="{4504C787-1719-47CB-8E8F-3AEA1A95EA5B}"/>
    <cellStyle name="Porcentaje 6 2 2" xfId="1007" xr:uid="{A3FCCE9B-6B65-46A9-B098-8F1E7786C5AC}"/>
    <cellStyle name="Porcentaje 6 3" xfId="927" xr:uid="{D3453A4F-B6A0-4183-9E77-2BC081B90470}"/>
    <cellStyle name="Porcentaje 6 3 2" xfId="933" xr:uid="{525615A3-9894-49DD-8F44-C410FD9BE3B2}"/>
    <cellStyle name="Porcentaje 6 3 2 2" xfId="970" xr:uid="{D62EBA0F-8998-480B-B66C-252395A3D4BC}"/>
    <cellStyle name="Porcentaje 6 3 2 2 2" xfId="998" xr:uid="{7F393737-77F0-43C9-A886-2A74BA1879A0}"/>
    <cellStyle name="Porcentaje 6 3 2 2 2 2" xfId="986" xr:uid="{C160BD3D-AF85-430C-917B-4BD03B0FB8D4}"/>
    <cellStyle name="Porcentaje 7" xfId="949" xr:uid="{4475EE14-340D-4C60-980D-115A169636D2}"/>
    <cellStyle name="Porcentaje 8" xfId="974" xr:uid="{A1A2441A-105A-4D05-A4FD-16A589CFBD7E}"/>
    <cellStyle name="Porcentual 2" xfId="800" xr:uid="{00000000-0005-0000-0000-000038030000}"/>
    <cellStyle name="Porcentual 2 2" xfId="801" xr:uid="{00000000-0005-0000-0000-000039030000}"/>
    <cellStyle name="Porcentual 2 2 2" xfId="876" xr:uid="{46744162-0E9C-42ED-A170-449EE3EB6F35}"/>
    <cellStyle name="Porcentual 2 3" xfId="802" xr:uid="{00000000-0005-0000-0000-00003A030000}"/>
    <cellStyle name="Porcentual 2 4" xfId="803" xr:uid="{00000000-0005-0000-0000-00003B030000}"/>
    <cellStyle name="Porcentual 3" xfId="804" xr:uid="{00000000-0005-0000-0000-00003C030000}"/>
    <cellStyle name="Porcentual 4" xfId="805" xr:uid="{00000000-0005-0000-0000-00003D030000}"/>
    <cellStyle name="Porcentual 5" xfId="806" xr:uid="{00000000-0005-0000-0000-00003E030000}"/>
    <cellStyle name="Porcentual 5 2" xfId="807" xr:uid="{00000000-0005-0000-0000-00003F030000}"/>
    <cellStyle name="Porcentual 6" xfId="808" xr:uid="{00000000-0005-0000-0000-000040030000}"/>
    <cellStyle name="Salida 2" xfId="809" xr:uid="{00000000-0005-0000-0000-000041030000}"/>
    <cellStyle name="Texto de advertencia" xfId="810" xr:uid="{00000000-0005-0000-0000-000042030000}"/>
    <cellStyle name="Texto de advertencia 2" xfId="811" xr:uid="{00000000-0005-0000-0000-000043030000}"/>
    <cellStyle name="Texto de advertencia 3" xfId="812" xr:uid="{00000000-0005-0000-0000-000044030000}"/>
    <cellStyle name="Texto de advertencia 4" xfId="813" xr:uid="{00000000-0005-0000-0000-000045030000}"/>
    <cellStyle name="Texto explicativo 2" xfId="814" xr:uid="{00000000-0005-0000-0000-000046030000}"/>
    <cellStyle name="Title 2" xfId="815" xr:uid="{00000000-0005-0000-0000-000047030000}"/>
    <cellStyle name="Title 2 2" xfId="816" xr:uid="{00000000-0005-0000-0000-000048030000}"/>
    <cellStyle name="Title 2 3" xfId="817" xr:uid="{00000000-0005-0000-0000-000049030000}"/>
    <cellStyle name="Title 2 4" xfId="818" xr:uid="{00000000-0005-0000-0000-00004A030000}"/>
    <cellStyle name="Title 2 5" xfId="819" xr:uid="{00000000-0005-0000-0000-00004B030000}"/>
    <cellStyle name="Title 2 6" xfId="820" xr:uid="{00000000-0005-0000-0000-00004C030000}"/>
    <cellStyle name="Title 3" xfId="821" xr:uid="{00000000-0005-0000-0000-00004D030000}"/>
    <cellStyle name="Title 4" xfId="822" xr:uid="{00000000-0005-0000-0000-00004E030000}"/>
    <cellStyle name="Title 5" xfId="823" xr:uid="{00000000-0005-0000-0000-00004F030000}"/>
    <cellStyle name="Title 6" xfId="824" xr:uid="{00000000-0005-0000-0000-000050030000}"/>
    <cellStyle name="Título 1 2" xfId="825" xr:uid="{00000000-0005-0000-0000-000051030000}"/>
    <cellStyle name="Título 2 2" xfId="826" xr:uid="{00000000-0005-0000-0000-000052030000}"/>
    <cellStyle name="Título 3 2" xfId="827" xr:uid="{00000000-0005-0000-0000-000053030000}"/>
    <cellStyle name="Título 4" xfId="828" xr:uid="{00000000-0005-0000-0000-000054030000}"/>
    <cellStyle name="Total 2" xfId="829" xr:uid="{00000000-0005-0000-0000-000055030000}"/>
    <cellStyle name="Total 2 2" xfId="830" xr:uid="{00000000-0005-0000-0000-000056030000}"/>
    <cellStyle name="Total 2 3" xfId="831" xr:uid="{00000000-0005-0000-0000-000057030000}"/>
    <cellStyle name="Total 2 4" xfId="832" xr:uid="{00000000-0005-0000-0000-000058030000}"/>
    <cellStyle name="Total 2 5" xfId="833" xr:uid="{00000000-0005-0000-0000-000059030000}"/>
    <cellStyle name="Total 2 6" xfId="834" xr:uid="{00000000-0005-0000-0000-00005A030000}"/>
    <cellStyle name="Total 3" xfId="835" xr:uid="{00000000-0005-0000-0000-00005B030000}"/>
    <cellStyle name="Total 4" xfId="836" xr:uid="{00000000-0005-0000-0000-00005C030000}"/>
    <cellStyle name="Total 5" xfId="837" xr:uid="{00000000-0005-0000-0000-00005D030000}"/>
    <cellStyle name="Total 6" xfId="838" xr:uid="{00000000-0005-0000-0000-00005E030000}"/>
    <cellStyle name="Warning Text 2" xfId="839" xr:uid="{00000000-0005-0000-0000-00005F030000}"/>
    <cellStyle name="Warning Text 2 2" xfId="840" xr:uid="{00000000-0005-0000-0000-000060030000}"/>
    <cellStyle name="Warning Text 2 3" xfId="841" xr:uid="{00000000-0005-0000-0000-000061030000}"/>
    <cellStyle name="Warning Text 2 4" xfId="842" xr:uid="{00000000-0005-0000-0000-000062030000}"/>
    <cellStyle name="Warning Text 2 5" xfId="843" xr:uid="{00000000-0005-0000-0000-000063030000}"/>
    <cellStyle name="Warning Text 2 6" xfId="844" xr:uid="{00000000-0005-0000-0000-000064030000}"/>
    <cellStyle name="Warning Text 3" xfId="845" xr:uid="{00000000-0005-0000-0000-000065030000}"/>
    <cellStyle name="Warning Text 4" xfId="846" xr:uid="{00000000-0005-0000-0000-000066030000}"/>
    <cellStyle name="Warning Text 5" xfId="847" xr:uid="{00000000-0005-0000-0000-000067030000}"/>
    <cellStyle name="Warning Text 6" xfId="848" xr:uid="{00000000-0005-0000-0000-000068030000}"/>
  </cellStyles>
  <dxfs count="58">
    <dxf>
      <font>
        <color theme="1"/>
      </font>
      <fill>
        <patternFill>
          <bgColor rgb="FFFFC000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FF00"/>
        </patternFill>
      </fill>
    </dxf>
  </dxfs>
  <tableStyles count="0" defaultTableStyle="TableStyleMedium9" defaultPivotStyle="PivotStyleLight16"/>
  <colors>
    <mruColors>
      <color rgb="FF92D050"/>
      <color rgb="FFFF5050"/>
      <color rgb="FF00B0F0"/>
      <color rgb="FFFFD767"/>
      <color rgb="FF4BACC6"/>
      <color rgb="FF0070C0"/>
      <color rgb="FFFF99FF"/>
      <color rgb="FFCCCCFF"/>
      <color rgb="FF00B05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1</xdr:row>
      <xdr:rowOff>3541</xdr:rowOff>
    </xdr:from>
    <xdr:to>
      <xdr:col>3</xdr:col>
      <xdr:colOff>1584090</xdr:colOff>
      <xdr:row>3</xdr:row>
      <xdr:rowOff>155031</xdr:rowOff>
    </xdr:to>
    <xdr:pic>
      <xdr:nvPicPr>
        <xdr:cNvPr id="2" name="Imagen 14" descr="Diners Club - FUDELA">
          <a:extLst>
            <a:ext uri="{FF2B5EF4-FFF2-40B4-BE49-F238E27FC236}">
              <a16:creationId xmlns:a16="http://schemas.microsoft.com/office/drawing/2014/main" id="{BCA09D13-91C3-4A41-8102-B9B0E5D7EE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667" t="27297" r="20533" b="27430"/>
        <a:stretch/>
      </xdr:blipFill>
      <xdr:spPr bwMode="auto">
        <a:xfrm>
          <a:off x="556260" y="79741"/>
          <a:ext cx="1477410" cy="44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59312</xdr:colOff>
      <xdr:row>4</xdr:row>
      <xdr:rowOff>30764</xdr:rowOff>
    </xdr:from>
    <xdr:ext cx="1377585" cy="124670"/>
    <xdr:pic>
      <xdr:nvPicPr>
        <xdr:cNvPr id="3" name="Imagen 2">
          <a:extLst>
            <a:ext uri="{FF2B5EF4-FFF2-40B4-BE49-F238E27FC236}">
              <a16:creationId xmlns:a16="http://schemas.microsoft.com/office/drawing/2014/main" id="{E130ECD3-4D45-4367-80BF-7154B4C4F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892" y="602264"/>
          <a:ext cx="1377585" cy="124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135</xdr:col>
      <xdr:colOff>910166</xdr:colOff>
      <xdr:row>9</xdr:row>
      <xdr:rowOff>201084</xdr:rowOff>
    </xdr:from>
    <xdr:to>
      <xdr:col>139</xdr:col>
      <xdr:colOff>840913</xdr:colOff>
      <xdr:row>57</xdr:row>
      <xdr:rowOff>131960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B8377E8F-DEE5-5254-9870-4EFA6B77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59499" y="1619251"/>
          <a:ext cx="4277322" cy="5201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63</xdr:col>
      <xdr:colOff>146614</xdr:colOff>
      <xdr:row>3</xdr:row>
      <xdr:rowOff>85477</xdr:rowOff>
    </xdr:from>
    <xdr:ext cx="1259276" cy="125405"/>
    <xdr:pic>
      <xdr:nvPicPr>
        <xdr:cNvPr id="2" name="Imagen 1" descr="Quienes Somos - MullenLowe Delta">
          <a:extLst>
            <a:ext uri="{FF2B5EF4-FFF2-40B4-BE49-F238E27FC236}">
              <a16:creationId xmlns:a16="http://schemas.microsoft.com/office/drawing/2014/main" id="{E8927491-375E-4557-9E54-549D4F82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614" y="481717"/>
          <a:ext cx="1259276" cy="125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63</xdr:col>
      <xdr:colOff>7620</xdr:colOff>
      <xdr:row>0</xdr:row>
      <xdr:rowOff>57208</xdr:rowOff>
    </xdr:from>
    <xdr:ext cx="1363980" cy="341162"/>
    <xdr:pic>
      <xdr:nvPicPr>
        <xdr:cNvPr id="3" name="Imagen 2">
          <a:extLst>
            <a:ext uri="{FF2B5EF4-FFF2-40B4-BE49-F238E27FC236}">
              <a16:creationId xmlns:a16="http://schemas.microsoft.com/office/drawing/2014/main" id="{A7DBB2AD-4BEA-4BB8-B7AC-216D2D479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675620" y="57208"/>
          <a:ext cx="1363980" cy="34116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139</xdr:col>
      <xdr:colOff>486831</xdr:colOff>
      <xdr:row>10</xdr:row>
      <xdr:rowOff>27513</xdr:rowOff>
    </xdr:from>
    <xdr:to>
      <xdr:col>143</xdr:col>
      <xdr:colOff>589053</xdr:colOff>
      <xdr:row>56</xdr:row>
      <xdr:rowOff>117108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94E07EB5-89E2-4385-9D08-71E5E3E92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76706" y="1684863"/>
          <a:ext cx="4255122" cy="49854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142</xdr:col>
      <xdr:colOff>486831</xdr:colOff>
      <xdr:row>10</xdr:row>
      <xdr:rowOff>27513</xdr:rowOff>
    </xdr:from>
    <xdr:to>
      <xdr:col>146</xdr:col>
      <xdr:colOff>589053</xdr:colOff>
      <xdr:row>109</xdr:row>
      <xdr:rowOff>13395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5FDCBD3C-FECC-4C08-BCBF-F23058DFF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3806" y="1684863"/>
          <a:ext cx="4255122" cy="49854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139</xdr:col>
      <xdr:colOff>486831</xdr:colOff>
      <xdr:row>10</xdr:row>
      <xdr:rowOff>27513</xdr:rowOff>
    </xdr:from>
    <xdr:to>
      <xdr:col>143</xdr:col>
      <xdr:colOff>589053</xdr:colOff>
      <xdr:row>56</xdr:row>
      <xdr:rowOff>117108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5BF1E0AF-8EE2-45D3-B36E-57CB319E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3806" y="1684863"/>
          <a:ext cx="4255122" cy="49854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78</xdr:col>
      <xdr:colOff>825500</xdr:colOff>
      <xdr:row>5</xdr:row>
      <xdr:rowOff>103331</xdr:rowOff>
    </xdr:from>
    <xdr:to>
      <xdr:col>85</xdr:col>
      <xdr:colOff>995060</xdr:colOff>
      <xdr:row>6</xdr:row>
      <xdr:rowOff>74291</xdr:rowOff>
    </xdr:to>
    <xdr:pic>
      <xdr:nvPicPr>
        <xdr:cNvPr id="2" name="Imagen 1" descr="Quienes Somos - MullenLowe Delta">
          <a:extLst>
            <a:ext uri="{FF2B5EF4-FFF2-40B4-BE49-F238E27FC236}">
              <a16:creationId xmlns:a16="http://schemas.microsoft.com/office/drawing/2014/main" id="{95DA17C4-B53B-4EB2-9714-F2DDC373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050" y="1293956"/>
          <a:ext cx="2223785" cy="209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539750</xdr:colOff>
      <xdr:row>2</xdr:row>
      <xdr:rowOff>63500</xdr:rowOff>
    </xdr:from>
    <xdr:to>
      <xdr:col>85</xdr:col>
      <xdr:colOff>1119587</xdr:colOff>
      <xdr:row>5</xdr:row>
      <xdr:rowOff>29936</xdr:rowOff>
    </xdr:to>
    <xdr:pic>
      <xdr:nvPicPr>
        <xdr:cNvPr id="3" name="Imagen 14" descr="Diners Club - FUDELA">
          <a:extLst>
            <a:ext uri="{FF2B5EF4-FFF2-40B4-BE49-F238E27FC236}">
              <a16:creationId xmlns:a16="http://schemas.microsoft.com/office/drawing/2014/main" id="{FB3A118E-DCD3-4897-A99A-4B2B65CE7B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667" t="27297" r="20533" b="27430"/>
        <a:stretch/>
      </xdr:blipFill>
      <xdr:spPr bwMode="auto">
        <a:xfrm>
          <a:off x="18307050" y="539750"/>
          <a:ext cx="2348312" cy="68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762000</xdr:colOff>
      <xdr:row>0</xdr:row>
      <xdr:rowOff>0</xdr:rowOff>
    </xdr:from>
    <xdr:to>
      <xdr:col>16</xdr:col>
      <xdr:colOff>924325</xdr:colOff>
      <xdr:row>3</xdr:row>
      <xdr:rowOff>172811</xdr:rowOff>
    </xdr:to>
    <xdr:pic>
      <xdr:nvPicPr>
        <xdr:cNvPr id="2" name="Imagen 14" descr="Diners Club - FUDELA">
          <a:extLst>
            <a:ext uri="{FF2B5EF4-FFF2-40B4-BE49-F238E27FC236}">
              <a16:creationId xmlns:a16="http://schemas.microsoft.com/office/drawing/2014/main" id="{5AC43525-2613-4B0F-8955-4087E07556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667" t="27297" r="20533" b="27430"/>
        <a:stretch/>
      </xdr:blipFill>
      <xdr:spPr bwMode="auto">
        <a:xfrm>
          <a:off x="16794480" y="0"/>
          <a:ext cx="2178450" cy="650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762000</xdr:colOff>
      <xdr:row>4</xdr:row>
      <xdr:rowOff>12248</xdr:rowOff>
    </xdr:from>
    <xdr:ext cx="2031258" cy="183826"/>
    <xdr:pic>
      <xdr:nvPicPr>
        <xdr:cNvPr id="3" name="Imagen 2">
          <a:extLst>
            <a:ext uri="{FF2B5EF4-FFF2-40B4-BE49-F238E27FC236}">
              <a16:creationId xmlns:a16="http://schemas.microsoft.com/office/drawing/2014/main" id="{D1B5D52A-E45D-46B4-AF76-825CB03A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4480" y="672648"/>
          <a:ext cx="2031258" cy="183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1084653</xdr:colOff>
      <xdr:row>3</xdr:row>
      <xdr:rowOff>88155</xdr:rowOff>
    </xdr:from>
    <xdr:ext cx="1719778" cy="165350"/>
    <xdr:pic>
      <xdr:nvPicPr>
        <xdr:cNvPr id="2" name="Imagen 13" descr="Quienes Somos - MullenLowe Delta">
          <a:extLst>
            <a:ext uri="{FF2B5EF4-FFF2-40B4-BE49-F238E27FC236}">
              <a16:creationId xmlns:a16="http://schemas.microsoft.com/office/drawing/2014/main" id="{ED4D5188-B543-4CA5-AA76-0B09C03F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60403" y="688230"/>
          <a:ext cx="1719778" cy="16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990758</xdr:colOff>
      <xdr:row>0</xdr:row>
      <xdr:rowOff>51187</xdr:rowOff>
    </xdr:from>
    <xdr:ext cx="1809750" cy="470558"/>
    <xdr:pic>
      <xdr:nvPicPr>
        <xdr:cNvPr id="3" name="Imagen 2">
          <a:extLst>
            <a:ext uri="{FF2B5EF4-FFF2-40B4-BE49-F238E27FC236}">
              <a16:creationId xmlns:a16="http://schemas.microsoft.com/office/drawing/2014/main" id="{EFF4D401-07E0-4E26-AD02-4E9F03DB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5566508" y="51187"/>
          <a:ext cx="1809750" cy="47055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435769</xdr:colOff>
      <xdr:row>3</xdr:row>
      <xdr:rowOff>61915</xdr:rowOff>
    </xdr:from>
    <xdr:ext cx="1866900" cy="213443"/>
    <xdr:pic>
      <xdr:nvPicPr>
        <xdr:cNvPr id="2" name="Imagen 13" descr="Quienes Somos - MullenLowe Delta">
          <a:extLst>
            <a:ext uri="{FF2B5EF4-FFF2-40B4-BE49-F238E27FC236}">
              <a16:creationId xmlns:a16="http://schemas.microsoft.com/office/drawing/2014/main" id="{5C503612-C4F3-470B-9B24-F8128A1D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49169" y="633415"/>
          <a:ext cx="1866900" cy="213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178595</xdr:colOff>
      <xdr:row>0</xdr:row>
      <xdr:rowOff>4763</xdr:rowOff>
    </xdr:from>
    <xdr:ext cx="1993106" cy="517322"/>
    <xdr:pic>
      <xdr:nvPicPr>
        <xdr:cNvPr id="3" name="Imagen 2">
          <a:extLst>
            <a:ext uri="{FF2B5EF4-FFF2-40B4-BE49-F238E27FC236}">
              <a16:creationId xmlns:a16="http://schemas.microsoft.com/office/drawing/2014/main" id="{4FC7D797-C34B-4EDD-B191-A409937D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1191995" y="4763"/>
          <a:ext cx="1993106" cy="51732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1301750</xdr:colOff>
      <xdr:row>0</xdr:row>
      <xdr:rowOff>219076</xdr:rowOff>
    </xdr:from>
    <xdr:ext cx="2149481" cy="537634"/>
    <xdr:pic>
      <xdr:nvPicPr>
        <xdr:cNvPr id="2" name="Imagen 2">
          <a:extLst>
            <a:ext uri="{FF2B5EF4-FFF2-40B4-BE49-F238E27FC236}">
              <a16:creationId xmlns:a16="http://schemas.microsoft.com/office/drawing/2014/main" id="{B4AD24A8-C710-48A8-89A5-BA8A3566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21961475" y="219076"/>
          <a:ext cx="2149481" cy="537634"/>
        </a:xfrm>
        <a:prstGeom prst="rect">
          <a:avLst/>
        </a:prstGeom>
      </xdr:spPr>
    </xdr:pic>
    <xdr:clientData/>
  </xdr:oneCellAnchor>
  <xdr:twoCellAnchor editAs="oneCell">
    <xdr:from>
      <xdr:col>12</xdr:col>
      <xdr:colOff>1301750</xdr:colOff>
      <xdr:row>3</xdr:row>
      <xdr:rowOff>166689</xdr:rowOff>
    </xdr:from>
    <xdr:to>
      <xdr:col>13</xdr:col>
      <xdr:colOff>2008188</xdr:colOff>
      <xdr:row>4</xdr:row>
      <xdr:rowOff>198222</xdr:rowOff>
    </xdr:to>
    <xdr:pic>
      <xdr:nvPicPr>
        <xdr:cNvPr id="3" name="Imagen 13" descr="Quienes Somos - MullenLowe Delta">
          <a:extLst>
            <a:ext uri="{FF2B5EF4-FFF2-40B4-BE49-F238E27FC236}">
              <a16:creationId xmlns:a16="http://schemas.microsoft.com/office/drawing/2014/main" id="{EDBE9B74-D7D1-446C-83D1-6471D59A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1475" y="881064"/>
          <a:ext cx="2408238" cy="269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127635</xdr:colOff>
      <xdr:row>25</xdr:row>
      <xdr:rowOff>60960</xdr:rowOff>
    </xdr:from>
    <xdr:ext cx="4711065" cy="46801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D9F9223-644B-4B18-AC5F-C10DD9611F46}"/>
            </a:ext>
          </a:extLst>
        </xdr:cNvPr>
        <xdr:cNvSpPr txBox="1"/>
      </xdr:nvSpPr>
      <xdr:spPr>
        <a:xfrm>
          <a:off x="156210" y="4013835"/>
          <a:ext cx="471106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C" sz="800" b="1" baseline="0">
              <a:solidFill>
                <a:schemeClr val="bg2">
                  <a:lumMod val="25000"/>
                </a:schemeClr>
              </a:solidFill>
              <a:latin typeface="+mn-lt"/>
            </a:rPr>
            <a:t>* POR SALA SE TIENE UN APROXIMADO DE 4 FUNCIONES DIARIAS, SIN EMBARGO, CADA COMPLEJO MANEJA SU PROPIA PROGRAMACIÓN POR LO QUE PODRÍA VARIAR EL NÚMERO DE FUNCIONES POR DÍA.</a:t>
          </a:r>
        </a:p>
        <a:p>
          <a:r>
            <a:rPr lang="es-EC" sz="800" b="1" baseline="0">
              <a:solidFill>
                <a:schemeClr val="bg2">
                  <a:lumMod val="25000"/>
                </a:schemeClr>
              </a:solidFill>
              <a:latin typeface="+mn-lt"/>
            </a:rPr>
            <a:t>* EN EL CASO QUE EL SEGUNDAJE SEA MAYOR A 45SEG SE DESCUENTA EL DOBLE DE SALAS.</a:t>
          </a:r>
        </a:p>
      </xdr:txBody>
    </xdr:sp>
    <xdr:clientData/>
  </xdr:oneCellAnchor>
  <xdr:oneCellAnchor>
    <xdr:from>
      <xdr:col>52</xdr:col>
      <xdr:colOff>158750</xdr:colOff>
      <xdr:row>4</xdr:row>
      <xdr:rowOff>37623</xdr:rowOff>
    </xdr:from>
    <xdr:ext cx="1525654" cy="147872"/>
    <xdr:pic>
      <xdr:nvPicPr>
        <xdr:cNvPr id="3" name="Imagen 2" descr="Quienes Somos - MullenLowe Delta">
          <a:extLst>
            <a:ext uri="{FF2B5EF4-FFF2-40B4-BE49-F238E27FC236}">
              <a16:creationId xmlns:a16="http://schemas.microsoft.com/office/drawing/2014/main" id="{CAD4497E-B271-4D99-8786-F0C20B4E5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4375" y="580548"/>
          <a:ext cx="1525654" cy="147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52</xdr:col>
      <xdr:colOff>158750</xdr:colOff>
      <xdr:row>0</xdr:row>
      <xdr:rowOff>135468</xdr:rowOff>
    </xdr:from>
    <xdr:ext cx="1427069" cy="404078"/>
    <xdr:pic>
      <xdr:nvPicPr>
        <xdr:cNvPr id="4" name="Imagen 3" descr="Diners Club - FUDELA">
          <a:extLst>
            <a:ext uri="{FF2B5EF4-FFF2-40B4-BE49-F238E27FC236}">
              <a16:creationId xmlns:a16="http://schemas.microsoft.com/office/drawing/2014/main" id="{1A2B63F9-93E6-44D7-AA53-15AD931B67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667" t="27297" r="20533" b="27430"/>
        <a:stretch/>
      </xdr:blipFill>
      <xdr:spPr bwMode="auto">
        <a:xfrm>
          <a:off x="14684375" y="135468"/>
          <a:ext cx="1427069" cy="404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iscodesa.sharepoint.com/Users/msegovia.MARKPLAN/AppData/Local/Microsoft/Windows/Temporary%20Internet%20Files/Content.Outlook/95TE5ENU/STG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iscodesa.sharepoint.com/Users/te00925/AppData/Local/Microsoft/Windows/Temporary%20Internet%20Files/Content.Outlook/9ESHWTKG/Ejercicos%20RF%20Argentina%20Ene%20Dic%20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lia.lopez\Downloads\PDM_DINERS_%20VAC_COSTA%202026_REV11cliente.xlsx" TargetMode="External"/><Relationship Id="rId1" Type="http://schemas.openxmlformats.org/officeDocument/2006/relationships/externalLinkPath" Target="file:///C:\Users\emilia.lopez\Downloads\PDM_DINERS_%20VAC_COSTA%202026_REV11client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iscodesa.sharepoint.com/sites/UNIDADDOS/Documentos%20compartidos/2026/01.%20DINERS%20CLUB/01.%20DINERS/12.%20VAC%20COSTA/03%20FLOW%20+MATRIZ/PDM_DINERS_%20VAC_COSTA%202026_REV4.xlsx" TargetMode="External"/><Relationship Id="rId1" Type="http://schemas.openxmlformats.org/officeDocument/2006/relationships/externalLinkPath" Target="file:///C:\Users\andres.aguirre\Downloads\PDM_DINERS_%20VAC_COSTA%202026_REV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iscodesa.sharepoint.com/sites/UNIDADDOS/Documentos%20compartidos/2026/01.%20DINERS%20CLUB/01.%20DINERS/12.%20VAC%20COSTA/03%20FLOW%20+MATRIZ/PDM_DINERS_%20VAC_COSTA%202026_REV3.xlsx" TargetMode="External"/><Relationship Id="rId1" Type="http://schemas.openxmlformats.org/officeDocument/2006/relationships/externalLinkPath" Target="https://atiscodesa.sharepoint.com/sites/UNIDADDOS/Documentos%20compartidos/2026/01.%20DINERS%20CLUB/01.%20DINERS/12.%20VAC%20COSTA/03%20FLOW%20+MATRIZ/PDM_DINERS_%20VAC_COSTA%202026_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abezado"/>
      <sheetName val="Ctrl Cambios"/>
      <sheetName val="Planificación"/>
      <sheetName val="Análisis Keywords"/>
      <sheetName val="Ref"/>
      <sheetName val="Soportes Lat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cance Total 2012 Ene dic"/>
      <sheetName val="Alcance Nov Dic 2012"/>
      <sheetName val="Frecuencia"/>
      <sheetName val="datos"/>
      <sheetName val="Pentración 2011 y 2012 franjas"/>
      <sheetName val="Datos 2012 completo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W MEDIOS"/>
      <sheetName val="PAUTA DIGITAL"/>
      <sheetName val="SHARE"/>
      <sheetName val="PAUTA TELEVISIÓN OP1 "/>
      <sheetName val="Hoja1"/>
      <sheetName val="PAUTA TA MASTERCHEF"/>
      <sheetName val="Niveles Com TV"/>
      <sheetName val="RESUMEN DE ESCENARIO TV"/>
      <sheetName val="Niveles Com TV OP2 "/>
      <sheetName val="PAUTA TELEVISIÓN OP2"/>
      <sheetName val="CUADRE TC"/>
      <sheetName val="PAUTA TELEVISIÓN OP2 NUEVO"/>
      <sheetName val="PAUTA TV MASTERCHEF"/>
      <sheetName val="PAUTA VALLAS"/>
      <sheetName val="PANTALLAS LED"/>
      <sheetName val="VALLAS HIBRIDA"/>
      <sheetName val="CIRCUITO VIA LA COSTA"/>
      <sheetName val="REVISTAS"/>
      <sheetName val="PAUTA CINES"/>
    </sheetNames>
    <sheetDataSet>
      <sheetData sheetId="0" refreshError="1"/>
      <sheetData sheetId="1">
        <row r="24">
          <cell r="AB24">
            <v>169.14664800000003</v>
          </cell>
          <cell r="AG24">
            <v>422.86662000000001</v>
          </cell>
          <cell r="BI24">
            <v>253.71997199999998</v>
          </cell>
        </row>
        <row r="25">
          <cell r="AB25">
            <v>163.71997200000001</v>
          </cell>
          <cell r="AG25">
            <v>409.29993000000002</v>
          </cell>
          <cell r="BI25">
            <v>245.579958</v>
          </cell>
        </row>
        <row r="26">
          <cell r="AB26">
            <v>99.658659200000002</v>
          </cell>
          <cell r="AG26">
            <v>249.146648</v>
          </cell>
          <cell r="BI26">
            <v>149.48798879999998</v>
          </cell>
        </row>
        <row r="27">
          <cell r="AB27">
            <v>69.487988799999997</v>
          </cell>
          <cell r="AG27">
            <v>173.71997199999998</v>
          </cell>
          <cell r="BI27">
            <v>104.23198319999999</v>
          </cell>
        </row>
        <row r="28">
          <cell r="AB28">
            <v>89.658659200000002</v>
          </cell>
          <cell r="AG28">
            <v>224.146648</v>
          </cell>
          <cell r="BI28">
            <v>134.48798879999998</v>
          </cell>
        </row>
        <row r="29">
          <cell r="AB29">
            <v>99.487988800000011</v>
          </cell>
          <cell r="AG29">
            <v>248.71997200000001</v>
          </cell>
          <cell r="BI29">
            <v>149.2319832</v>
          </cell>
        </row>
        <row r="30">
          <cell r="AB30">
            <v>21.840707626649262</v>
          </cell>
          <cell r="AG30">
            <v>54.601769066623149</v>
          </cell>
          <cell r="BI30">
            <v>32.761061439973886</v>
          </cell>
        </row>
        <row r="31">
          <cell r="AB31">
            <v>21.761061439973957</v>
          </cell>
          <cell r="AG31">
            <v>54.402653599934894</v>
          </cell>
          <cell r="BI31">
            <v>32.641592159960936</v>
          </cell>
        </row>
        <row r="32">
          <cell r="AB32">
            <v>169.14664800000003</v>
          </cell>
          <cell r="AG32">
            <v>422.86662000000001</v>
          </cell>
          <cell r="BI32">
            <v>253.71997199999998</v>
          </cell>
        </row>
        <row r="33">
          <cell r="AB33">
            <v>163.71997200000001</v>
          </cell>
          <cell r="AG33">
            <v>409.29993000000002</v>
          </cell>
          <cell r="BI33">
            <v>245.579958</v>
          </cell>
        </row>
        <row r="34">
          <cell r="AB34">
            <v>21.932000000000002</v>
          </cell>
          <cell r="AG34">
            <v>54.83</v>
          </cell>
          <cell r="BI34">
            <v>32.897999999999996</v>
          </cell>
        </row>
        <row r="35">
          <cell r="AB35">
            <v>27.898000000000003</v>
          </cell>
          <cell r="AG35">
            <v>69.745000000000005</v>
          </cell>
          <cell r="BI35">
            <v>41.847000000000001</v>
          </cell>
        </row>
        <row r="36">
          <cell r="AB36">
            <v>109.65865920000002</v>
          </cell>
          <cell r="AG36">
            <v>274.14664800000003</v>
          </cell>
          <cell r="BI36">
            <v>164.48798880000001</v>
          </cell>
        </row>
        <row r="37">
          <cell r="AB37">
            <v>99.487988800000011</v>
          </cell>
          <cell r="AG37">
            <v>248.71997200000001</v>
          </cell>
          <cell r="BI37">
            <v>149.2319832</v>
          </cell>
        </row>
        <row r="38">
          <cell r="AB38">
            <v>27.658659200000002</v>
          </cell>
          <cell r="AG38">
            <v>69.146647999999999</v>
          </cell>
          <cell r="BI38">
            <v>41.487988799999997</v>
          </cell>
        </row>
        <row r="39">
          <cell r="AB39">
            <v>39.487988800000004</v>
          </cell>
          <cell r="AG39">
            <v>98.719971999999999</v>
          </cell>
          <cell r="BI39">
            <v>59.231983199999995</v>
          </cell>
        </row>
        <row r="40">
          <cell r="AB40">
            <v>153.84070762664928</v>
          </cell>
          <cell r="AG40">
            <v>384.60176906662315</v>
          </cell>
          <cell r="BI40">
            <v>230.76106143997387</v>
          </cell>
        </row>
        <row r="41">
          <cell r="AB41">
            <v>147.76106143997396</v>
          </cell>
          <cell r="AG41">
            <v>369.40265359993487</v>
          </cell>
          <cell r="BI41">
            <v>221.64159215996091</v>
          </cell>
        </row>
        <row r="42">
          <cell r="AB42">
            <v>21.931731839992541</v>
          </cell>
          <cell r="AG42">
            <v>54.829329599981349</v>
          </cell>
          <cell r="BI42">
            <v>32.897597759988805</v>
          </cell>
        </row>
        <row r="43">
          <cell r="AB43">
            <v>27.897597759988845</v>
          </cell>
          <cell r="AG43">
            <v>69.743994399972109</v>
          </cell>
          <cell r="BI43">
            <v>41.846396639983261</v>
          </cell>
        </row>
        <row r="44">
          <cell r="AB44">
            <v>133.146648</v>
          </cell>
          <cell r="AG44">
            <v>332.86662000000001</v>
          </cell>
          <cell r="BI44">
            <v>199.71997200000001</v>
          </cell>
        </row>
        <row r="45">
          <cell r="AB45">
            <v>115.71997200000001</v>
          </cell>
          <cell r="AG45">
            <v>289.29993000000002</v>
          </cell>
          <cell r="BI45">
            <v>173.579958</v>
          </cell>
        </row>
        <row r="46">
          <cell r="AB46">
            <v>29.242659199999999</v>
          </cell>
          <cell r="AG46">
            <v>73.106647999999993</v>
          </cell>
          <cell r="BI46">
            <v>43.863988799999994</v>
          </cell>
        </row>
        <row r="47">
          <cell r="AB47">
            <v>49.487988800000004</v>
          </cell>
          <cell r="AG47">
            <v>123.719972</v>
          </cell>
          <cell r="BI47">
            <v>74.231983200000002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wX78RI0aUqZYchrbLNe76bY_mHG78xHoC2ov7004M4jD9MMX3e8Qq_jAyOJMXHy" itemId="01JCGUQBMLSRISIUDHOBHK6TJ2OXMHANET">
      <xxl21:absoluteUrl r:id="rId2"/>
    </xxl21:alternateUrls>
    <sheetNames>
      <sheetName val="FLOW MEDIOS"/>
      <sheetName val="SHARE"/>
      <sheetName val="PAUTA DIGITAL"/>
      <sheetName val="PAUTA TELEVISIÓN OP1 "/>
      <sheetName val="Hoja1"/>
      <sheetName val="PAUTA TA MASTERCHEF"/>
      <sheetName val="Niveles Com TV"/>
      <sheetName val="PAUTA TELEVISIÓN OP2"/>
      <sheetName val="Niveles Com TV OP2"/>
      <sheetName val="RESUMEN DE ESCENARIO TV"/>
      <sheetName val="PAUTA TV MASTERCHEF"/>
      <sheetName val="PAUTA VALLAS"/>
      <sheetName val="PANTALLAS LED"/>
      <sheetName val="VALLAS HIBRIDA"/>
      <sheetName val="CIRCUITO VIA LA COSTA"/>
      <sheetName val="REVISTAS"/>
      <sheetName val="PAUTA CINES"/>
    </sheetNames>
    <sheetDataSet>
      <sheetData sheetId="0"/>
      <sheetData sheetId="1"/>
      <sheetData sheetId="2">
        <row r="24">
          <cell r="L24">
            <v>745.73324000000002</v>
          </cell>
        </row>
        <row r="25">
          <cell r="L25">
            <v>718.59986000000004</v>
          </cell>
        </row>
        <row r="26">
          <cell r="L26">
            <v>398.293296</v>
          </cell>
        </row>
        <row r="27">
          <cell r="L27">
            <v>247.439944</v>
          </cell>
        </row>
        <row r="28">
          <cell r="L28">
            <v>298.293296</v>
          </cell>
        </row>
        <row r="29">
          <cell r="L29">
            <v>347.43994400000003</v>
          </cell>
        </row>
        <row r="30">
          <cell r="L30">
            <v>139.2035381332463</v>
          </cell>
        </row>
        <row r="31">
          <cell r="L31">
            <v>208.80530719986979</v>
          </cell>
        </row>
        <row r="32">
          <cell r="L32">
            <v>59.658659199962699</v>
          </cell>
        </row>
        <row r="33">
          <cell r="L33">
            <v>89.487988799944205</v>
          </cell>
        </row>
        <row r="34">
          <cell r="L34">
            <v>120.2</v>
          </cell>
          <cell r="M34">
            <v>625.53323999999998</v>
          </cell>
        </row>
        <row r="35">
          <cell r="M35">
            <v>718.59986000000004</v>
          </cell>
        </row>
        <row r="36">
          <cell r="M36">
            <v>398.293296</v>
          </cell>
        </row>
        <row r="37">
          <cell r="M37">
            <v>247.439944</v>
          </cell>
        </row>
        <row r="38">
          <cell r="M38">
            <v>298.293296</v>
          </cell>
        </row>
        <row r="39">
          <cell r="M39">
            <v>347.43994400000003</v>
          </cell>
        </row>
        <row r="40">
          <cell r="M40">
            <v>139.2035381332463</v>
          </cell>
        </row>
        <row r="41">
          <cell r="M41">
            <v>208.80530719986979</v>
          </cell>
        </row>
        <row r="42">
          <cell r="M42">
            <v>59.658659199962699</v>
          </cell>
        </row>
        <row r="43">
          <cell r="M43">
            <v>89.487988799944205</v>
          </cell>
        </row>
        <row r="44">
          <cell r="M44">
            <v>745.73324000000002</v>
          </cell>
        </row>
        <row r="45">
          <cell r="M45">
            <v>718.59986000000004</v>
          </cell>
        </row>
        <row r="46">
          <cell r="M46">
            <v>398.293296</v>
          </cell>
        </row>
        <row r="47">
          <cell r="M47">
            <v>247.439944</v>
          </cell>
        </row>
        <row r="48">
          <cell r="M48">
            <v>298.293296</v>
          </cell>
        </row>
        <row r="49">
          <cell r="M49">
            <v>347.43994400000003</v>
          </cell>
        </row>
        <row r="50">
          <cell r="M50">
            <v>139.2035381332463</v>
          </cell>
        </row>
        <row r="51">
          <cell r="M51">
            <v>208.80530719986979</v>
          </cell>
        </row>
        <row r="52">
          <cell r="M52">
            <v>59.658659199962699</v>
          </cell>
        </row>
        <row r="53">
          <cell r="M53">
            <v>89.487988799944205</v>
          </cell>
        </row>
        <row r="63">
          <cell r="AF63">
            <v>717.66666666666663</v>
          </cell>
          <cell r="BH63">
            <v>717.66666666666663</v>
          </cell>
          <cell r="CM63">
            <v>717.66666666666663</v>
          </cell>
        </row>
        <row r="64">
          <cell r="AF64">
            <v>600</v>
          </cell>
          <cell r="BH64">
            <v>600</v>
          </cell>
          <cell r="CM64">
            <v>600</v>
          </cell>
        </row>
        <row r="65">
          <cell r="AF65">
            <v>716.66666666666663</v>
          </cell>
          <cell r="BH65">
            <v>716.66666666666663</v>
          </cell>
          <cell r="CM65">
            <v>716.66666666666663</v>
          </cell>
        </row>
        <row r="66">
          <cell r="AF66">
            <v>600</v>
          </cell>
          <cell r="BH66">
            <v>600</v>
          </cell>
          <cell r="CM66">
            <v>600</v>
          </cell>
        </row>
        <row r="67">
          <cell r="AF67">
            <v>716.66666666666663</v>
          </cell>
          <cell r="BH67">
            <v>716.66666666666663</v>
          </cell>
          <cell r="CM67">
            <v>716.66666666666663</v>
          </cell>
        </row>
        <row r="68">
          <cell r="AF68">
            <v>600</v>
          </cell>
          <cell r="BH68">
            <v>600</v>
          </cell>
          <cell r="CM68">
            <v>600</v>
          </cell>
        </row>
        <row r="76">
          <cell r="L76">
            <v>2294.6310146666046</v>
          </cell>
          <cell r="M76">
            <v>3967.7420293332093</v>
          </cell>
        </row>
        <row r="77">
          <cell r="L77">
            <v>3206.451594133358</v>
          </cell>
          <cell r="M77">
            <v>793.54840586664193</v>
          </cell>
          <cell r="N77">
            <v>4000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wX78RI0aUqZYchrbLNe76bY_mHG78xHoC2ov7004M4jD9MMX3e8Qq_jAyOJMXHy" itemId="01JCGUQBORAD25S4VL6NBKTSXYUYIHMISZ">
      <xxl21:absoluteUrl r:id="rId2"/>
    </xxl21:alternateUrls>
    <sheetNames>
      <sheetName val="FLOW MEDIOS"/>
      <sheetName val="PAUTA DIGITAL"/>
      <sheetName val="SHARE"/>
      <sheetName val="PAUTA TELEVISIÓN OP1 "/>
      <sheetName val="Hoja1"/>
      <sheetName val="PAUTA TA MASTERCHEF"/>
      <sheetName val="Niveles Com TV"/>
      <sheetName val="PAUTA TELEVISIÓN OP2"/>
      <sheetName val="Niveles Com TV OP2"/>
      <sheetName val="RESUMEN DE ESCENARIO TV"/>
      <sheetName val="PAUTA TV MASTERCHEF"/>
      <sheetName val="PAUTA VALLAS"/>
      <sheetName val="PANTALLAS LED"/>
      <sheetName val="VALLAS HIBRIDA"/>
      <sheetName val="CIRCUITO VIA LA COSTA"/>
      <sheetName val="REVISTAS"/>
    </sheetNames>
    <sheetDataSet>
      <sheetData sheetId="0"/>
      <sheetData sheetId="1"/>
      <sheetData sheetId="2"/>
      <sheetData sheetId="3">
        <row r="116">
          <cell r="CH116">
            <v>0.30183930300096812</v>
          </cell>
          <cell r="CI116">
            <v>0.69816069699903194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18" Type="http://schemas.openxmlformats.org/officeDocument/2006/relationships/hyperlink" Target="https://www.dinersclub.com.ec/blubenefits/?utm_source=META&amp;utm_medium=CPC&amp;utm_campaign=DINERS-VACCOSTA-2026-MKT0022145&amp;utm_id=DINERS-VACCOSTA-2026-MKT0022145&amp;utm_term=DINERS-VACCOSTA-2026-MKT0022145&amp;utm_content=META-DINAMICOS" TargetMode="External"/><Relationship Id="rId26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39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21" Type="http://schemas.openxmlformats.org/officeDocument/2006/relationships/hyperlink" Target="https://www.dinersclub.com.ec/blubenefits/?utm_source=META&amp;utm_medium=CPC&amp;utm_campaign=DINERS-VACCOSTA-2026-MKT0022145&amp;utm_id=DINERS-VACCOSTA-2026-MKT0022145&amp;utm_term=DINERS-VACCOSTA-2026-MKT0022145&amp;utm_content=META-DINAMICOS" TargetMode="External"/><Relationship Id="rId34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7" Type="http://schemas.openxmlformats.org/officeDocument/2006/relationships/hyperlink" Target="http://www.dinersclub.com.ec/blubenefits/?utm_source=YOUTUBE&amp;utm_medium=CPM&amp;utm_campaign=DINERS-VACCOSTA-2026-MKT0022145&amp;utm_id=DINERS-VACCOSTA-2026-MKT0022145&amp;utm_term=DINERS-VACCOSTA-2026-MKT0022145&amp;utm_content=YOUTUBE-INSTREAM" TargetMode="External"/><Relationship Id="rId12" Type="http://schemas.openxmlformats.org/officeDocument/2006/relationships/hyperlink" Target="https://www.dinersclub.com.ec/blubenefits/?utm_source=META&amp;utm_medium=CPC&amp;utm_campaign=DINERS-VACCOSTA-2026-MKT0022145&amp;utm_id=DINERS-VACCOSTA-2026-MKT0022145&amp;utm_term=DINERS-VACCOSTA-2026-MKT0022145&amp;utm_content=META-DINAMICOS" TargetMode="External"/><Relationship Id="rId17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25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DINAMICOS" TargetMode="External"/><Relationship Id="rId33" Type="http://schemas.openxmlformats.org/officeDocument/2006/relationships/hyperlink" Target="https://bluapp.onelink.me/lZB9/rq3r79vr" TargetMode="External"/><Relationship Id="rId38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2" Type="http://schemas.openxmlformats.org/officeDocument/2006/relationships/hyperlink" Target="https://www.dinersclub.com.ec/blubenefits/?utm_source=META&amp;utm_medium=CPM&amp;utm_campaign=DINERS-VACCOSTA-2026-MKT0022145&amp;utm_id=DINERS-VACCOSTA-2026-MKT0022145&amp;utm_term=DINERS-VACCOSTA-2026-MKT0022145&amp;utm_content=META-VIDEOADREEL" TargetMode="External"/><Relationship Id="rId16" Type="http://schemas.openxmlformats.org/officeDocument/2006/relationships/hyperlink" Target="https://www.dinersclub.com.ec/blubenefits/?utm_source=PRIMICIAS&amp;utm_medium=CPM&amp;utm_campaign=DINERS-VACCOSTA-2026-MKT0022145&amp;utm_id=DINERS-VACCOSTA-2026-MKT0022145&amp;utm_term=DINERS-VACCOSTA-2026-MKT0022145&amp;utm_content=PRIMICIAS" TargetMode="External"/><Relationship Id="rId20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29" Type="http://schemas.openxmlformats.org/officeDocument/2006/relationships/hyperlink" Target="https://bluapp.onelink.me/lZB9/n841tnfg" TargetMode="External"/><Relationship Id="rId1" Type="http://schemas.openxmlformats.org/officeDocument/2006/relationships/hyperlink" Target="https://www.dinersclub.com.ec/blubenefits/?utm_source=META&amp;utm_medium=CPM&amp;utm_campaign=DINERS-VACCOSTA-2026-MKT0022145&amp;utm_id=DINERS-VACCOSTA-2026-MKT0022145&amp;utm_term=DINERS-VACCOSTA-2026-MKT0022145&amp;utm_content=META-VIDEOADREEL" TargetMode="External"/><Relationship Id="rId6" Type="http://schemas.openxmlformats.org/officeDocument/2006/relationships/hyperlink" Target="https://www.dinersclub.com.ec/blubenefits/?utm_source=YOUTUBE&amp;utm_medium=CPM&amp;utm_campaign=DINERS-VACCOSTA-2026-MKT0022145&amp;utm_id=DINERS-VACCOSTA-2026-MKT0022145&amp;utm_term=DINERS-VACCOSTA-2026-MKT0022145&amp;utm_content=YOUTUBE-SHORTS" TargetMode="External"/><Relationship Id="rId11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24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DINAMICOS" TargetMode="External"/><Relationship Id="rId32" Type="http://schemas.openxmlformats.org/officeDocument/2006/relationships/hyperlink" Target="https://bluapp.onelink.me/lZB9/rq3r79vr" TargetMode="External"/><Relationship Id="rId37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5" Type="http://schemas.openxmlformats.org/officeDocument/2006/relationships/hyperlink" Target="http://www.dinersclub.com.ec/blubenefits/?utm_source=YOUTUBE&amp;utm_medium=CPM&amp;utm_campaign=DINERS-VACCOSTA-2026-MKT0022145&amp;utm_id=DINERS-VACCOSTA-2026-MKT0022145&amp;utm_term=DINERS-VACCOSTA-2026-MKT0022145&amp;utm_content=YOUTUBE-INSTREAM" TargetMode="External"/><Relationship Id="rId15" Type="http://schemas.openxmlformats.org/officeDocument/2006/relationships/hyperlink" Target="https://www.dinersclub.com.ec/blubenefits/?utm_source=META&amp;utm_medium=CPC&amp;utm_campaign=DINERS-VACCOSTA-2026-MKT0022145&amp;utm_id=DINERS-VACCOSTA-2026-MKT0022145&amp;utm_term=DINERS-VACCOSTA-2026-MKT0022145&amp;utm_content=META-DINAMICOS" TargetMode="External"/><Relationship Id="rId23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28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36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10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19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31" Type="http://schemas.openxmlformats.org/officeDocument/2006/relationships/hyperlink" Target="https://bluapp.onelink.me/lZB9/rq3r79vr" TargetMode="External"/><Relationship Id="rId4" Type="http://schemas.openxmlformats.org/officeDocument/2006/relationships/hyperlink" Target="https://www.dinersclub.com.ec/blubenefits/?utm_source=TIKTOK&amp;utm_medium=CPM&amp;utm_campaign=DINERS-VACCOSTA-2026-MKT0022145&amp;utm_id=DINERS-VACCOSTA-2026-MKT0022145&amp;utm_term=DINERS-VACCOSTA-2026-MKT0022145&amp;utm_content=TIKTOK-SPARKAD" TargetMode="External"/><Relationship Id="rId9" Type="http://schemas.openxmlformats.org/officeDocument/2006/relationships/hyperlink" Target="https://www.dinersclub.com.ec/blubenefits/?utm_source=DV360&amp;utm_medium=CPM&amp;utm_campaign=DINERS-VACCOSTA-2026-MKT0022145&amp;utm_id=DINERS-VACCOSTA-2026-MKT0022145&amp;utm_term=DINERS-VACCOSTA-2026-MKT0022145&amp;utm_content=DV360" TargetMode="External"/><Relationship Id="rId14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22" Type="http://schemas.openxmlformats.org/officeDocument/2006/relationships/hyperlink" Target="https://www.dinersclub.com.ec/blubenefits/?utm_source=TIKTOK&amp;utm_medium=CPV&amp;utm_campaign=DINERS-VACCOSTA-2026-MKT0022145&amp;utm_id=DINERS-VACCOSTA-2026-MKT0022145&amp;utm_term=DINERS-VACCOSTA-2026-MKT0022145&amp;utm_content=TIKTOK-INFEED" TargetMode="External"/><Relationship Id="rId27" Type="http://schemas.openxmlformats.org/officeDocument/2006/relationships/hyperlink" Target="https://www.dinersclub.com.ec/blubenefits/?utm_source=META&amp;utm_medium=CPV&amp;utm_campaign=DINERS-VACCOSTA-2026-MKT0022145&amp;utm_id=DINERS-VACCOSTA-2026-MKT0022145&amp;utm_term=DINERS-VACCOSTA-2026-MKT0022145&amp;utm_content=META-VIDEOADREEL" TargetMode="External"/><Relationship Id="rId30" Type="http://schemas.openxmlformats.org/officeDocument/2006/relationships/hyperlink" Target="https://bluapp.onelink.me/lZB9/rq3r79vr" TargetMode="External"/><Relationship Id="rId35" Type="http://schemas.openxmlformats.org/officeDocument/2006/relationships/hyperlink" Target="http://www.dinersclub.com.ec/blubenefits/?utm_source=YOUTUBE&amp;utm_medium=CPV&amp;utm_campaign=DINERS-VACCOSTA-2026-MKT0022145&amp;utm_id=DINERS-VACCOSTA-2026-MKT0022145&amp;utm_term=DINERS-VACCOSTA-2026-MKT0022145&amp;utm_content=YOUTUBE-INSTREAM" TargetMode="External"/><Relationship Id="rId8" Type="http://schemas.openxmlformats.org/officeDocument/2006/relationships/hyperlink" Target="https://www.dinersclub.com.ec/blubenefits/?utm_source=YOUTUBE&amp;utm_medium=CPM&amp;utm_campaign=DINERS-VACCOSTA-2026-MKT0022145&amp;utm_id=DINERS-VACCOSTA-2026-MKT0022145&amp;utm_term=DINERS-VACCOSTA-2026-MKT0022145&amp;utm_content=YOUTUBE-SHORTS" TargetMode="External"/><Relationship Id="rId3" Type="http://schemas.openxmlformats.org/officeDocument/2006/relationships/hyperlink" Target="https://www.dinersclub.com.ec/blubenefits/?utm_source=TIKTOK&amp;utm_medium=CPM&amp;utm_campaign=DINERS-VACCOSTA-2026-MKT0022145&amp;utm_id=DINERS-VACCOSTA-2026-MKT0022145&amp;utm_term=DINERS-VACCOSTA-2026-MKT0022145&amp;utm_content=TIKTOK-SPARKA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42E3-1157-4484-829F-B3CBE392053C}">
  <sheetPr codeName="Hoja4">
    <tabColor theme="1"/>
    <pageSetUpPr fitToPage="1"/>
  </sheetPr>
  <dimension ref="A1:AL61"/>
  <sheetViews>
    <sheetView showGridLines="0" topLeftCell="A26" zoomScale="75" zoomScaleNormal="100" workbookViewId="0">
      <selection activeCell="I30" sqref="I30:L30"/>
    </sheetView>
  </sheetViews>
  <sheetFormatPr defaultColWidth="11.42578125" defaultRowHeight="12.95"/>
  <cols>
    <col min="1" max="1" width="0.7109375" style="1" customWidth="1"/>
    <col min="2" max="2" width="5.85546875" style="1" customWidth="1"/>
    <col min="3" max="3" width="2.7109375" style="1" customWidth="1"/>
    <col min="4" max="4" width="33.7109375" style="1" customWidth="1"/>
    <col min="5" max="22" width="3.7109375" style="1" customWidth="1"/>
    <col min="23" max="23" width="4.85546875" style="3" customWidth="1"/>
    <col min="24" max="24" width="17.85546875" style="2" customWidth="1"/>
    <col min="25" max="25" width="7" style="1" customWidth="1"/>
    <col min="26" max="27" width="12.85546875" style="294" customWidth="1"/>
    <col min="28" max="28" width="3.140625" style="294" customWidth="1"/>
    <col min="29" max="31" width="12.85546875" style="294" customWidth="1"/>
    <col min="32" max="33" width="6.140625" style="1" customWidth="1"/>
    <col min="34" max="34" width="17.28515625" style="1" customWidth="1"/>
    <col min="35" max="35" width="8.7109375" style="1" customWidth="1"/>
    <col min="36" max="36" width="11.42578125" style="5"/>
    <col min="37" max="37" width="13.7109375" style="5" bestFit="1" customWidth="1"/>
    <col min="38" max="38" width="14.7109375" style="5" bestFit="1" customWidth="1"/>
    <col min="39" max="16384" width="11.42578125" style="5"/>
  </cols>
  <sheetData>
    <row r="1" spans="1:38" ht="6" customHeight="1"/>
    <row r="2" spans="1:38" ht="6.6" customHeight="1"/>
    <row r="3" spans="1:38" ht="16.149999999999999" customHeight="1">
      <c r="E3" s="1754" t="s">
        <v>0</v>
      </c>
      <c r="F3" s="1754"/>
      <c r="G3" s="1754"/>
      <c r="H3" s="1754"/>
      <c r="I3" s="1754"/>
      <c r="J3" s="1754"/>
      <c r="K3" s="1754"/>
      <c r="L3" s="1754"/>
      <c r="M3" s="1754"/>
      <c r="N3" s="1754"/>
      <c r="O3" s="1754"/>
      <c r="P3" s="1754"/>
      <c r="Q3" s="1754"/>
      <c r="R3" s="806"/>
      <c r="S3" s="806"/>
      <c r="T3" s="806"/>
      <c r="U3" s="806"/>
      <c r="V3" s="806"/>
      <c r="W3" s="6"/>
      <c r="X3" s="6"/>
      <c r="Y3" s="6"/>
      <c r="Z3" s="295"/>
      <c r="AA3" s="295"/>
      <c r="AB3" s="295"/>
      <c r="AC3" s="295"/>
      <c r="AD3" s="295"/>
      <c r="AE3" s="7"/>
    </row>
    <row r="4" spans="1:38" ht="16.149999999999999" customHeight="1">
      <c r="E4" s="1754" t="s">
        <v>1</v>
      </c>
      <c r="F4" s="1754"/>
      <c r="G4" s="1754"/>
      <c r="H4" s="1754"/>
      <c r="I4" s="1754"/>
      <c r="J4" s="1754"/>
      <c r="K4" s="1754"/>
      <c r="L4" s="1754"/>
      <c r="M4" s="1754"/>
      <c r="N4" s="1754"/>
      <c r="O4" s="1754"/>
      <c r="P4" s="1754"/>
      <c r="Q4" s="1754"/>
      <c r="R4" s="806"/>
      <c r="S4" s="806"/>
      <c r="T4" s="806"/>
      <c r="U4" s="806"/>
      <c r="V4" s="806"/>
      <c r="W4" s="6"/>
      <c r="X4" s="6"/>
      <c r="Y4" s="6"/>
      <c r="Z4" s="295"/>
      <c r="AA4" s="295"/>
      <c r="AB4" s="295"/>
      <c r="AC4" s="295"/>
      <c r="AD4" s="295"/>
      <c r="AE4" s="7"/>
    </row>
    <row r="5" spans="1:38" s="13" customFormat="1" ht="4.9000000000000004" customHeight="1">
      <c r="A5" s="8"/>
      <c r="B5" s="8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0"/>
      <c r="X5" s="11"/>
      <c r="Y5" s="8"/>
      <c r="Z5" s="58"/>
      <c r="AA5" s="58"/>
      <c r="AB5" s="58"/>
      <c r="AC5" s="58"/>
      <c r="AD5" s="58"/>
      <c r="AE5" s="58"/>
      <c r="AF5" s="8"/>
      <c r="AG5" s="8"/>
      <c r="AH5" s="8"/>
      <c r="AI5" s="8"/>
    </row>
    <row r="6" spans="1:38" s="13" customFormat="1" ht="12.6" customHeight="1">
      <c r="A6" s="8"/>
      <c r="B6" s="8"/>
      <c r="C6" s="8"/>
      <c r="D6" s="9"/>
      <c r="E6" s="1736">
        <v>2026</v>
      </c>
      <c r="F6" s="1737"/>
      <c r="G6" s="1737"/>
      <c r="H6" s="1737"/>
      <c r="I6" s="1737"/>
      <c r="J6" s="1737"/>
      <c r="K6" s="1737"/>
      <c r="L6" s="1737"/>
      <c r="M6" s="1737"/>
      <c r="N6" s="1737"/>
      <c r="O6" s="1737"/>
      <c r="P6" s="1737"/>
      <c r="Q6" s="1737"/>
      <c r="R6" s="1737"/>
      <c r="S6" s="1737"/>
      <c r="T6" s="1737"/>
      <c r="U6" s="1737"/>
      <c r="V6" s="1738"/>
      <c r="W6" s="10"/>
      <c r="X6" s="11"/>
      <c r="Y6" s="8"/>
      <c r="Z6" s="581"/>
      <c r="AA6" s="582"/>
      <c r="AB6" s="58"/>
      <c r="AC6" s="58"/>
      <c r="AD6" s="58"/>
      <c r="AE6" s="58"/>
      <c r="AF6" s="8"/>
      <c r="AG6" s="8"/>
      <c r="AH6" s="8"/>
      <c r="AI6" s="8"/>
    </row>
    <row r="7" spans="1:38" s="13" customFormat="1" ht="12" customHeight="1">
      <c r="A7" s="8"/>
      <c r="B7" s="8"/>
      <c r="C7" s="8"/>
      <c r="D7" s="9"/>
      <c r="E7" s="1755" t="s">
        <v>2</v>
      </c>
      <c r="F7" s="1755"/>
      <c r="G7" s="1755"/>
      <c r="H7" s="1755"/>
      <c r="I7" s="1747" t="s">
        <v>3</v>
      </c>
      <c r="J7" s="1747"/>
      <c r="K7" s="1747"/>
      <c r="L7" s="1747"/>
      <c r="M7" s="1747" t="s">
        <v>4</v>
      </c>
      <c r="N7" s="1747"/>
      <c r="O7" s="1747"/>
      <c r="P7" s="1747"/>
      <c r="Q7" s="1747"/>
      <c r="R7" s="1747" t="s">
        <v>5</v>
      </c>
      <c r="S7" s="1747"/>
      <c r="T7" s="1747"/>
      <c r="U7" s="1747"/>
      <c r="V7" s="1747"/>
      <c r="W7" s="14"/>
      <c r="X7" s="15"/>
      <c r="Y7" s="16"/>
      <c r="Z7" s="1750" t="s">
        <v>6</v>
      </c>
      <c r="AA7" s="1750"/>
      <c r="AB7" s="296"/>
      <c r="AC7" s="1748" t="s">
        <v>7</v>
      </c>
      <c r="AD7" s="1748"/>
      <c r="AE7" s="1749"/>
      <c r="AF7" s="9"/>
      <c r="AG7" s="9"/>
      <c r="AH7" s="9"/>
      <c r="AI7" s="9"/>
      <c r="AK7" s="17"/>
      <c r="AL7" s="18"/>
    </row>
    <row r="8" spans="1:38" s="13" customFormat="1" ht="12">
      <c r="A8" s="8"/>
      <c r="B8" s="8"/>
      <c r="C8" s="8"/>
      <c r="D8" s="19"/>
      <c r="E8" s="20">
        <v>5</v>
      </c>
      <c r="F8" s="21">
        <v>12</v>
      </c>
      <c r="G8" s="21">
        <v>19</v>
      </c>
      <c r="H8" s="21">
        <f t="shared" ref="H8" si="0">G8+7</f>
        <v>26</v>
      </c>
      <c r="I8" s="21">
        <v>2</v>
      </c>
      <c r="J8" s="21">
        <f>I8+7</f>
        <v>9</v>
      </c>
      <c r="K8" s="21">
        <f t="shared" ref="K8:L8" si="1">J8+7</f>
        <v>16</v>
      </c>
      <c r="L8" s="21">
        <f t="shared" si="1"/>
        <v>23</v>
      </c>
      <c r="M8" s="21">
        <v>2</v>
      </c>
      <c r="N8" s="21">
        <f>M8+7</f>
        <v>9</v>
      </c>
      <c r="O8" s="21">
        <f t="shared" ref="O8:P8" si="2">N8+7</f>
        <v>16</v>
      </c>
      <c r="P8" s="21">
        <f t="shared" si="2"/>
        <v>23</v>
      </c>
      <c r="Q8" s="22">
        <f t="shared" ref="Q8" si="3">P8+7</f>
        <v>30</v>
      </c>
      <c r="R8" s="21">
        <v>6</v>
      </c>
      <c r="S8" s="21">
        <f>R8+7</f>
        <v>13</v>
      </c>
      <c r="T8" s="21">
        <f t="shared" ref="T8" si="4">S8+7</f>
        <v>20</v>
      </c>
      <c r="U8" s="21">
        <f t="shared" ref="U8" si="5">T8+7</f>
        <v>27</v>
      </c>
      <c r="V8" s="22">
        <f t="shared" ref="V8" si="6">U8+7</f>
        <v>34</v>
      </c>
      <c r="W8" s="23"/>
      <c r="X8" s="24" t="s">
        <v>8</v>
      </c>
      <c r="Y8" s="9"/>
      <c r="Z8" s="310" t="s">
        <v>9</v>
      </c>
      <c r="AA8" s="311" t="s">
        <v>10</v>
      </c>
      <c r="AB8" s="40"/>
      <c r="AC8" s="310" t="s">
        <v>11</v>
      </c>
      <c r="AD8" s="312" t="s">
        <v>12</v>
      </c>
      <c r="AE8" s="311" t="s">
        <v>13</v>
      </c>
      <c r="AF8" s="9"/>
      <c r="AG8" s="9"/>
      <c r="AH8" s="9"/>
      <c r="AI8" s="9"/>
      <c r="AK8" s="17"/>
      <c r="AL8" s="18"/>
    </row>
    <row r="9" spans="1:38" s="13" customFormat="1" ht="12">
      <c r="A9" s="25"/>
      <c r="B9" s="25"/>
      <c r="C9" s="25"/>
      <c r="D9" s="26" t="s">
        <v>14</v>
      </c>
      <c r="W9" s="27"/>
      <c r="X9" s="28"/>
      <c r="Y9" s="29"/>
      <c r="Z9" s="297"/>
      <c r="AA9" s="297"/>
      <c r="AB9" s="298"/>
      <c r="AC9" s="297"/>
      <c r="AD9" s="297"/>
      <c r="AE9" s="297"/>
      <c r="AF9" s="29"/>
      <c r="AG9" s="29"/>
      <c r="AH9" s="29"/>
      <c r="AI9" s="29"/>
    </row>
    <row r="10" spans="1:38" s="13" customFormat="1" ht="12">
      <c r="A10" s="25"/>
      <c r="B10" s="25"/>
      <c r="C10" s="25"/>
      <c r="D10" s="30" t="s">
        <v>15</v>
      </c>
      <c r="E10" s="60"/>
      <c r="F10" s="61"/>
      <c r="G10" s="62"/>
      <c r="H10" s="62"/>
      <c r="I10" s="62"/>
      <c r="J10" s="62"/>
      <c r="K10" s="62"/>
      <c r="L10" s="62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50"/>
      <c r="X10" s="67">
        <f>SUM(E11:Q12)</f>
        <v>45620</v>
      </c>
      <c r="Y10" s="49"/>
      <c r="Z10" s="299"/>
      <c r="AA10" s="299"/>
      <c r="AB10" s="300"/>
      <c r="AC10" s="299"/>
      <c r="AD10" s="299"/>
      <c r="AE10" s="299"/>
      <c r="AF10" s="31"/>
      <c r="AG10" s="31"/>
      <c r="AH10" s="31"/>
      <c r="AI10" s="31"/>
      <c r="AJ10" s="32"/>
    </row>
    <row r="11" spans="1:38" s="13" customFormat="1" ht="12">
      <c r="A11" s="25"/>
      <c r="B11" s="25"/>
      <c r="C11" s="25"/>
      <c r="D11" s="33" t="s">
        <v>16</v>
      </c>
      <c r="E11" s="1725">
        <f>+'PAUTA TELEVISIÓN OP2'!CT19+'PAUTA TELEVISIÓN OP2'!CT54</f>
        <v>10186.230000000001</v>
      </c>
      <c r="F11" s="1725"/>
      <c r="G11" s="1725"/>
      <c r="H11" s="1725"/>
      <c r="I11" s="1725">
        <f>+'PAUTA TELEVISIÓN OP2'!CU19+'PAUTA TELEVISIÓN OP2'!CU54</f>
        <v>17413.77</v>
      </c>
      <c r="J11" s="1725"/>
      <c r="K11" s="1725"/>
      <c r="L11" s="1725"/>
      <c r="M11" s="1728"/>
      <c r="N11" s="1728"/>
      <c r="O11" s="1728"/>
      <c r="P11" s="1728"/>
      <c r="Q11" s="1751"/>
      <c r="R11" s="1728"/>
      <c r="S11" s="1728"/>
      <c r="T11" s="1728"/>
      <c r="U11" s="1728"/>
      <c r="V11" s="1751"/>
      <c r="W11" s="34"/>
      <c r="X11" s="35"/>
      <c r="Y11" s="49"/>
      <c r="Z11" s="301">
        <f>SUM(E11:Q11)</f>
        <v>27600</v>
      </c>
      <c r="AA11" s="301"/>
      <c r="AB11" s="302"/>
      <c r="AC11" s="301">
        <f>SUM(D11:P11)</f>
        <v>27600</v>
      </c>
      <c r="AD11" s="301"/>
      <c r="AE11" s="301"/>
      <c r="AF11" s="31"/>
      <c r="AG11" s="31"/>
      <c r="AH11" s="31"/>
      <c r="AI11" s="31"/>
    </row>
    <row r="12" spans="1:38" s="13" customFormat="1" ht="12">
      <c r="A12" s="25"/>
      <c r="B12" s="25"/>
      <c r="C12" s="25"/>
      <c r="D12" s="33" t="s">
        <v>17</v>
      </c>
      <c r="E12" s="1725">
        <f>+'PAUTA TELEVISIÓN OP2'!CT75</f>
        <v>9247.996666666666</v>
      </c>
      <c r="F12" s="1725"/>
      <c r="G12" s="1725"/>
      <c r="H12" s="1725"/>
      <c r="I12" s="1725">
        <f>+'PAUTA TELEVISIÓN OP2'!CU75</f>
        <v>8772.003333333334</v>
      </c>
      <c r="J12" s="1725"/>
      <c r="K12" s="1725"/>
      <c r="L12" s="1725"/>
      <c r="M12" s="1728"/>
      <c r="N12" s="1728"/>
      <c r="O12" s="1728"/>
      <c r="P12" s="1728"/>
      <c r="Q12" s="1751"/>
      <c r="R12" s="1728"/>
      <c r="S12" s="1728"/>
      <c r="T12" s="1728"/>
      <c r="U12" s="1728"/>
      <c r="V12" s="1751"/>
      <c r="W12" s="34"/>
      <c r="X12" s="35"/>
      <c r="Y12" s="49"/>
      <c r="Z12" s="301">
        <f>SUM(E12:Q12)</f>
        <v>18020</v>
      </c>
      <c r="AA12" s="301"/>
      <c r="AB12" s="302"/>
      <c r="AC12" s="301">
        <f>SUM(D12:P12)</f>
        <v>18020</v>
      </c>
      <c r="AD12" s="301"/>
      <c r="AE12" s="301"/>
      <c r="AF12" s="31"/>
      <c r="AG12" s="31"/>
      <c r="AH12" s="31"/>
      <c r="AI12" s="31"/>
    </row>
    <row r="13" spans="1:38" s="13" customFormat="1" ht="12">
      <c r="A13" s="25"/>
      <c r="B13" s="25"/>
      <c r="C13" s="25"/>
      <c r="D13" s="30" t="s">
        <v>18</v>
      </c>
      <c r="E13" s="60"/>
      <c r="F13" s="61"/>
      <c r="G13" s="62"/>
      <c r="H13" s="62"/>
      <c r="I13" s="62"/>
      <c r="J13" s="62"/>
      <c r="K13" s="62"/>
      <c r="L13" s="62"/>
      <c r="M13" s="800"/>
      <c r="N13" s="800"/>
      <c r="O13" s="800"/>
      <c r="P13" s="800"/>
      <c r="Q13" s="800"/>
      <c r="R13" s="63"/>
      <c r="S13" s="63"/>
      <c r="T13" s="63"/>
      <c r="U13" s="63"/>
      <c r="V13" s="63"/>
      <c r="W13" s="50"/>
      <c r="X13" s="67">
        <f>SUM(E14:Q17)</f>
        <v>13000</v>
      </c>
      <c r="Y13" s="49"/>
      <c r="Z13" s="299"/>
      <c r="AA13" s="299"/>
      <c r="AB13" s="300"/>
      <c r="AC13" s="299"/>
      <c r="AD13" s="299"/>
      <c r="AE13" s="299"/>
      <c r="AF13" s="31"/>
      <c r="AG13" s="31"/>
      <c r="AH13" s="31"/>
      <c r="AI13" s="31"/>
    </row>
    <row r="14" spans="1:38" s="13" customFormat="1" ht="12">
      <c r="A14" s="25"/>
      <c r="B14" s="25"/>
      <c r="C14" s="25"/>
      <c r="D14" s="33" t="s">
        <v>19</v>
      </c>
      <c r="E14" s="1725">
        <f>+'PAUTA VALLAS'!Q30</f>
        <v>8600</v>
      </c>
      <c r="F14" s="1725"/>
      <c r="G14" s="1725"/>
      <c r="H14" s="1725"/>
      <c r="I14" s="1725">
        <v>0</v>
      </c>
      <c r="J14" s="1725"/>
      <c r="K14" s="1725"/>
      <c r="L14" s="1725"/>
      <c r="M14" s="1728"/>
      <c r="N14" s="1728"/>
      <c r="O14" s="1728"/>
      <c r="P14" s="1728"/>
      <c r="Q14" s="1752"/>
      <c r="R14" s="1728"/>
      <c r="S14" s="1728"/>
      <c r="T14" s="1728"/>
      <c r="U14" s="1728"/>
      <c r="V14" s="1752"/>
      <c r="W14" s="34"/>
      <c r="X14" s="11"/>
      <c r="Y14" s="49"/>
      <c r="Z14" s="301">
        <f>SUM(E14:Q14)</f>
        <v>8600</v>
      </c>
      <c r="AA14" s="301"/>
      <c r="AB14" s="302"/>
      <c r="AC14" s="301">
        <f>SUM(E14:Q14)</f>
        <v>8600</v>
      </c>
      <c r="AD14" s="301"/>
      <c r="AE14" s="301"/>
      <c r="AF14" s="31"/>
      <c r="AG14" s="31"/>
      <c r="AH14" s="31"/>
      <c r="AI14" s="31"/>
    </row>
    <row r="15" spans="1:38" s="13" customFormat="1" ht="12">
      <c r="A15" s="25"/>
      <c r="B15" s="25"/>
      <c r="C15" s="25"/>
      <c r="D15" s="33" t="s">
        <v>20</v>
      </c>
      <c r="E15" s="1725">
        <f>+'CIRCUITO VIA LA COSTA'!N11</f>
        <v>4400</v>
      </c>
      <c r="F15" s="1726"/>
      <c r="G15" s="1726"/>
      <c r="H15" s="1727"/>
      <c r="I15" s="1725">
        <v>0</v>
      </c>
      <c r="J15" s="1726"/>
      <c r="K15" s="1726"/>
      <c r="L15" s="1726"/>
      <c r="M15" s="1728"/>
      <c r="N15" s="1729"/>
      <c r="O15" s="1729"/>
      <c r="P15" s="1729"/>
      <c r="Q15" s="1753"/>
      <c r="R15" s="1728"/>
      <c r="S15" s="1729"/>
      <c r="T15" s="1729"/>
      <c r="U15" s="1729"/>
      <c r="V15" s="1753"/>
      <c r="W15" s="34"/>
      <c r="X15" s="11"/>
      <c r="Y15" s="49"/>
      <c r="Z15" s="301">
        <f>SUM(E15:Q15)</f>
        <v>4400</v>
      </c>
      <c r="AA15" s="301"/>
      <c r="AB15" s="302"/>
      <c r="AC15" s="301">
        <f>SUM(E15:Q15)</f>
        <v>4400</v>
      </c>
      <c r="AD15" s="301"/>
      <c r="AE15" s="301"/>
      <c r="AF15" s="31"/>
      <c r="AG15" s="31"/>
      <c r="AH15" s="31"/>
      <c r="AI15" s="31"/>
    </row>
    <row r="16" spans="1:38" s="13" customFormat="1" ht="12">
      <c r="A16" s="25"/>
      <c r="B16" s="25"/>
      <c r="C16" s="25"/>
      <c r="D16" s="33" t="s">
        <v>21</v>
      </c>
      <c r="E16" s="1725">
        <v>0</v>
      </c>
      <c r="F16" s="1725"/>
      <c r="G16" s="1725"/>
      <c r="H16" s="1725"/>
      <c r="I16" s="1725">
        <v>0</v>
      </c>
      <c r="J16" s="1725"/>
      <c r="K16" s="1725"/>
      <c r="L16" s="1725"/>
      <c r="M16" s="1728"/>
      <c r="N16" s="1728"/>
      <c r="O16" s="1728"/>
      <c r="P16" s="1728"/>
      <c r="Q16" s="1752"/>
      <c r="R16" s="1728"/>
      <c r="S16" s="1728"/>
      <c r="T16" s="1728"/>
      <c r="U16" s="1728"/>
      <c r="V16" s="1752"/>
      <c r="W16" s="34"/>
      <c r="X16" s="11"/>
      <c r="Y16" s="49"/>
      <c r="Z16" s="301">
        <f>SUM(E16:Q16)</f>
        <v>0</v>
      </c>
      <c r="AA16" s="301"/>
      <c r="AB16" s="302"/>
      <c r="AC16" s="301">
        <f>SUM(E16:Q16)</f>
        <v>0</v>
      </c>
      <c r="AD16" s="301"/>
      <c r="AE16" s="301"/>
      <c r="AF16" s="31"/>
      <c r="AG16" s="31"/>
      <c r="AH16" s="31"/>
      <c r="AI16" s="31"/>
    </row>
    <row r="17" spans="1:38" s="13" customFormat="1" ht="12">
      <c r="A17" s="25"/>
      <c r="B17" s="25"/>
      <c r="C17" s="25"/>
      <c r="D17" s="33" t="s">
        <v>22</v>
      </c>
      <c r="E17" s="1725">
        <v>0</v>
      </c>
      <c r="F17" s="1725"/>
      <c r="G17" s="1725"/>
      <c r="H17" s="1725"/>
      <c r="I17" s="1725">
        <v>0</v>
      </c>
      <c r="J17" s="1725"/>
      <c r="K17" s="1725"/>
      <c r="L17" s="1725"/>
      <c r="M17" s="1728"/>
      <c r="N17" s="1728"/>
      <c r="O17" s="1728"/>
      <c r="P17" s="1728"/>
      <c r="Q17" s="1752"/>
      <c r="R17" s="1728"/>
      <c r="S17" s="1728"/>
      <c r="T17" s="1728"/>
      <c r="U17" s="1728"/>
      <c r="V17" s="1752"/>
      <c r="W17" s="34"/>
      <c r="X17" s="11"/>
      <c r="Y17" s="49"/>
      <c r="Z17" s="301">
        <f>SUM(E17:Q17)</f>
        <v>0</v>
      </c>
      <c r="AA17" s="301"/>
      <c r="AB17" s="302"/>
      <c r="AC17" s="301">
        <f>SUM(E17:Q17)</f>
        <v>0</v>
      </c>
      <c r="AD17" s="301"/>
      <c r="AE17" s="301"/>
      <c r="AF17" s="31"/>
      <c r="AG17" s="31"/>
      <c r="AH17" s="31"/>
      <c r="AI17" s="31"/>
    </row>
    <row r="18" spans="1:38" s="13" customFormat="1" ht="12">
      <c r="A18" s="25"/>
      <c r="B18" s="25"/>
      <c r="C18" s="25"/>
      <c r="D18" s="30" t="s">
        <v>23</v>
      </c>
      <c r="E18" s="60"/>
      <c r="F18" s="61"/>
      <c r="G18" s="61"/>
      <c r="H18" s="61"/>
      <c r="I18" s="62"/>
      <c r="J18" s="62"/>
      <c r="K18" s="62"/>
      <c r="L18" s="62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50"/>
      <c r="X18" s="67">
        <v>0</v>
      </c>
      <c r="Y18" s="49"/>
      <c r="Z18" s="299"/>
      <c r="AA18" s="299"/>
      <c r="AB18" s="300"/>
      <c r="AC18" s="299"/>
      <c r="AD18" s="299"/>
      <c r="AE18" s="299"/>
      <c r="AF18" s="31"/>
      <c r="AG18" s="31"/>
      <c r="AH18" s="31"/>
      <c r="AI18" s="31"/>
    </row>
    <row r="19" spans="1:38" s="13" customFormat="1" ht="12" customHeight="1">
      <c r="A19" s="25"/>
      <c r="B19" s="25"/>
      <c r="C19" s="25"/>
      <c r="D19" s="33" t="s">
        <v>24</v>
      </c>
      <c r="E19" s="1725"/>
      <c r="F19" s="1726"/>
      <c r="G19" s="1726"/>
      <c r="H19" s="1727"/>
      <c r="I19" s="1725">
        <v>0</v>
      </c>
      <c r="J19" s="1726"/>
      <c r="K19" s="1726"/>
      <c r="L19" s="1727"/>
      <c r="M19" s="1728"/>
      <c r="N19" s="1729"/>
      <c r="O19" s="1729"/>
      <c r="P19" s="1729"/>
      <c r="Q19" s="1730"/>
      <c r="R19" s="1728"/>
      <c r="S19" s="1729"/>
      <c r="T19" s="1729"/>
      <c r="U19" s="1729"/>
      <c r="V19" s="1730"/>
      <c r="W19" s="34"/>
      <c r="X19" s="11"/>
      <c r="Y19" s="49"/>
      <c r="Z19" s="301">
        <f>SUM(E19:Q19)</f>
        <v>0</v>
      </c>
      <c r="AA19" s="301"/>
      <c r="AB19" s="302"/>
      <c r="AC19" s="301">
        <f>SUM(E19:Q19)</f>
        <v>0</v>
      </c>
      <c r="AD19" s="301"/>
      <c r="AE19" s="301"/>
      <c r="AF19" s="31"/>
      <c r="AG19" s="31"/>
      <c r="AH19" s="31"/>
      <c r="AI19" s="31"/>
    </row>
    <row r="20" spans="1:38" s="13" customFormat="1" ht="12">
      <c r="A20" s="25"/>
      <c r="B20" s="25"/>
      <c r="C20" s="25"/>
      <c r="D20" s="30" t="s">
        <v>25</v>
      </c>
      <c r="E20" s="60"/>
      <c r="F20" s="61"/>
      <c r="G20" s="61"/>
      <c r="H20" s="62"/>
      <c r="I20" s="62"/>
      <c r="J20" s="62"/>
      <c r="K20" s="62"/>
      <c r="L20" s="62"/>
      <c r="M20" s="62"/>
      <c r="N20" s="62"/>
      <c r="O20" s="62"/>
      <c r="P20" s="63"/>
      <c r="Q20" s="63"/>
      <c r="R20" s="62"/>
      <c r="S20" s="62"/>
      <c r="T20" s="62"/>
      <c r="U20" s="63"/>
      <c r="V20" s="63"/>
      <c r="W20" s="50"/>
      <c r="X20" s="67">
        <f>SUM(E21:Q24)</f>
        <v>7500</v>
      </c>
      <c r="Y20" s="49"/>
      <c r="Z20" s="49"/>
      <c r="AA20" s="49"/>
      <c r="AB20" s="300"/>
      <c r="AC20" s="299"/>
      <c r="AD20" s="299"/>
      <c r="AE20" s="299"/>
      <c r="AF20" s="31"/>
      <c r="AG20" s="31"/>
      <c r="AH20" s="31"/>
      <c r="AI20" s="31"/>
    </row>
    <row r="21" spans="1:38" s="13" customFormat="1" ht="12">
      <c r="A21" s="25"/>
      <c r="B21" s="25"/>
      <c r="C21" s="25"/>
      <c r="D21" s="33" t="s">
        <v>26</v>
      </c>
      <c r="E21" s="1725">
        <f>+'PAUTA DIGITAL'!AB14+'PAUTA DIGITAL'!AB15</f>
        <v>1140</v>
      </c>
      <c r="F21" s="1726"/>
      <c r="G21" s="1726"/>
      <c r="H21" s="1727"/>
      <c r="I21" s="1725">
        <f>+'PAUTA DIGITAL'!AI14+'PAUTA DIGITAL'!AI15</f>
        <v>760</v>
      </c>
      <c r="J21" s="1726"/>
      <c r="K21" s="1726"/>
      <c r="L21" s="1727"/>
      <c r="M21" s="1728"/>
      <c r="N21" s="1729"/>
      <c r="O21" s="1729"/>
      <c r="P21" s="1729"/>
      <c r="Q21" s="1730"/>
      <c r="R21" s="1728"/>
      <c r="S21" s="1729"/>
      <c r="T21" s="1729"/>
      <c r="U21" s="1729"/>
      <c r="V21" s="1730"/>
      <c r="W21" s="37"/>
      <c r="X21" s="36"/>
      <c r="Y21" s="49"/>
      <c r="Z21" s="301">
        <f>+E21+I21</f>
        <v>1900</v>
      </c>
      <c r="AA21" s="301"/>
      <c r="AB21" s="302"/>
      <c r="AC21" s="301">
        <f>+Z21</f>
        <v>1900</v>
      </c>
      <c r="AD21" s="301"/>
      <c r="AE21" s="301"/>
      <c r="AF21" s="31"/>
      <c r="AG21" s="31"/>
      <c r="AH21" s="31"/>
      <c r="AI21" s="31"/>
    </row>
    <row r="22" spans="1:38" s="13" customFormat="1" ht="12">
      <c r="A22" s="25"/>
      <c r="B22" s="25"/>
      <c r="C22" s="25"/>
      <c r="D22" s="33" t="s">
        <v>27</v>
      </c>
      <c r="E22" s="1725">
        <f>+'PAUTA DIGITAL'!AB16+'PAUTA DIGITAL'!AB17</f>
        <v>360</v>
      </c>
      <c r="F22" s="1726"/>
      <c r="G22" s="1726"/>
      <c r="H22" s="1727"/>
      <c r="I22" s="1725">
        <f>+'PAUTA DIGITAL'!AI16+'PAUTA DIGITAL'!AI17</f>
        <v>240</v>
      </c>
      <c r="J22" s="1726"/>
      <c r="K22" s="1726"/>
      <c r="L22" s="1727"/>
      <c r="M22" s="1728"/>
      <c r="N22" s="1729"/>
      <c r="O22" s="1729"/>
      <c r="P22" s="1729"/>
      <c r="Q22" s="1730"/>
      <c r="R22" s="1728"/>
      <c r="S22" s="1729"/>
      <c r="T22" s="1729"/>
      <c r="U22" s="1729"/>
      <c r="V22" s="1730"/>
      <c r="W22" s="37"/>
      <c r="X22" s="36"/>
      <c r="Y22" s="49"/>
      <c r="Z22" s="301">
        <f>+E22+I22</f>
        <v>600</v>
      </c>
      <c r="AA22" s="301"/>
      <c r="AB22" s="302"/>
      <c r="AC22" s="301">
        <f t="shared" ref="AC22:AC23" si="7">+Z22</f>
        <v>600</v>
      </c>
      <c r="AD22" s="301"/>
      <c r="AE22" s="301"/>
      <c r="AF22" s="31"/>
      <c r="AG22" s="31"/>
      <c r="AH22" s="31"/>
      <c r="AI22" s="31"/>
    </row>
    <row r="23" spans="1:38" s="13" customFormat="1" ht="12">
      <c r="A23" s="25"/>
      <c r="B23" s="25"/>
      <c r="C23" s="25"/>
      <c r="D23" s="33" t="s">
        <v>28</v>
      </c>
      <c r="E23" s="1725">
        <f>+'PAUTA DIGITAL'!AB18+'PAUTA DIGITAL'!AB19+'PAUTA DIGITAL'!AB20+'PAUTA DIGITAL'!AB21</f>
        <v>600</v>
      </c>
      <c r="F23" s="1726"/>
      <c r="G23" s="1726"/>
      <c r="H23" s="1727"/>
      <c r="I23" s="1725">
        <f>+'PAUTA DIGITAL'!AI18+'PAUTA DIGITAL'!AI19+'PAUTA DIGITAL'!AI20+'PAUTA DIGITAL'!AI21</f>
        <v>400</v>
      </c>
      <c r="J23" s="1726"/>
      <c r="K23" s="1726"/>
      <c r="L23" s="1727"/>
      <c r="M23" s="1728"/>
      <c r="N23" s="1729"/>
      <c r="O23" s="1729"/>
      <c r="P23" s="1729"/>
      <c r="Q23" s="1730"/>
      <c r="R23" s="1728"/>
      <c r="S23" s="1729"/>
      <c r="T23" s="1729"/>
      <c r="U23" s="1729"/>
      <c r="V23" s="1730"/>
      <c r="W23" s="37"/>
      <c r="X23" s="36"/>
      <c r="Y23" s="49"/>
      <c r="Z23" s="301">
        <f>+E23+I23</f>
        <v>1000</v>
      </c>
      <c r="AA23" s="301"/>
      <c r="AB23" s="302"/>
      <c r="AC23" s="301">
        <f t="shared" si="7"/>
        <v>1000</v>
      </c>
      <c r="AD23" s="301"/>
      <c r="AE23" s="301"/>
      <c r="AF23" s="31"/>
      <c r="AG23" s="31"/>
      <c r="AH23" s="31"/>
      <c r="AI23" s="31"/>
      <c r="AK23" s="585"/>
      <c r="AL23" s="55"/>
    </row>
    <row r="24" spans="1:38" s="13" customFormat="1" ht="12">
      <c r="A24" s="25"/>
      <c r="B24" s="25"/>
      <c r="C24" s="25"/>
      <c r="D24" s="33" t="s">
        <v>29</v>
      </c>
      <c r="E24" s="1725">
        <f>+'PAUTA DIGITAL'!AB22</f>
        <v>2400</v>
      </c>
      <c r="F24" s="1726"/>
      <c r="G24" s="1726"/>
      <c r="H24" s="1727"/>
      <c r="I24" s="1725">
        <f>+'PAUTA DIGITAL'!AI22</f>
        <v>1600</v>
      </c>
      <c r="J24" s="1726"/>
      <c r="K24" s="1726"/>
      <c r="L24" s="1727"/>
      <c r="M24" s="1728"/>
      <c r="N24" s="1729"/>
      <c r="O24" s="1729"/>
      <c r="P24" s="1729"/>
      <c r="Q24" s="1730"/>
      <c r="R24" s="1728"/>
      <c r="S24" s="1729"/>
      <c r="T24" s="1729"/>
      <c r="U24" s="1729"/>
      <c r="V24" s="1730"/>
      <c r="W24" s="37"/>
      <c r="X24" s="36"/>
      <c r="Y24" s="49"/>
      <c r="Z24" s="301">
        <f>+E24+I24</f>
        <v>4000</v>
      </c>
      <c r="AA24" s="301"/>
      <c r="AB24" s="302"/>
      <c r="AC24" s="301"/>
      <c r="AD24" s="301">
        <f>+Z24</f>
        <v>4000</v>
      </c>
      <c r="AE24" s="301"/>
      <c r="AF24" s="31"/>
      <c r="AG24" s="31"/>
      <c r="AH24" s="31"/>
      <c r="AI24" s="31"/>
      <c r="AK24" s="585"/>
      <c r="AL24" s="55"/>
    </row>
    <row r="25" spans="1:38" s="13" customFormat="1" ht="6.6" customHeight="1">
      <c r="A25" s="25"/>
      <c r="B25" s="25"/>
      <c r="C25" s="25"/>
      <c r="D25" s="33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37"/>
      <c r="X25" s="36"/>
      <c r="Y25" s="49"/>
      <c r="Z25" s="300"/>
      <c r="AA25" s="300"/>
      <c r="AB25" s="300"/>
      <c r="AC25" s="300"/>
      <c r="AD25" s="300"/>
      <c r="AE25" s="300"/>
      <c r="AF25" s="31"/>
      <c r="AG25" s="31"/>
      <c r="AH25" s="31"/>
      <c r="AI25" s="31"/>
      <c r="AL25" s="55"/>
    </row>
    <row r="26" spans="1:38" s="13" customFormat="1" ht="12">
      <c r="A26" s="25"/>
      <c r="B26" s="25"/>
      <c r="C26" s="25"/>
      <c r="D26" s="42" t="s">
        <v>30</v>
      </c>
      <c r="E26" s="1744">
        <f>SUM(E11:H12,E14:H16,E21:H24)</f>
        <v>36934.226666666669</v>
      </c>
      <c r="F26" s="1745"/>
      <c r="G26" s="1745"/>
      <c r="H26" s="1746"/>
      <c r="I26" s="1744">
        <f>SUM(I11:L12,I14:L16,I21:L24)</f>
        <v>29185.773333333334</v>
      </c>
      <c r="J26" s="1745"/>
      <c r="K26" s="1745"/>
      <c r="L26" s="1746"/>
      <c r="M26" s="1739">
        <f>SUM(M11:Q11,M14:Q16,M21:Q24)</f>
        <v>0</v>
      </c>
      <c r="N26" s="1740"/>
      <c r="O26" s="1740"/>
      <c r="P26" s="1740"/>
      <c r="Q26" s="1741"/>
      <c r="R26" s="1739">
        <f>SUM(R11:V11,R14:V16,R21:V24)</f>
        <v>0</v>
      </c>
      <c r="S26" s="1740"/>
      <c r="T26" s="1740"/>
      <c r="U26" s="1740"/>
      <c r="V26" s="1741"/>
      <c r="W26" s="51"/>
      <c r="X26" s="43">
        <f>SUM(X10:X20)</f>
        <v>66120</v>
      </c>
      <c r="Y26" s="52"/>
      <c r="Z26" s="306">
        <f>SUM(Z11:Z24)</f>
        <v>66120</v>
      </c>
      <c r="AA26" s="307">
        <f>SUM(AA11:AA24)</f>
        <v>0</v>
      </c>
      <c r="AB26" s="38"/>
      <c r="AC26" s="306">
        <f>SUM(AC11:AC24)</f>
        <v>62120</v>
      </c>
      <c r="AD26" s="308">
        <f>SUM(AD11:AD24)</f>
        <v>4000</v>
      </c>
      <c r="AE26" s="307">
        <f>SUM(AE11:AE24)</f>
        <v>0</v>
      </c>
      <c r="AF26" s="9"/>
      <c r="AG26" s="9"/>
      <c r="AH26" s="9"/>
      <c r="AI26" s="9"/>
      <c r="AL26" s="55"/>
    </row>
    <row r="27" spans="1:38" s="13" customFormat="1" ht="5.45" customHeight="1">
      <c r="A27" s="25"/>
      <c r="B27" s="25"/>
      <c r="C27" s="25"/>
      <c r="D27" s="25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4"/>
      <c r="X27" s="53"/>
      <c r="Y27" s="53"/>
      <c r="Z27" s="303"/>
      <c r="AA27" s="303"/>
      <c r="AB27" s="304"/>
      <c r="AC27" s="303"/>
      <c r="AD27" s="303"/>
      <c r="AE27" s="303"/>
      <c r="AF27" s="25"/>
      <c r="AG27" s="25"/>
      <c r="AH27" s="25"/>
      <c r="AI27" s="9"/>
    </row>
    <row r="28" spans="1:38" s="13" customFormat="1" ht="12">
      <c r="A28" s="25"/>
      <c r="B28" s="25"/>
      <c r="C28" s="25"/>
      <c r="D28" s="516" t="s">
        <v>31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28"/>
      <c r="Y28" s="57"/>
      <c r="Z28" s="297"/>
      <c r="AA28" s="297"/>
      <c r="AB28" s="298"/>
      <c r="AC28" s="297"/>
      <c r="AD28" s="297"/>
      <c r="AE28" s="297"/>
      <c r="AF28" s="29"/>
      <c r="AG28" s="29"/>
      <c r="AH28" s="29"/>
      <c r="AI28" s="29"/>
    </row>
    <row r="29" spans="1:38" s="13" customFormat="1" ht="12">
      <c r="A29" s="25"/>
      <c r="B29" s="25"/>
      <c r="C29" s="25"/>
      <c r="D29" s="30" t="s">
        <v>25</v>
      </c>
      <c r="E29" s="60"/>
      <c r="F29" s="61"/>
      <c r="G29" s="61"/>
      <c r="H29" s="61"/>
      <c r="I29" s="64"/>
      <c r="J29" s="64"/>
      <c r="K29" s="64"/>
      <c r="L29" s="64"/>
      <c r="M29" s="64"/>
      <c r="N29" s="64"/>
      <c r="O29" s="64"/>
      <c r="P29" s="63"/>
      <c r="Q29" s="65"/>
      <c r="R29" s="64"/>
      <c r="S29" s="64"/>
      <c r="T29" s="64"/>
      <c r="U29" s="63"/>
      <c r="V29" s="65"/>
      <c r="W29" s="50"/>
      <c r="X29" s="66">
        <f>SUM(E30:Q32)</f>
        <v>10363.899838666141</v>
      </c>
      <c r="Y29" s="49"/>
      <c r="Z29" s="299"/>
      <c r="AA29" s="299"/>
      <c r="AB29" s="300"/>
      <c r="AC29" s="299"/>
      <c r="AD29" s="299"/>
      <c r="AE29" s="299"/>
      <c r="AF29" s="31"/>
      <c r="AG29" s="31"/>
      <c r="AH29" s="31"/>
      <c r="AI29" s="31"/>
    </row>
    <row r="30" spans="1:38" s="13" customFormat="1" ht="12">
      <c r="A30" s="25"/>
      <c r="B30" s="25"/>
      <c r="C30" s="25"/>
      <c r="D30" s="33" t="s">
        <v>26</v>
      </c>
      <c r="E30" s="1725">
        <f>'[3]PAUTA DIGITAL'!AB24+'[3]PAUTA DIGITAL'!AB25+'[3]PAUTA DIGITAL'!AB26+'[3]PAUTA DIGITAL'!AB27+'[3]PAUTA DIGITAL'!AB32+'[3]PAUTA DIGITAL'!AB33+'[3]PAUTA DIGITAL'!AB34+'[3]PAUTA DIGITAL'!AB35+'[3]PAUTA DIGITAL'!AB40+'[3]PAUTA DIGITAL'!AB41+'[3]PAUTA DIGITAL'!AB42+'[3]PAUTA DIGITAL'!AB43</f>
        <v>1236.1409866666047</v>
      </c>
      <c r="F30" s="1726"/>
      <c r="G30" s="1726"/>
      <c r="H30" s="1727"/>
      <c r="I30" s="1725">
        <f>'[3]PAUTA DIGITAL'!AG24+'[3]PAUTA DIGITAL'!AG25+'[3]PAUTA DIGITAL'!AG26+'[3]PAUTA DIGITAL'!AG27+'[3]PAUTA DIGITAL'!AG32+'[3]PAUTA DIGITAL'!AG33+'[3]PAUTA DIGITAL'!AG34+'[3]PAUTA DIGITAL'!AG35+'[3]PAUTA DIGITAL'!AG40+'[3]PAUTA DIGITAL'!AG41+'[3]PAUTA DIGITAL'!AG42+'[3]PAUTA DIGITAL'!AG43</f>
        <v>3090.3524666665116</v>
      </c>
      <c r="J30" s="1726"/>
      <c r="K30" s="1726"/>
      <c r="L30" s="1727"/>
      <c r="M30" s="1728">
        <f>'[3]PAUTA DIGITAL'!BI24+'[3]PAUTA DIGITAL'!BI25+'[3]PAUTA DIGITAL'!BI26+'[3]PAUTA DIGITAL'!BI27+'[3]PAUTA DIGITAL'!BI32+'[3]PAUTA DIGITAL'!BI33+'[3]PAUTA DIGITAL'!BI34+'[3]PAUTA DIGITAL'!BI35+'[3]PAUTA DIGITAL'!BI40+'[3]PAUTA DIGITAL'!BI41+'[3]PAUTA DIGITAL'!BI42+'[3]PAUTA DIGITAL'!BI43</f>
        <v>1854.2114799999069</v>
      </c>
      <c r="N30" s="1729"/>
      <c r="O30" s="1729"/>
      <c r="P30" s="1729"/>
      <c r="Q30" s="1730"/>
      <c r="R30" s="1728"/>
      <c r="S30" s="1729"/>
      <c r="T30" s="1729"/>
      <c r="U30" s="1729"/>
      <c r="V30" s="1730"/>
      <c r="W30" s="37"/>
      <c r="X30" s="36"/>
      <c r="Y30" s="49"/>
      <c r="Z30" s="301">
        <f>+'[4]PAUTA DIGITAL'!L24+'[4]PAUTA DIGITAL'!L25+'[4]PAUTA DIGITAL'!L26+'[4]PAUTA DIGITAL'!L27+'[4]PAUTA DIGITAL'!L34</f>
        <v>2230.2663400000001</v>
      </c>
      <c r="AA30" s="301">
        <f>+'[4]PAUTA DIGITAL'!M34+'[4]PAUTA DIGITAL'!M35+'[4]PAUTA DIGITAL'!M36+'[4]PAUTA DIGITAL'!M37+'[4]PAUTA DIGITAL'!M44+'[4]PAUTA DIGITAL'!M45+'[4]PAUTA DIGITAL'!M46+'[4]PAUTA DIGITAL'!M47</f>
        <v>4099.9326799999999</v>
      </c>
      <c r="AB30" s="302"/>
      <c r="AC30" s="301">
        <f>+Z30+AA30</f>
        <v>6330.19902</v>
      </c>
      <c r="AD30" s="301"/>
      <c r="AE30" s="301"/>
      <c r="AF30" s="31"/>
      <c r="AG30" s="31"/>
      <c r="AH30" s="31"/>
      <c r="AI30" s="31"/>
    </row>
    <row r="31" spans="1:38" s="13" customFormat="1" ht="12">
      <c r="A31" s="25"/>
      <c r="B31" s="25"/>
      <c r="C31" s="25"/>
      <c r="D31" s="33" t="s">
        <v>28</v>
      </c>
      <c r="E31" s="1725">
        <f>'[3]PAUTA DIGITAL'!AB30+'[3]PAUTA DIGITAL'!AB31+'[3]PAUTA DIGITAL'!AB38+'[3]PAUTA DIGITAL'!AB39+'[3]PAUTA DIGITAL'!AB46+'[3]PAUTA DIGITAL'!AB47</f>
        <v>189.47906506662324</v>
      </c>
      <c r="F31" s="1726"/>
      <c r="G31" s="1726"/>
      <c r="H31" s="1727"/>
      <c r="I31" s="1725">
        <f>'[3]PAUTA DIGITAL'!AG47+'[3]PAUTA DIGITAL'!AG46+'[3]PAUTA DIGITAL'!AG39+'[3]PAUTA DIGITAL'!AG38+'[3]PAUTA DIGITAL'!AG31+'[3]PAUTA DIGITAL'!AG30</f>
        <v>473.69766266655796</v>
      </c>
      <c r="J31" s="1726"/>
      <c r="K31" s="1726"/>
      <c r="L31" s="1727"/>
      <c r="M31" s="1728">
        <f>'[3]PAUTA DIGITAL'!BI47+'[3]PAUTA DIGITAL'!BI46+'[3]PAUTA DIGITAL'!BI38+'[3]PAUTA DIGITAL'!BI39+'[3]PAUTA DIGITAL'!BI30+'[3]PAUTA DIGITAL'!BI31</f>
        <v>284.21859759993481</v>
      </c>
      <c r="N31" s="1729"/>
      <c r="O31" s="1729"/>
      <c r="P31" s="1729"/>
      <c r="Q31" s="1730"/>
      <c r="R31" s="1728"/>
      <c r="S31" s="1729"/>
      <c r="T31" s="1729"/>
      <c r="U31" s="1729"/>
      <c r="V31" s="1730"/>
      <c r="W31" s="37"/>
      <c r="X31" s="36"/>
      <c r="Y31" s="49"/>
      <c r="Z31" s="301">
        <f>+'[4]PAUTA DIGITAL'!L30+'[4]PAUTA DIGITAL'!L31+'[4]PAUTA DIGITAL'!L32+'[4]PAUTA DIGITAL'!L33</f>
        <v>497.155493333023</v>
      </c>
      <c r="AA31" s="301">
        <f>+'[4]PAUTA DIGITAL'!M40+'[4]PAUTA DIGITAL'!M41+'[4]PAUTA DIGITAL'!M42+'[4]PAUTA DIGITAL'!M43+'[4]PAUTA DIGITAL'!M50+'[4]PAUTA DIGITAL'!M51+'[4]PAUTA DIGITAL'!M52+'[4]PAUTA DIGITAL'!M53</f>
        <v>994.31098666604589</v>
      </c>
      <c r="AB31" s="302"/>
      <c r="AC31" s="301">
        <f>+Z31+AA31</f>
        <v>1491.466479999069</v>
      </c>
      <c r="AD31" s="301"/>
      <c r="AE31" s="301"/>
      <c r="AF31" s="31"/>
      <c r="AG31" s="31"/>
      <c r="AH31" s="31"/>
      <c r="AI31" s="31"/>
    </row>
    <row r="32" spans="1:38" s="13" customFormat="1" ht="12">
      <c r="A32" s="25"/>
      <c r="B32" s="25"/>
      <c r="C32" s="25"/>
      <c r="D32" s="33" t="s">
        <v>32</v>
      </c>
      <c r="E32" s="1725">
        <f>'[3]PAUTA DIGITAL'!AB45+'[3]PAUTA DIGITAL'!AB44+'[3]PAUTA DIGITAL'!AB37+'[3]PAUTA DIGITAL'!AB36+'[3]PAUTA DIGITAL'!AB29+'[3]PAUTA DIGITAL'!AB28</f>
        <v>647.15991600000007</v>
      </c>
      <c r="F32" s="1726"/>
      <c r="G32" s="1726"/>
      <c r="H32" s="1727"/>
      <c r="I32" s="1725">
        <f>'[3]PAUTA DIGITAL'!AG28+'[3]PAUTA DIGITAL'!AG29+'[3]PAUTA DIGITAL'!AG36+'[3]PAUTA DIGITAL'!AG37+'[3]PAUTA DIGITAL'!AG44+'[3]PAUTA DIGITAL'!AG45</f>
        <v>1617.8997899999999</v>
      </c>
      <c r="J32" s="1726"/>
      <c r="K32" s="1726"/>
      <c r="L32" s="1727"/>
      <c r="M32" s="1728">
        <f>'[3]PAUTA DIGITAL'!BI45+'[3]PAUTA DIGITAL'!BI44+'[3]PAUTA DIGITAL'!BI36+'[3]PAUTA DIGITAL'!BI37+'[3]PAUTA DIGITAL'!BI28+'[3]PAUTA DIGITAL'!BI29</f>
        <v>970.7398740000001</v>
      </c>
      <c r="N32" s="1729"/>
      <c r="O32" s="1729"/>
      <c r="P32" s="1729"/>
      <c r="Q32" s="1730"/>
      <c r="R32" s="1728"/>
      <c r="S32" s="1729"/>
      <c r="T32" s="1729"/>
      <c r="U32" s="1729"/>
      <c r="V32" s="1730"/>
      <c r="W32" s="37"/>
      <c r="X32" s="36"/>
      <c r="Y32" s="49"/>
      <c r="Z32" s="301">
        <f>+'[4]PAUTA DIGITAL'!L28+'[4]PAUTA DIGITAL'!L29</f>
        <v>645.73324000000002</v>
      </c>
      <c r="AA32" s="301">
        <f>+'[4]PAUTA DIGITAL'!M38+'[4]PAUTA DIGITAL'!M39+'[4]PAUTA DIGITAL'!M48+'[4]PAUTA DIGITAL'!M49</f>
        <v>1291.46648</v>
      </c>
      <c r="AB32" s="302"/>
      <c r="AC32" s="301">
        <f>+Z32+AA32</f>
        <v>1937.1997200000001</v>
      </c>
      <c r="AD32" s="301"/>
      <c r="AE32" s="301"/>
      <c r="AF32" s="31"/>
      <c r="AG32" s="31"/>
      <c r="AH32" s="31"/>
      <c r="AI32" s="31"/>
    </row>
    <row r="33" spans="1:35" s="13" customFormat="1" ht="6.6" customHeight="1">
      <c r="A33" s="25"/>
      <c r="B33" s="25"/>
      <c r="C33" s="25"/>
      <c r="D33" s="33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37"/>
      <c r="X33" s="36"/>
      <c r="Y33" s="49"/>
      <c r="Z33" s="300"/>
      <c r="AA33" s="300"/>
      <c r="AB33" s="300"/>
      <c r="AC33" s="300"/>
      <c r="AD33" s="300"/>
      <c r="AE33" s="300"/>
      <c r="AF33" s="31"/>
      <c r="AG33" s="31"/>
      <c r="AH33" s="31"/>
      <c r="AI33" s="31"/>
    </row>
    <row r="34" spans="1:35" s="13" customFormat="1" ht="12">
      <c r="A34" s="25"/>
      <c r="B34" s="25"/>
      <c r="C34" s="25"/>
      <c r="D34" s="42" t="s">
        <v>30</v>
      </c>
      <c r="E34" s="1744">
        <f>SUM(E30:H33)</f>
        <v>2072.7799677332277</v>
      </c>
      <c r="F34" s="1745"/>
      <c r="G34" s="1745"/>
      <c r="H34" s="1746"/>
      <c r="I34" s="1744">
        <f>SUM(I30:L33)</f>
        <v>5181.9499193330694</v>
      </c>
      <c r="J34" s="1745"/>
      <c r="K34" s="1745"/>
      <c r="L34" s="1746"/>
      <c r="M34" s="1739">
        <f>SUM(M30:Q33)</f>
        <v>3109.1699515998416</v>
      </c>
      <c r="N34" s="1740"/>
      <c r="O34" s="1740"/>
      <c r="P34" s="1740"/>
      <c r="Q34" s="1741"/>
      <c r="R34" s="1739">
        <f>SUM(R30:V33)</f>
        <v>0</v>
      </c>
      <c r="S34" s="1740"/>
      <c r="T34" s="1740"/>
      <c r="U34" s="1740"/>
      <c r="V34" s="1741"/>
      <c r="W34" s="51"/>
      <c r="X34" s="43">
        <f>SUM(X29:X29)</f>
        <v>10363.899838666141</v>
      </c>
      <c r="Y34" s="52"/>
      <c r="Z34" s="306">
        <f>SUM(Z29:Z32)</f>
        <v>3373.1550733330232</v>
      </c>
      <c r="AA34" s="307">
        <f>SUM(AA29:AA32)</f>
        <v>6385.7101466660461</v>
      </c>
      <c r="AB34" s="38"/>
      <c r="AC34" s="306">
        <f>SUM(AC29:AC32)</f>
        <v>9758.8652199990684</v>
      </c>
      <c r="AD34" s="308">
        <f>SUM(AD29:AD32)</f>
        <v>0</v>
      </c>
      <c r="AE34" s="307">
        <f>SUM(AE29:AE32)</f>
        <v>0</v>
      </c>
      <c r="AF34" s="9"/>
      <c r="AG34" s="9"/>
      <c r="AH34" s="9"/>
      <c r="AI34" s="9"/>
    </row>
    <row r="35" spans="1:35" s="855" customFormat="1" ht="7.5" customHeight="1">
      <c r="A35" s="849"/>
      <c r="B35" s="849"/>
      <c r="C35" s="849"/>
      <c r="D35" s="850"/>
      <c r="E35" s="851"/>
      <c r="F35" s="851"/>
      <c r="G35" s="851"/>
      <c r="H35" s="851"/>
      <c r="I35" s="851"/>
      <c r="J35" s="851"/>
      <c r="K35" s="851"/>
      <c r="L35" s="851"/>
      <c r="M35" s="852"/>
      <c r="N35" s="852"/>
      <c r="O35" s="852"/>
      <c r="P35" s="852"/>
      <c r="Q35" s="852"/>
      <c r="R35" s="852"/>
      <c r="S35" s="852"/>
      <c r="T35" s="852"/>
      <c r="U35" s="852"/>
      <c r="V35" s="852"/>
      <c r="W35" s="853"/>
      <c r="X35" s="852"/>
      <c r="Y35" s="52"/>
      <c r="Z35" s="851"/>
      <c r="AA35" s="851"/>
      <c r="AB35" s="851"/>
      <c r="AC35" s="851"/>
      <c r="AD35" s="851"/>
      <c r="AE35" s="851"/>
      <c r="AF35" s="854"/>
      <c r="AG35" s="854"/>
      <c r="AH35" s="854"/>
      <c r="AI35" s="854"/>
    </row>
    <row r="36" spans="1:35" s="13" customFormat="1" ht="12">
      <c r="A36" s="25"/>
      <c r="B36" s="25"/>
      <c r="C36" s="25"/>
      <c r="D36" s="856" t="s">
        <v>33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8"/>
      <c r="Y36" s="57"/>
      <c r="Z36" s="297"/>
      <c r="AA36" s="297"/>
      <c r="AB36" s="298"/>
      <c r="AC36" s="297"/>
      <c r="AD36" s="297"/>
      <c r="AE36" s="297"/>
      <c r="AF36" s="29"/>
      <c r="AG36" s="29"/>
      <c r="AH36" s="29"/>
      <c r="AI36" s="29"/>
    </row>
    <row r="37" spans="1:35" s="13" customFormat="1" ht="12">
      <c r="A37" s="25"/>
      <c r="B37" s="25"/>
      <c r="C37" s="25"/>
      <c r="D37" s="30" t="s">
        <v>25</v>
      </c>
      <c r="E37" s="60"/>
      <c r="F37" s="61"/>
      <c r="G37" s="61"/>
      <c r="H37" s="61"/>
      <c r="I37" s="64"/>
      <c r="J37" s="64"/>
      <c r="K37" s="64"/>
      <c r="L37" s="64"/>
      <c r="M37" s="64"/>
      <c r="N37" s="64"/>
      <c r="O37" s="64"/>
      <c r="P37" s="63"/>
      <c r="Q37" s="65"/>
      <c r="R37" s="64"/>
      <c r="S37" s="64"/>
      <c r="T37" s="64"/>
      <c r="U37" s="63"/>
      <c r="V37" s="65"/>
      <c r="W37" s="50"/>
      <c r="X37" s="66">
        <f>SUM(E38:V39)</f>
        <v>11853</v>
      </c>
      <c r="Y37" s="49"/>
      <c r="Z37" s="299"/>
      <c r="AA37" s="299"/>
      <c r="AB37" s="300"/>
      <c r="AC37" s="299"/>
      <c r="AD37" s="299"/>
      <c r="AE37" s="299"/>
      <c r="AF37" s="31"/>
      <c r="AG37" s="31"/>
      <c r="AH37" s="31"/>
      <c r="AI37" s="31"/>
    </row>
    <row r="38" spans="1:35" s="13" customFormat="1" ht="12">
      <c r="A38" s="25"/>
      <c r="B38" s="25"/>
      <c r="C38" s="25"/>
      <c r="D38" s="33" t="s">
        <v>26</v>
      </c>
      <c r="E38" s="1725"/>
      <c r="F38" s="1726"/>
      <c r="G38" s="1726"/>
      <c r="H38" s="1727"/>
      <c r="I38" s="1725">
        <f>+'[4]PAUTA DIGITAL'!AF63+'[4]PAUTA DIGITAL'!AF65+'[4]PAUTA DIGITAL'!AF67</f>
        <v>2151</v>
      </c>
      <c r="J38" s="1726"/>
      <c r="K38" s="1726"/>
      <c r="L38" s="1727"/>
      <c r="M38" s="1728">
        <f>+'[4]PAUTA DIGITAL'!BH63+'[4]PAUTA DIGITAL'!BH65+'[4]PAUTA DIGITAL'!BH67</f>
        <v>2151</v>
      </c>
      <c r="N38" s="1729"/>
      <c r="O38" s="1729"/>
      <c r="P38" s="1729"/>
      <c r="Q38" s="1730"/>
      <c r="R38" s="1728">
        <f>+'[4]PAUTA DIGITAL'!CM63+'[4]PAUTA DIGITAL'!CM65+'[4]PAUTA DIGITAL'!CM67</f>
        <v>2151</v>
      </c>
      <c r="S38" s="1729"/>
      <c r="T38" s="1729"/>
      <c r="U38" s="1729"/>
      <c r="V38" s="1730"/>
      <c r="W38" s="37"/>
      <c r="X38" s="36"/>
      <c r="Y38" s="49"/>
      <c r="Z38" s="301"/>
      <c r="AA38" s="301">
        <f>+I38+M38+R38</f>
        <v>6453</v>
      </c>
      <c r="AB38" s="302"/>
      <c r="AC38" s="301">
        <f>+AA38</f>
        <v>6453</v>
      </c>
      <c r="AD38" s="301"/>
      <c r="AE38" s="301"/>
      <c r="AF38" s="31"/>
      <c r="AG38" s="31"/>
      <c r="AH38" s="31"/>
      <c r="AI38" s="31"/>
    </row>
    <row r="39" spans="1:35" s="13" customFormat="1" ht="12">
      <c r="A39" s="25"/>
      <c r="B39" s="25"/>
      <c r="C39" s="25"/>
      <c r="D39" s="33" t="s">
        <v>34</v>
      </c>
      <c r="E39" s="1725"/>
      <c r="F39" s="1726"/>
      <c r="G39" s="1726"/>
      <c r="H39" s="1727"/>
      <c r="I39" s="1725">
        <f>+'[4]PAUTA DIGITAL'!AF64+'[4]PAUTA DIGITAL'!AF66+'[4]PAUTA DIGITAL'!AF68</f>
        <v>1800</v>
      </c>
      <c r="J39" s="1726"/>
      <c r="K39" s="1726"/>
      <c r="L39" s="1727"/>
      <c r="M39" s="1728">
        <f>+'[4]PAUTA DIGITAL'!BH64+'[4]PAUTA DIGITAL'!BH66+'[4]PAUTA DIGITAL'!BH68</f>
        <v>1800</v>
      </c>
      <c r="N39" s="1729"/>
      <c r="O39" s="1729"/>
      <c r="P39" s="1729"/>
      <c r="Q39" s="1730"/>
      <c r="R39" s="1728">
        <f>+'[4]PAUTA DIGITAL'!CM64+'[4]PAUTA DIGITAL'!CM66+'[4]PAUTA DIGITAL'!CM68</f>
        <v>1800</v>
      </c>
      <c r="S39" s="1729"/>
      <c r="T39" s="1729"/>
      <c r="U39" s="1729"/>
      <c r="V39" s="1730"/>
      <c r="W39" s="37"/>
      <c r="X39" s="36"/>
      <c r="Y39" s="49"/>
      <c r="Z39" s="301"/>
      <c r="AA39" s="301">
        <f>+I39+M39+R39</f>
        <v>5400</v>
      </c>
      <c r="AB39" s="302"/>
      <c r="AC39" s="301">
        <f>+AA39</f>
        <v>5400</v>
      </c>
      <c r="AD39" s="301"/>
      <c r="AE39" s="301"/>
      <c r="AF39" s="31"/>
      <c r="AG39" s="31"/>
      <c r="AH39" s="31"/>
      <c r="AI39" s="31"/>
    </row>
    <row r="40" spans="1:35" s="13" customFormat="1" ht="12">
      <c r="A40" s="25"/>
      <c r="B40" s="25"/>
      <c r="C40" s="25"/>
      <c r="D40" s="33"/>
      <c r="E40" s="1174"/>
      <c r="F40" s="1174"/>
      <c r="G40" s="1174"/>
      <c r="H40" s="1174"/>
      <c r="I40" s="1174"/>
      <c r="J40" s="1174"/>
      <c r="K40" s="1174"/>
      <c r="L40" s="1174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7"/>
      <c r="X40" s="36"/>
      <c r="Y40" s="49"/>
      <c r="Z40" s="300"/>
      <c r="AA40" s="300"/>
      <c r="AB40" s="300"/>
      <c r="AC40" s="300"/>
      <c r="AD40" s="300"/>
      <c r="AE40" s="300"/>
      <c r="AF40" s="31"/>
      <c r="AG40" s="31"/>
      <c r="AH40" s="31"/>
      <c r="AI40" s="31"/>
    </row>
    <row r="41" spans="1:35" s="13" customFormat="1" ht="12">
      <c r="A41" s="25"/>
      <c r="B41" s="25"/>
      <c r="C41" s="25"/>
      <c r="D41" s="856" t="s">
        <v>35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6"/>
      <c r="X41" s="28"/>
      <c r="Y41" s="57"/>
      <c r="Z41" s="297"/>
      <c r="AA41" s="297"/>
      <c r="AB41" s="298"/>
      <c r="AC41" s="297"/>
      <c r="AD41" s="297"/>
      <c r="AE41" s="297"/>
      <c r="AF41" s="29"/>
      <c r="AG41" s="29"/>
      <c r="AH41" s="29"/>
      <c r="AI41" s="29"/>
    </row>
    <row r="42" spans="1:35" s="13" customFormat="1" ht="12">
      <c r="A42" s="25"/>
      <c r="B42" s="25"/>
      <c r="C42" s="25"/>
      <c r="D42" s="30" t="s">
        <v>25</v>
      </c>
      <c r="E42" s="60"/>
      <c r="F42" s="61"/>
      <c r="G42" s="61"/>
      <c r="H42" s="61"/>
      <c r="I42" s="64"/>
      <c r="J42" s="64"/>
      <c r="K42" s="64"/>
      <c r="L42" s="64"/>
      <c r="M42" s="64"/>
      <c r="N42" s="64"/>
      <c r="O42" s="64"/>
      <c r="P42" s="63"/>
      <c r="Q42" s="65"/>
      <c r="R42" s="64"/>
      <c r="S42" s="64"/>
      <c r="T42" s="64"/>
      <c r="U42" s="63"/>
      <c r="V42" s="65"/>
      <c r="W42" s="50"/>
      <c r="X42" s="66">
        <f>SUM(E43:V43)</f>
        <v>20.354999999999997</v>
      </c>
      <c r="Y42" s="49"/>
      <c r="Z42" s="299"/>
      <c r="AA42" s="299"/>
      <c r="AB42" s="300"/>
      <c r="AC42" s="299"/>
      <c r="AD42" s="299"/>
      <c r="AE42" s="299"/>
      <c r="AF42" s="31"/>
      <c r="AG42" s="31"/>
      <c r="AH42" s="31"/>
      <c r="AI42" s="31"/>
    </row>
    <row r="43" spans="1:35" s="13" customFormat="1" ht="12">
      <c r="A43" s="25"/>
      <c r="B43" s="25"/>
      <c r="C43" s="25"/>
      <c r="D43" s="33" t="s">
        <v>26</v>
      </c>
      <c r="E43" s="1725"/>
      <c r="F43" s="1726"/>
      <c r="G43" s="1726"/>
      <c r="H43" s="1727"/>
      <c r="I43" s="1725">
        <f>+'PAUTA DIGITAL'!AT76+'PAUTA DIGITAL'!AT77+'PAUTA DIGITAL'!AT78+'PAUTA DIGITAL'!AT79</f>
        <v>6.7849999999999984</v>
      </c>
      <c r="J43" s="1726"/>
      <c r="K43" s="1726"/>
      <c r="L43" s="1727"/>
      <c r="M43" s="1728">
        <f>+'PAUTA DIGITAL'!BK76+'PAUTA DIGITAL'!BK77+'PAUTA DIGITAL'!BK78+'PAUTA DIGITAL'!BK79</f>
        <v>6.7849999999999984</v>
      </c>
      <c r="N43" s="1729"/>
      <c r="O43" s="1729"/>
      <c r="P43" s="1729"/>
      <c r="Q43" s="1730"/>
      <c r="R43" s="1728">
        <f>+'PAUTA DIGITAL'!CP76+'PAUTA DIGITAL'!CP77+'PAUTA DIGITAL'!CP78+'PAUTA DIGITAL'!CP79</f>
        <v>6.7849999999999984</v>
      </c>
      <c r="S43" s="1729"/>
      <c r="T43" s="1729"/>
      <c r="U43" s="1729"/>
      <c r="V43" s="1730"/>
      <c r="W43" s="37"/>
      <c r="X43" s="36"/>
      <c r="Y43" s="49"/>
      <c r="Z43" s="301"/>
      <c r="AA43" s="301">
        <f>+I43+M43+R43</f>
        <v>20.354999999999997</v>
      </c>
      <c r="AB43" s="302"/>
      <c r="AC43" s="301">
        <f>+AA43</f>
        <v>20.354999999999997</v>
      </c>
      <c r="AD43" s="301"/>
      <c r="AE43" s="301"/>
      <c r="AF43" s="31"/>
      <c r="AG43" s="31"/>
      <c r="AH43" s="31"/>
      <c r="AI43" s="31"/>
    </row>
    <row r="44" spans="1:35" s="13" customFormat="1" ht="6.6" customHeight="1">
      <c r="A44" s="25"/>
      <c r="B44" s="25"/>
      <c r="C44" s="25"/>
      <c r="D44" s="33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37"/>
      <c r="X44" s="36"/>
      <c r="Y44" s="49"/>
      <c r="Z44" s="300"/>
      <c r="AA44" s="300"/>
      <c r="AB44" s="300"/>
      <c r="AC44" s="300"/>
      <c r="AD44" s="300"/>
      <c r="AE44" s="300"/>
      <c r="AF44" s="31"/>
      <c r="AG44" s="31"/>
      <c r="AH44" s="31"/>
      <c r="AI44" s="31"/>
    </row>
    <row r="45" spans="1:35" s="13" customFormat="1" ht="12">
      <c r="A45" s="25"/>
      <c r="B45" s="25"/>
      <c r="C45" s="25"/>
      <c r="D45" s="856" t="s">
        <v>36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6"/>
      <c r="X45" s="28"/>
      <c r="Y45" s="57"/>
      <c r="Z45" s="297"/>
      <c r="AA45" s="297"/>
      <c r="AB45" s="298"/>
      <c r="AC45" s="297"/>
      <c r="AD45" s="297"/>
      <c r="AE45" s="297"/>
      <c r="AF45" s="29"/>
      <c r="AG45" s="29"/>
      <c r="AH45" s="29"/>
      <c r="AI45" s="29"/>
    </row>
    <row r="46" spans="1:35" s="13" customFormat="1" ht="12">
      <c r="A46" s="25"/>
      <c r="B46" s="25"/>
      <c r="C46" s="25"/>
      <c r="D46" s="30" t="s">
        <v>25</v>
      </c>
      <c r="E46" s="60"/>
      <c r="F46" s="61"/>
      <c r="G46" s="61"/>
      <c r="H46" s="61"/>
      <c r="I46" s="64"/>
      <c r="J46" s="64"/>
      <c r="K46" s="64"/>
      <c r="L46" s="64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50"/>
      <c r="X46" s="66">
        <f>SUM(E47:V48)</f>
        <v>795.60950000000003</v>
      </c>
      <c r="Y46" s="49"/>
      <c r="Z46" s="299"/>
      <c r="AA46" s="299"/>
      <c r="AB46" s="300"/>
      <c r="AC46" s="299"/>
      <c r="AD46" s="299"/>
      <c r="AE46" s="299"/>
      <c r="AF46" s="31"/>
      <c r="AG46" s="31"/>
      <c r="AH46" s="31"/>
      <c r="AI46" s="31"/>
    </row>
    <row r="47" spans="1:35" s="13" customFormat="1" ht="12">
      <c r="A47" s="25"/>
      <c r="B47" s="25"/>
      <c r="C47" s="25"/>
      <c r="D47" s="33" t="s">
        <v>26</v>
      </c>
      <c r="E47" s="1725"/>
      <c r="F47" s="1726"/>
      <c r="G47" s="1726"/>
      <c r="H47" s="1727"/>
      <c r="I47" s="1725">
        <f>+'PAUTA DIGITAL'!N81</f>
        <v>499.1</v>
      </c>
      <c r="J47" s="1726"/>
      <c r="K47" s="1726"/>
      <c r="L47" s="1727"/>
      <c r="M47" s="1728"/>
      <c r="N47" s="1729"/>
      <c r="O47" s="1729"/>
      <c r="P47" s="1729"/>
      <c r="Q47" s="1730"/>
      <c r="R47" s="1728"/>
      <c r="S47" s="1729"/>
      <c r="T47" s="1729"/>
      <c r="U47" s="1729"/>
      <c r="V47" s="1730"/>
      <c r="W47" s="37"/>
      <c r="X47" s="36"/>
      <c r="Y47" s="49"/>
      <c r="Z47" s="301"/>
      <c r="AA47" s="301">
        <f>+I47+M47+R47</f>
        <v>499.1</v>
      </c>
      <c r="AB47" s="302"/>
      <c r="AC47" s="301">
        <f>+AA47</f>
        <v>499.1</v>
      </c>
      <c r="AD47" s="301"/>
      <c r="AE47" s="301"/>
      <c r="AF47" s="31"/>
      <c r="AG47" s="31"/>
      <c r="AH47" s="31"/>
      <c r="AI47" s="31"/>
    </row>
    <row r="48" spans="1:35" s="13" customFormat="1" ht="12">
      <c r="A48" s="25"/>
      <c r="B48" s="25"/>
      <c r="C48" s="25"/>
      <c r="D48" s="33" t="s">
        <v>34</v>
      </c>
      <c r="E48" s="1725"/>
      <c r="F48" s="1726"/>
      <c r="G48" s="1726"/>
      <c r="H48" s="1727"/>
      <c r="I48" s="1725">
        <f>+'PAUTA DIGITAL'!N82</f>
        <v>296.5095</v>
      </c>
      <c r="J48" s="1726"/>
      <c r="K48" s="1726"/>
      <c r="L48" s="1727"/>
      <c r="M48" s="1728"/>
      <c r="N48" s="1729"/>
      <c r="O48" s="1729"/>
      <c r="P48" s="1729"/>
      <c r="Q48" s="1730"/>
      <c r="R48" s="1728"/>
      <c r="S48" s="1729"/>
      <c r="T48" s="1729"/>
      <c r="U48" s="1729"/>
      <c r="V48" s="1730"/>
      <c r="W48" s="37"/>
      <c r="X48" s="36"/>
      <c r="Y48" s="49"/>
      <c r="Z48" s="301"/>
      <c r="AA48" s="301">
        <f>+I48+M48+R48</f>
        <v>296.5095</v>
      </c>
      <c r="AB48" s="302"/>
      <c r="AC48" s="301">
        <f>+AA48</f>
        <v>296.5095</v>
      </c>
      <c r="AD48" s="301"/>
      <c r="AE48" s="301"/>
      <c r="AF48" s="31"/>
      <c r="AG48" s="31"/>
      <c r="AH48" s="31"/>
      <c r="AI48" s="31"/>
    </row>
    <row r="49" spans="1:35" s="13" customFormat="1" ht="12">
      <c r="A49" s="25"/>
      <c r="B49" s="25"/>
      <c r="C49" s="25"/>
      <c r="D49" s="33"/>
      <c r="E49" s="1174"/>
      <c r="F49" s="1174"/>
      <c r="G49" s="1174"/>
      <c r="H49" s="1174"/>
      <c r="I49" s="1174"/>
      <c r="J49" s="1174"/>
      <c r="K49" s="1174"/>
      <c r="L49" s="1174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7"/>
      <c r="X49" s="36"/>
      <c r="Y49" s="49"/>
      <c r="Z49" s="300"/>
      <c r="AA49" s="300"/>
      <c r="AB49" s="300"/>
      <c r="AC49" s="300"/>
      <c r="AD49" s="300"/>
      <c r="AE49" s="300"/>
      <c r="AF49" s="31"/>
      <c r="AG49" s="31"/>
      <c r="AH49" s="31"/>
      <c r="AI49" s="31"/>
    </row>
    <row r="50" spans="1:35" s="13" customFormat="1" ht="12">
      <c r="A50" s="25"/>
      <c r="B50" s="25"/>
      <c r="C50" s="25"/>
      <c r="D50" s="42" t="s">
        <v>30</v>
      </c>
      <c r="E50" s="1744">
        <f>SUM(E39:H44)</f>
        <v>0</v>
      </c>
      <c r="F50" s="1745"/>
      <c r="G50" s="1745"/>
      <c r="H50" s="1746"/>
      <c r="I50" s="1744">
        <f>SUM(I38:L48)</f>
        <v>4753.3945000000003</v>
      </c>
      <c r="J50" s="1745"/>
      <c r="K50" s="1745"/>
      <c r="L50" s="1746"/>
      <c r="M50" s="1739">
        <f>SUM(M43:Q49)</f>
        <v>6.7849999999999984</v>
      </c>
      <c r="N50" s="1740"/>
      <c r="O50" s="1740"/>
      <c r="P50" s="1740"/>
      <c r="Q50" s="1741"/>
      <c r="R50" s="1739">
        <f>SUM(R43:V49)</f>
        <v>6.7849999999999984</v>
      </c>
      <c r="S50" s="1740"/>
      <c r="T50" s="1740"/>
      <c r="U50" s="1740"/>
      <c r="V50" s="1741"/>
      <c r="W50" s="51"/>
      <c r="X50" s="43">
        <f>SUM(X37:X46)</f>
        <v>12668.9645</v>
      </c>
      <c r="Y50" s="52"/>
      <c r="Z50" s="306">
        <f>SUM(Z37:Z48)</f>
        <v>0</v>
      </c>
      <c r="AA50" s="307">
        <f>SUM(AA37:AA48)</f>
        <v>12668.9645</v>
      </c>
      <c r="AB50" s="38"/>
      <c r="AC50" s="306">
        <f>SUM(AC37:AC48)</f>
        <v>12668.9645</v>
      </c>
      <c r="AD50" s="308">
        <f>SUM(AD37:AD39)</f>
        <v>0</v>
      </c>
      <c r="AE50" s="307">
        <f>SUM(AE37:AE39)</f>
        <v>0</v>
      </c>
      <c r="AF50" s="9"/>
      <c r="AG50" s="9"/>
      <c r="AH50" s="9"/>
      <c r="AI50" s="9"/>
    </row>
    <row r="51" spans="1:35" s="13" customFormat="1" ht="12">
      <c r="A51" s="8"/>
      <c r="B51" s="8"/>
      <c r="C51" s="8"/>
      <c r="D51" s="8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58"/>
      <c r="X51" s="11"/>
      <c r="Y51" s="12"/>
      <c r="Z51" s="58"/>
      <c r="AA51" s="58"/>
      <c r="AB51" s="58"/>
      <c r="AC51" s="58"/>
      <c r="AD51" s="58"/>
      <c r="AE51" s="58"/>
      <c r="AF51" s="8"/>
      <c r="AG51" s="8"/>
      <c r="AH51" s="8"/>
      <c r="AI51" s="8"/>
    </row>
    <row r="52" spans="1:35" s="13" customFormat="1" ht="12">
      <c r="A52" s="25"/>
      <c r="B52" s="25"/>
      <c r="C52" s="25"/>
      <c r="D52" s="47" t="s">
        <v>30</v>
      </c>
      <c r="E52" s="1757">
        <f>E26+E34+E50</f>
        <v>39007.006634399899</v>
      </c>
      <c r="F52" s="1757"/>
      <c r="G52" s="1757"/>
      <c r="H52" s="1757"/>
      <c r="I52" s="1757">
        <f>I26+I34+I50</f>
        <v>39121.117752666403</v>
      </c>
      <c r="J52" s="1757"/>
      <c r="K52" s="1757"/>
      <c r="L52" s="1757"/>
      <c r="M52" s="1742">
        <f>+M50+M34+M26</f>
        <v>3115.9549515998415</v>
      </c>
      <c r="N52" s="1742"/>
      <c r="O52" s="1742"/>
      <c r="P52" s="1742"/>
      <c r="Q52" s="1743"/>
      <c r="R52" s="1742">
        <f>+R50+R34+R26</f>
        <v>6.7849999999999984</v>
      </c>
      <c r="S52" s="1742"/>
      <c r="T52" s="1742"/>
      <c r="U52" s="1742"/>
      <c r="V52" s="1743"/>
      <c r="W52" s="51"/>
      <c r="X52" s="44">
        <f>X26+X34+X50</f>
        <v>89152.864338666142</v>
      </c>
      <c r="Y52" s="52"/>
      <c r="Z52" s="74">
        <f>Z34+Z26+Z50</f>
        <v>69493.155073333022</v>
      </c>
      <c r="AA52" s="75">
        <f>AA34+AA26+AA50</f>
        <v>19054.674646666048</v>
      </c>
      <c r="AB52" s="58"/>
      <c r="AC52" s="68">
        <f>AC34+AC26+AC50</f>
        <v>84547.829719999077</v>
      </c>
      <c r="AD52" s="69">
        <f>AD34+AD26</f>
        <v>4000</v>
      </c>
      <c r="AE52" s="70">
        <f>AE26+AE34</f>
        <v>0</v>
      </c>
      <c r="AF52" s="9"/>
      <c r="AG52" s="9"/>
      <c r="AH52" s="9"/>
      <c r="AI52" s="9"/>
    </row>
    <row r="53" spans="1:35" s="13" customFormat="1" ht="12">
      <c r="A53" s="25"/>
      <c r="B53" s="25"/>
      <c r="C53" s="25"/>
      <c r="D53" s="39" t="s">
        <v>37</v>
      </c>
      <c r="E53" s="1731"/>
      <c r="F53" s="1732"/>
      <c r="G53" s="1732"/>
      <c r="H53" s="1733"/>
      <c r="I53" s="1731"/>
      <c r="J53" s="1732"/>
      <c r="K53" s="1732"/>
      <c r="L53" s="1733"/>
      <c r="M53" s="1731">
        <v>1760</v>
      </c>
      <c r="N53" s="1732"/>
      <c r="O53" s="1732"/>
      <c r="P53" s="1732"/>
      <c r="Q53" s="1733"/>
      <c r="R53" s="1731">
        <v>1760</v>
      </c>
      <c r="S53" s="1732"/>
      <c r="T53" s="1732"/>
      <c r="U53" s="1732"/>
      <c r="V53" s="1733"/>
      <c r="W53" s="34"/>
      <c r="X53" s="45">
        <f>+'[4]PAUTA DIGITAL'!N77</f>
        <v>4000</v>
      </c>
      <c r="Y53" s="49"/>
      <c r="Z53" s="59">
        <f>+'[4]PAUTA DIGITAL'!L77</f>
        <v>3206.451594133358</v>
      </c>
      <c r="AA53" s="59">
        <f>+'[4]PAUTA DIGITAL'!M77</f>
        <v>793.54840586664193</v>
      </c>
      <c r="AB53" s="58"/>
      <c r="AC53" s="59">
        <f>+Z53+AA53</f>
        <v>4000</v>
      </c>
      <c r="AD53" s="59"/>
      <c r="AE53" s="59"/>
      <c r="AF53" s="31"/>
      <c r="AG53" s="31"/>
      <c r="AH53" s="31"/>
      <c r="AI53" s="31"/>
    </row>
    <row r="54" spans="1:35" s="13" customFormat="1" ht="12">
      <c r="A54" s="25"/>
      <c r="B54" s="25"/>
      <c r="C54" s="25"/>
      <c r="D54" s="39" t="s">
        <v>38</v>
      </c>
      <c r="E54" s="1731">
        <f>SUM(E21:H24,E29:H32,E39)*20%</f>
        <v>1314.5559935466456</v>
      </c>
      <c r="F54" s="1732"/>
      <c r="G54" s="1732"/>
      <c r="H54" s="1733"/>
      <c r="I54" s="1731">
        <f>SUM(I21:L24,I29:L32,I38:L39,I43)*20%</f>
        <v>2427.9469838666141</v>
      </c>
      <c r="J54" s="1732"/>
      <c r="K54" s="1732"/>
      <c r="L54" s="1733"/>
      <c r="M54" s="1731">
        <f>SUM(M38:Q39,M43)*20%</f>
        <v>791.55700000000002</v>
      </c>
      <c r="N54" s="1732"/>
      <c r="O54" s="1732"/>
      <c r="P54" s="1732"/>
      <c r="Q54" s="1733"/>
      <c r="R54" s="1731">
        <f>SUM(R38:V39,R43)*20%</f>
        <v>791.55700000000002</v>
      </c>
      <c r="S54" s="1732"/>
      <c r="T54" s="1732"/>
      <c r="U54" s="1732"/>
      <c r="V54" s="1733"/>
      <c r="W54" s="34"/>
      <c r="X54" s="45">
        <f>SUM(E54:V54)</f>
        <v>5325.6169774132595</v>
      </c>
      <c r="Y54" s="49"/>
      <c r="Z54" s="59">
        <f>+'[4]PAUTA DIGITAL'!L76</f>
        <v>2294.6310146666046</v>
      </c>
      <c r="AA54" s="59">
        <f>+'[4]PAUTA DIGITAL'!M76</f>
        <v>3967.7420293332093</v>
      </c>
      <c r="AB54" s="58"/>
      <c r="AC54" s="59">
        <f>+Z54+AA54</f>
        <v>6262.3730439998144</v>
      </c>
      <c r="AD54" s="59"/>
      <c r="AE54" s="59"/>
      <c r="AF54" s="31"/>
      <c r="AG54" s="31"/>
      <c r="AH54" s="31"/>
      <c r="AI54" s="31"/>
    </row>
    <row r="55" spans="1:35" s="13" customFormat="1" ht="13.9" customHeight="1">
      <c r="A55" s="25"/>
      <c r="B55" s="25"/>
      <c r="C55" s="25"/>
      <c r="D55" s="1492" t="s">
        <v>39</v>
      </c>
      <c r="E55" s="1756">
        <f>SUM(E52:H54)</f>
        <v>40321.562627946543</v>
      </c>
      <c r="F55" s="1734"/>
      <c r="G55" s="1734"/>
      <c r="H55" s="1734"/>
      <c r="I55" s="1734">
        <f>SUM(I52:L54)</f>
        <v>41549.064736533015</v>
      </c>
      <c r="J55" s="1734"/>
      <c r="K55" s="1734"/>
      <c r="L55" s="1734"/>
      <c r="M55" s="1734">
        <f>SUM(M52:Q54)</f>
        <v>5667.5119515998413</v>
      </c>
      <c r="N55" s="1734"/>
      <c r="O55" s="1734"/>
      <c r="P55" s="1734"/>
      <c r="Q55" s="1735"/>
      <c r="R55" s="1734">
        <f>SUM(R52:V54)</f>
        <v>2558.3420000000001</v>
      </c>
      <c r="S55" s="1734"/>
      <c r="T55" s="1734"/>
      <c r="U55" s="1734"/>
      <c r="V55" s="1735"/>
      <c r="W55" s="34"/>
      <c r="X55" s="46">
        <f>SUM(X52:X54)</f>
        <v>98478.4813160794</v>
      </c>
      <c r="Y55" s="52"/>
      <c r="Z55" s="1175">
        <f>SUM(Z52:Z54)</f>
        <v>74994.237682132982</v>
      </c>
      <c r="AA55" s="1176">
        <f>SUM(AA52:AA54)</f>
        <v>23815.965081865899</v>
      </c>
      <c r="AB55" s="58"/>
      <c r="AC55" s="71">
        <f>SUM(AC52:AC54)</f>
        <v>94810.202763998896</v>
      </c>
      <c r="AD55" s="72">
        <f>SUM(AD52:AD54)</f>
        <v>4000</v>
      </c>
      <c r="AE55" s="73">
        <f>SUM(AE52:AE54)</f>
        <v>0</v>
      </c>
      <c r="AF55" s="9"/>
      <c r="AG55" s="9"/>
      <c r="AH55" s="25"/>
      <c r="AI55" s="9"/>
    </row>
    <row r="56" spans="1:35" s="13" customFormat="1" ht="12">
      <c r="A56" s="8"/>
      <c r="B56" s="8"/>
      <c r="C56" s="8"/>
      <c r="D56" s="48" t="s">
        <v>40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61"/>
      <c r="X56" s="1167"/>
      <c r="Y56" s="860"/>
      <c r="Z56" s="58"/>
      <c r="AA56" s="58"/>
      <c r="AB56" s="58"/>
      <c r="AC56" s="58"/>
      <c r="AD56" s="58"/>
      <c r="AE56" s="58"/>
      <c r="AF56" s="8"/>
      <c r="AG56" s="8"/>
      <c r="AH56" s="8"/>
      <c r="AI56" s="8"/>
    </row>
    <row r="57" spans="1:35" s="13" customFormat="1" ht="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60"/>
      <c r="Q57" s="860"/>
      <c r="R57" s="860"/>
      <c r="S57" s="860"/>
      <c r="T57" s="860"/>
      <c r="U57" s="860"/>
      <c r="V57" s="860"/>
      <c r="W57" s="861"/>
      <c r="X57" s="1167">
        <v>104600</v>
      </c>
      <c r="Y57" s="860"/>
      <c r="Z57" s="862"/>
      <c r="AA57" s="58"/>
      <c r="AB57" s="58"/>
      <c r="AC57" s="58"/>
      <c r="AD57" s="58"/>
      <c r="AE57" s="58"/>
      <c r="AF57" s="8"/>
      <c r="AG57" s="8"/>
      <c r="AH57" s="8"/>
      <c r="AI57" s="8"/>
    </row>
    <row r="58" spans="1:35">
      <c r="P58" s="863"/>
      <c r="Q58" s="863"/>
      <c r="R58" s="863"/>
      <c r="S58" s="863"/>
      <c r="T58" s="863"/>
      <c r="U58" s="863"/>
      <c r="V58" s="863"/>
      <c r="W58" s="864"/>
      <c r="X58" s="1167">
        <f>+X57-X55</f>
        <v>6121.5186839205999</v>
      </c>
      <c r="Y58" s="863"/>
      <c r="Z58" s="865"/>
    </row>
    <row r="59" spans="1:35">
      <c r="P59" s="863"/>
      <c r="Q59" s="863"/>
      <c r="R59" s="863"/>
      <c r="S59" s="863"/>
      <c r="T59" s="863"/>
      <c r="U59" s="863"/>
      <c r="V59" s="863"/>
      <c r="W59" s="864"/>
      <c r="X59" s="1168"/>
      <c r="Y59" s="863"/>
      <c r="Z59" s="865"/>
    </row>
    <row r="60" spans="1:35">
      <c r="P60" s="863"/>
      <c r="Q60" s="863"/>
      <c r="R60" s="863"/>
      <c r="S60" s="863"/>
      <c r="T60" s="863"/>
      <c r="U60" s="863"/>
      <c r="V60" s="863"/>
      <c r="W60" s="864"/>
      <c r="X60" s="265"/>
      <c r="Y60" s="863"/>
      <c r="Z60" s="865"/>
    </row>
    <row r="61" spans="1:35">
      <c r="P61" s="863"/>
      <c r="Q61" s="863"/>
      <c r="R61" s="863"/>
      <c r="S61" s="863"/>
      <c r="T61" s="863"/>
      <c r="U61" s="863"/>
      <c r="V61" s="863"/>
      <c r="W61" s="864"/>
      <c r="X61" s="265"/>
      <c r="Y61" s="863"/>
      <c r="Z61" s="865"/>
    </row>
  </sheetData>
  <mergeCells count="113">
    <mergeCell ref="R38:V38"/>
    <mergeCell ref="E43:H43"/>
    <mergeCell ref="I43:L43"/>
    <mergeCell ref="M43:Q43"/>
    <mergeCell ref="R43:V43"/>
    <mergeCell ref="E39:H39"/>
    <mergeCell ref="I39:L39"/>
    <mergeCell ref="M39:Q39"/>
    <mergeCell ref="M55:Q55"/>
    <mergeCell ref="I55:L55"/>
    <mergeCell ref="E55:H55"/>
    <mergeCell ref="E52:H52"/>
    <mergeCell ref="M52:Q52"/>
    <mergeCell ref="I52:L52"/>
    <mergeCell ref="M53:Q53"/>
    <mergeCell ref="I53:L53"/>
    <mergeCell ref="E53:H53"/>
    <mergeCell ref="E54:H54"/>
    <mergeCell ref="I54:L54"/>
    <mergeCell ref="M54:Q54"/>
    <mergeCell ref="R53:V53"/>
    <mergeCell ref="E48:H48"/>
    <mergeCell ref="I48:L48"/>
    <mergeCell ref="M48:Q48"/>
    <mergeCell ref="E34:H34"/>
    <mergeCell ref="I34:L34"/>
    <mergeCell ref="M34:Q34"/>
    <mergeCell ref="E30:H30"/>
    <mergeCell ref="I30:L30"/>
    <mergeCell ref="M30:Q30"/>
    <mergeCell ref="E31:H31"/>
    <mergeCell ref="E32:H32"/>
    <mergeCell ref="I32:L32"/>
    <mergeCell ref="M32:Q32"/>
    <mergeCell ref="I31:L31"/>
    <mergeCell ref="M31:Q31"/>
    <mergeCell ref="R48:V48"/>
    <mergeCell ref="E47:H47"/>
    <mergeCell ref="I47:L47"/>
    <mergeCell ref="M47:Q47"/>
    <mergeCell ref="R47:V47"/>
    <mergeCell ref="E38:H38"/>
    <mergeCell ref="I38:L38"/>
    <mergeCell ref="M38:Q38"/>
    <mergeCell ref="E3:Q3"/>
    <mergeCell ref="E11:H11"/>
    <mergeCell ref="I11:L11"/>
    <mergeCell ref="M11:Q11"/>
    <mergeCell ref="E7:H7"/>
    <mergeCell ref="R17:V17"/>
    <mergeCell ref="R19:V19"/>
    <mergeCell ref="R21:V21"/>
    <mergeCell ref="E4:Q4"/>
    <mergeCell ref="E12:H12"/>
    <mergeCell ref="E14:H14"/>
    <mergeCell ref="E15:H15"/>
    <mergeCell ref="E17:H17"/>
    <mergeCell ref="I17:L17"/>
    <mergeCell ref="M17:Q17"/>
    <mergeCell ref="E16:H16"/>
    <mergeCell ref="AC7:AE7"/>
    <mergeCell ref="M7:Q7"/>
    <mergeCell ref="I7:L7"/>
    <mergeCell ref="Z7:AA7"/>
    <mergeCell ref="R11:V11"/>
    <mergeCell ref="R12:V12"/>
    <mergeCell ref="R14:V14"/>
    <mergeCell ref="R15:V15"/>
    <mergeCell ref="R16:V16"/>
    <mergeCell ref="I12:L12"/>
    <mergeCell ref="M12:Q12"/>
    <mergeCell ref="I14:L14"/>
    <mergeCell ref="M14:Q14"/>
    <mergeCell ref="I15:L15"/>
    <mergeCell ref="M15:Q15"/>
    <mergeCell ref="I16:L16"/>
    <mergeCell ref="M16:Q16"/>
    <mergeCell ref="R54:V54"/>
    <mergeCell ref="R55:V55"/>
    <mergeCell ref="E6:V6"/>
    <mergeCell ref="R39:V39"/>
    <mergeCell ref="R50:V50"/>
    <mergeCell ref="R52:V52"/>
    <mergeCell ref="R26:V26"/>
    <mergeCell ref="R30:V30"/>
    <mergeCell ref="R31:V31"/>
    <mergeCell ref="R32:V32"/>
    <mergeCell ref="R34:V34"/>
    <mergeCell ref="E50:H50"/>
    <mergeCell ref="I50:L50"/>
    <mergeCell ref="M50:Q50"/>
    <mergeCell ref="R7:V7"/>
    <mergeCell ref="M26:Q26"/>
    <mergeCell ref="I26:L26"/>
    <mergeCell ref="E26:H26"/>
    <mergeCell ref="M21:Q21"/>
    <mergeCell ref="E23:H23"/>
    <mergeCell ref="I19:L19"/>
    <mergeCell ref="M19:Q19"/>
    <mergeCell ref="I22:L22"/>
    <mergeCell ref="M22:Q22"/>
    <mergeCell ref="E21:H21"/>
    <mergeCell ref="E24:H24"/>
    <mergeCell ref="I24:L24"/>
    <mergeCell ref="E19:H19"/>
    <mergeCell ref="E22:H22"/>
    <mergeCell ref="R23:V23"/>
    <mergeCell ref="R24:V24"/>
    <mergeCell ref="M23:Q23"/>
    <mergeCell ref="R22:V22"/>
    <mergeCell ref="M24:Q24"/>
    <mergeCell ref="I21:L21"/>
    <mergeCell ref="I23:L2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W59:X59 E58:Q59 X14 X16 F11:H11 J11:L11 X11 F12:H12 Y11 E20:W20 M11:W11 E17:Y17 E16:W16 Y16 E15:Y15 E13:W14 Y13:Y14 W58 Y58 E18:Y19 Y37 W37 W39:Y39 W32:Y32 W30:Y30 W31:Y31 E33:Y36 E51:Y51 E44:Y44 E26:Y28 W38:Y38 E40:Y41 Y57 W57 W24:Y24 W23:Y23 W22:Y22 W21:Y21 R25:V25 R21:V21 R24:V24 R23:V23 R22:V22 F23:H23 F24:H24 F22:H22 J22:L22 J23:L23 J24:L24 W25:Y25 F21:H21 M24:Q24 M23:Q23 M22:Q22 J21:Q21 E25:Q25 E56:Q57 W56:Y56 E24 R57:V57 R56:V56 Z56:AE56 R30:V30 E21 Z21:AE21 E22 Z22:AE22 E23 Z23:AE23 Z24:AE24 I21 Z25:AE25 I22 I24 I23 X57 Z57:AE57 E39:H39 E37:V37 Z37:AE37 E50:H50 Z40:AE43 E38:H38 Z38:AE38 Z26:AE29 Z44:AE44 E52:AE52 Z51:AE51 Z33:AE36 R32:V32 R31:V31 Z31:AE31 Z30:AE30 Z32:AE32 Z39:AE39 Z11:AC19 Y50 J12:Y12 J50:L50 N50:Q50 S50:W50 AB50 AD50:AE50 E55:AE55 E53:AB53 E54:AC54 E29:W29 Y29 E43:Y43 E42:W42 Y42 J38:V38 J39:V39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CA7C-C3B9-42F0-BE46-D9964D15A5B0}">
  <dimension ref="C1:FD125"/>
  <sheetViews>
    <sheetView showGridLines="0" tabSelected="1" topLeftCell="EM1" zoomScale="13" zoomScaleNormal="116" workbookViewId="0">
      <pane ySplit="1" topLeftCell="A2" activePane="bottomLeft" state="frozen"/>
      <selection pane="bottomLeft" activeCell="O16" sqref="O16:O21"/>
    </sheetView>
  </sheetViews>
  <sheetFormatPr defaultColWidth="12.42578125" defaultRowHeight="21" customHeight="1"/>
  <cols>
    <col min="1" max="1" width="1" style="1498" customWidth="1"/>
    <col min="2" max="2" width="2.140625" style="1498" customWidth="1"/>
    <col min="3" max="3" width="74.140625" style="1505" customWidth="1"/>
    <col min="4" max="4" width="96.140625" style="1505" customWidth="1"/>
    <col min="5" max="5" width="43.5703125" style="1506" customWidth="1"/>
    <col min="6" max="6" width="74.85546875" style="1506" customWidth="1"/>
    <col min="7" max="7" width="126.5703125" style="1506" customWidth="1"/>
    <col min="8" max="8" width="145.85546875" style="1498" customWidth="1"/>
    <col min="9" max="9" width="50.28515625" style="1498" customWidth="1"/>
    <col min="10" max="10" width="52.140625" style="1506" customWidth="1"/>
    <col min="11" max="11" width="40.7109375" style="1507" customWidth="1"/>
    <col min="12" max="12" width="41" style="1507" bestFit="1" customWidth="1"/>
    <col min="13" max="13" width="64.7109375" style="1507" customWidth="1"/>
    <col min="14" max="14" width="46.5703125" style="1498" customWidth="1"/>
    <col min="15" max="15" width="74.5703125" style="1498" customWidth="1"/>
    <col min="16" max="16" width="8.140625" style="1498" hidden="1" customWidth="1"/>
    <col min="17" max="17" width="10.28515625" style="1498" customWidth="1"/>
    <col min="18" max="19" width="50.5703125" style="1691" customWidth="1"/>
    <col min="20" max="34" width="13.7109375" style="1498" customWidth="1"/>
    <col min="35" max="43" width="10.42578125" style="1498" customWidth="1"/>
    <col min="44" max="62" width="13.7109375" style="1498" customWidth="1"/>
    <col min="63" max="71" width="10.42578125" style="1498" customWidth="1"/>
    <col min="72" max="93" width="13.7109375" style="1498" customWidth="1"/>
    <col min="94" max="102" width="10.42578125" style="1498" customWidth="1"/>
    <col min="103" max="123" width="13.7109375" style="1498" customWidth="1"/>
    <col min="124" max="126" width="11.7109375" style="1498" hidden="1" customWidth="1"/>
    <col min="127" max="127" width="26.42578125" style="1498" customWidth="1"/>
    <col min="128" max="128" width="48.140625" style="1498" customWidth="1"/>
    <col min="129" max="129" width="10.7109375" style="1498" customWidth="1"/>
    <col min="130" max="130" width="52.140625" style="1498" customWidth="1"/>
    <col min="131" max="131" width="58.42578125" style="1498" customWidth="1"/>
    <col min="132" max="132" width="61.42578125" style="1498" customWidth="1"/>
    <col min="133" max="133" width="66.140625" style="1498" customWidth="1"/>
    <col min="134" max="134" width="49.42578125" style="1498" customWidth="1"/>
    <col min="135" max="135" width="45.85546875" style="1498" customWidth="1"/>
    <col min="136" max="136" width="42.42578125" style="1498" customWidth="1"/>
    <col min="137" max="137" width="50.42578125" style="1498" customWidth="1"/>
    <col min="138" max="138" width="48.42578125" style="1498" customWidth="1"/>
    <col min="139" max="141" width="26.7109375" style="1498" customWidth="1"/>
    <col min="142" max="142" width="43.42578125" style="1498" customWidth="1"/>
    <col min="143" max="143" width="34.42578125" style="1498" customWidth="1"/>
    <col min="144" max="144" width="39.140625" style="1498" customWidth="1"/>
    <col min="145" max="145" width="57.140625" style="1498" customWidth="1"/>
    <col min="146" max="146" width="89.42578125" style="1508" customWidth="1"/>
    <col min="147" max="148" width="26.7109375" style="1509" customWidth="1"/>
    <col min="149" max="149" width="256" style="1509" customWidth="1"/>
    <col min="150" max="150" width="118" style="1498" customWidth="1"/>
    <col min="151" max="151" width="149.85546875" style="1498" customWidth="1"/>
    <col min="152" max="152" width="244.42578125" style="1506" customWidth="1"/>
    <col min="153" max="153" width="47.7109375" style="1498" customWidth="1"/>
    <col min="154" max="154" width="44" style="1498" customWidth="1"/>
    <col min="155" max="16384" width="12.42578125" style="1498"/>
  </cols>
  <sheetData>
    <row r="1" spans="3:154" ht="10.15" customHeight="1"/>
    <row r="2" spans="3:154" ht="38.450000000000003" customHeight="1"/>
    <row r="3" spans="3:154" ht="38.450000000000003" customHeight="1">
      <c r="C3" s="1510" t="s">
        <v>41</v>
      </c>
      <c r="D3" s="1510" t="s">
        <v>42</v>
      </c>
      <c r="E3" s="1511"/>
      <c r="J3" s="1498"/>
      <c r="K3" s="1512"/>
      <c r="L3" s="1512"/>
      <c r="M3" s="1512"/>
    </row>
    <row r="4" spans="3:154" s="1515" customFormat="1" ht="38.450000000000003" customHeight="1">
      <c r="C4" s="1510" t="s">
        <v>43</v>
      </c>
      <c r="D4" s="1510" t="s">
        <v>44</v>
      </c>
      <c r="E4" s="1513" t="s">
        <v>45</v>
      </c>
      <c r="F4" s="1506"/>
      <c r="G4" s="1514"/>
      <c r="J4" s="1514"/>
      <c r="K4" s="1516"/>
      <c r="L4" s="1516"/>
      <c r="M4" s="1516"/>
      <c r="R4" s="1691"/>
      <c r="S4" s="1691"/>
      <c r="EP4" s="1517"/>
      <c r="EQ4" s="1518"/>
      <c r="ER4" s="1518"/>
      <c r="ES4" s="1518"/>
      <c r="EV4" s="1514"/>
    </row>
    <row r="5" spans="3:154" s="1515" customFormat="1" ht="38.450000000000003" customHeight="1">
      <c r="C5" s="1510" t="s">
        <v>46</v>
      </c>
      <c r="D5" s="1510" t="s">
        <v>47</v>
      </c>
      <c r="E5" s="1519"/>
      <c r="F5" s="1506"/>
      <c r="G5" s="1514"/>
      <c r="J5" s="1514"/>
      <c r="K5" s="1516"/>
      <c r="L5" s="1516"/>
      <c r="M5" s="1516"/>
      <c r="R5" s="1691"/>
      <c r="S5" s="1691"/>
      <c r="EP5" s="1517"/>
      <c r="EQ5" s="1518"/>
      <c r="ER5" s="1518"/>
      <c r="ES5" s="1518"/>
      <c r="EV5" s="1514"/>
    </row>
    <row r="6" spans="3:154" s="1515" customFormat="1" ht="38.450000000000003" customHeight="1">
      <c r="C6" s="1510" t="s">
        <v>48</v>
      </c>
      <c r="D6" s="1510" t="s">
        <v>49</v>
      </c>
      <c r="E6" s="1519"/>
      <c r="F6" s="1506"/>
      <c r="G6" s="1514"/>
      <c r="J6" s="1514"/>
      <c r="K6" s="1516"/>
      <c r="L6" s="1516"/>
      <c r="M6" s="1516"/>
      <c r="R6" s="1691"/>
      <c r="S6" s="1691"/>
      <c r="EP6" s="1517"/>
      <c r="EQ6" s="1518"/>
      <c r="ER6" s="1518"/>
      <c r="ES6" s="1518"/>
      <c r="EV6" s="1514"/>
    </row>
    <row r="7" spans="3:154" ht="38.450000000000003" customHeight="1">
      <c r="C7" s="1510" t="s">
        <v>50</v>
      </c>
      <c r="D7" s="1510" t="s">
        <v>51</v>
      </c>
      <c r="E7" s="1511"/>
      <c r="J7" s="1498"/>
      <c r="K7" s="1512"/>
      <c r="L7" s="1512"/>
      <c r="M7" s="1512"/>
      <c r="R7" s="1700">
        <f>ED14+ED15</f>
        <v>946.07049999999981</v>
      </c>
      <c r="S7" s="1700"/>
    </row>
    <row r="8" spans="3:154" s="1515" customFormat="1" ht="38.450000000000003" customHeight="1">
      <c r="C8" s="1510" t="s">
        <v>52</v>
      </c>
      <c r="D8" s="1510" t="s">
        <v>53</v>
      </c>
      <c r="E8" s="1520"/>
      <c r="F8" s="1506"/>
      <c r="G8" s="1514"/>
      <c r="J8" s="1514"/>
      <c r="K8" s="1516"/>
      <c r="L8" s="1516"/>
      <c r="M8" s="1516"/>
      <c r="N8" s="1702"/>
      <c r="R8" s="1691">
        <f>R14+R15</f>
        <v>1900</v>
      </c>
      <c r="S8" s="1691"/>
      <c r="EP8" s="1517"/>
      <c r="EQ8" s="1518"/>
      <c r="ER8" s="1518"/>
      <c r="ES8" s="1518"/>
      <c r="EV8" s="1514"/>
    </row>
    <row r="9" spans="3:154" s="1515" customFormat="1" ht="38.450000000000003" customHeight="1">
      <c r="C9" s="1510" t="s">
        <v>54</v>
      </c>
      <c r="D9" s="1510" t="s">
        <v>55</v>
      </c>
      <c r="E9" s="1519"/>
      <c r="F9" s="1506"/>
      <c r="G9" s="1514"/>
      <c r="J9" s="1514"/>
      <c r="K9" s="1516"/>
      <c r="L9" s="1516"/>
      <c r="M9" s="1516"/>
      <c r="R9" s="1691"/>
      <c r="S9" s="1691"/>
      <c r="EP9" s="1517"/>
      <c r="EQ9" s="1518"/>
      <c r="ER9" s="1518"/>
      <c r="ES9" s="1518"/>
      <c r="EV9" s="1514"/>
    </row>
    <row r="10" spans="3:154" s="1515" customFormat="1" ht="38.450000000000003" customHeight="1">
      <c r="C10" s="1510"/>
      <c r="D10" s="1510"/>
      <c r="E10" s="1519"/>
      <c r="F10" s="1506"/>
      <c r="G10" s="1514"/>
      <c r="J10" s="1514"/>
      <c r="K10" s="1516"/>
      <c r="L10" s="1516"/>
      <c r="M10" s="1516"/>
      <c r="P10" s="1521">
        <v>2285.71</v>
      </c>
      <c r="Q10" s="1522"/>
      <c r="R10" s="1701">
        <f>R8-R7</f>
        <v>953.92950000000019</v>
      </c>
      <c r="S10" s="1701"/>
      <c r="EP10" s="1517"/>
      <c r="EQ10" s="1518"/>
      <c r="ER10" s="1518"/>
      <c r="ES10" s="1518"/>
      <c r="EV10" s="1514"/>
    </row>
    <row r="11" spans="3:154" s="1515" customFormat="1" ht="18.75" customHeight="1" thickBot="1">
      <c r="C11" s="1510"/>
      <c r="D11" s="1510"/>
      <c r="E11" s="1519"/>
      <c r="F11" s="1506"/>
      <c r="G11" s="1514"/>
      <c r="J11" s="1514"/>
      <c r="K11" s="1516"/>
      <c r="L11" s="1516"/>
      <c r="M11" s="1516"/>
      <c r="R11" s="1691"/>
      <c r="S11" s="1691"/>
      <c r="EP11" s="1517"/>
      <c r="EQ11" s="1518"/>
      <c r="ER11" s="1518"/>
      <c r="ES11" s="1518"/>
      <c r="EV11" s="1514"/>
    </row>
    <row r="12" spans="3:154" ht="61.5">
      <c r="C12" s="1811" t="str">
        <f>D9</f>
        <v>VAC COSTA 2026</v>
      </c>
      <c r="D12" s="1811"/>
      <c r="E12" s="1811"/>
      <c r="F12" s="1811"/>
      <c r="G12" s="1811"/>
      <c r="H12" s="1811"/>
      <c r="I12" s="1811"/>
      <c r="J12" s="1811"/>
      <c r="K12" s="1811"/>
      <c r="L12" s="1812"/>
      <c r="M12" s="1812"/>
      <c r="N12" s="1812"/>
      <c r="O12" s="1523"/>
      <c r="P12" s="1523"/>
      <c r="Q12" s="1652"/>
      <c r="R12" s="1692"/>
      <c r="S12" s="1692"/>
      <c r="T12" s="1813" t="s">
        <v>2</v>
      </c>
      <c r="U12" s="1814"/>
      <c r="V12" s="1814"/>
      <c r="W12" s="1814"/>
      <c r="X12" s="1814"/>
      <c r="Y12" s="1814"/>
      <c r="Z12" s="1814"/>
      <c r="AA12" s="1814"/>
      <c r="AB12" s="1814"/>
      <c r="AC12" s="1814"/>
      <c r="AD12" s="1814"/>
      <c r="AE12" s="1814"/>
      <c r="AF12" s="1814"/>
      <c r="AG12" s="1814"/>
      <c r="AH12" s="1815"/>
      <c r="AI12" s="1810" t="s">
        <v>3</v>
      </c>
      <c r="AJ12" s="1810"/>
      <c r="AK12" s="1810"/>
      <c r="AL12" s="1810"/>
      <c r="AM12" s="1810"/>
      <c r="AN12" s="1810"/>
      <c r="AO12" s="1810"/>
      <c r="AP12" s="1810"/>
      <c r="AQ12" s="1810"/>
      <c r="AR12" s="1810"/>
      <c r="AS12" s="1810"/>
      <c r="AT12" s="1810"/>
      <c r="AU12" s="1810"/>
      <c r="AV12" s="1810"/>
      <c r="AW12" s="1810"/>
      <c r="AX12" s="1810"/>
      <c r="AY12" s="1810"/>
      <c r="AZ12" s="1810"/>
      <c r="BA12" s="1810"/>
      <c r="BB12" s="1810"/>
      <c r="BC12" s="1810"/>
      <c r="BD12" s="1810"/>
      <c r="BE12" s="1810"/>
      <c r="BF12" s="1810"/>
      <c r="BG12" s="1810"/>
      <c r="BH12" s="1810"/>
      <c r="BI12" s="1810"/>
      <c r="BJ12" s="1810"/>
      <c r="BK12" s="1809" t="s">
        <v>4</v>
      </c>
      <c r="BL12" s="1809"/>
      <c r="BM12" s="1809"/>
      <c r="BN12" s="1809"/>
      <c r="BO12" s="1809"/>
      <c r="BP12" s="1809"/>
      <c r="BQ12" s="1809"/>
      <c r="BR12" s="1809"/>
      <c r="BS12" s="1809"/>
      <c r="BT12" s="1809"/>
      <c r="BU12" s="1809"/>
      <c r="BV12" s="1809"/>
      <c r="BW12" s="1809"/>
      <c r="BX12" s="1809"/>
      <c r="BY12" s="1809"/>
      <c r="BZ12" s="1809"/>
      <c r="CA12" s="1809"/>
      <c r="CB12" s="1809"/>
      <c r="CC12" s="1809"/>
      <c r="CD12" s="1809"/>
      <c r="CE12" s="1809"/>
      <c r="CF12" s="1809"/>
      <c r="CG12" s="1809"/>
      <c r="CH12" s="1809"/>
      <c r="CI12" s="1809"/>
      <c r="CJ12" s="1809"/>
      <c r="CK12" s="1809"/>
      <c r="CL12" s="1809"/>
      <c r="CM12" s="1809"/>
      <c r="CN12" s="1809"/>
      <c r="CO12" s="1809"/>
      <c r="CP12" s="1809" t="s">
        <v>5</v>
      </c>
      <c r="CQ12" s="1809"/>
      <c r="CR12" s="1809"/>
      <c r="CS12" s="1809"/>
      <c r="CT12" s="1809"/>
      <c r="CU12" s="1809"/>
      <c r="CV12" s="1809"/>
      <c r="CW12" s="1809"/>
      <c r="CX12" s="1809"/>
      <c r="CY12" s="1809"/>
      <c r="CZ12" s="1809"/>
      <c r="DA12" s="1809"/>
      <c r="DB12" s="1809"/>
      <c r="DC12" s="1809"/>
      <c r="DD12" s="1809"/>
      <c r="DE12" s="1809"/>
      <c r="DF12" s="1809"/>
      <c r="DG12" s="1809"/>
      <c r="DH12" s="1809"/>
      <c r="DI12" s="1809"/>
      <c r="DJ12" s="1809"/>
      <c r="DK12" s="1809"/>
      <c r="DL12" s="1809"/>
      <c r="DM12" s="1809"/>
      <c r="DN12" s="1809"/>
      <c r="DO12" s="1809"/>
      <c r="DP12" s="1809"/>
      <c r="DQ12" s="1809"/>
      <c r="DR12" s="1809"/>
      <c r="DS12" s="1809"/>
      <c r="DT12" s="1524"/>
      <c r="DW12" s="1834" t="s">
        <v>56</v>
      </c>
      <c r="DX12" s="1834"/>
      <c r="DY12" s="1525"/>
      <c r="DZ12" s="1833" t="s">
        <v>57</v>
      </c>
      <c r="EA12" s="1833"/>
      <c r="EB12" s="1833"/>
      <c r="EC12" s="1833"/>
      <c r="ED12" s="1833"/>
      <c r="EE12" s="1833"/>
      <c r="EF12" s="1833"/>
      <c r="EG12" s="1833"/>
      <c r="EH12" s="1833"/>
      <c r="EI12" s="1833"/>
      <c r="EJ12" s="1833"/>
      <c r="EK12" s="1833"/>
      <c r="EL12" s="1833"/>
      <c r="EM12" s="1833"/>
      <c r="EN12" s="1833"/>
      <c r="EO12" s="1833"/>
      <c r="EP12" s="1833"/>
      <c r="EQ12" s="1833"/>
      <c r="ER12" s="1833"/>
      <c r="ES12" s="1833"/>
      <c r="ET12" s="1833"/>
      <c r="EU12" s="1833"/>
      <c r="EV12" s="1833"/>
    </row>
    <row r="13" spans="3:154" s="1535" customFormat="1" ht="103.5" customHeight="1">
      <c r="C13" s="1658" t="s">
        <v>58</v>
      </c>
      <c r="D13" s="1658" t="s">
        <v>59</v>
      </c>
      <c r="E13" s="1658" t="s">
        <v>60</v>
      </c>
      <c r="F13" s="1658" t="s">
        <v>61</v>
      </c>
      <c r="G13" s="1658" t="s">
        <v>62</v>
      </c>
      <c r="H13" s="1658" t="s">
        <v>63</v>
      </c>
      <c r="I13" s="1658" t="s">
        <v>64</v>
      </c>
      <c r="J13" s="1658" t="s">
        <v>65</v>
      </c>
      <c r="K13" s="1659" t="s">
        <v>66</v>
      </c>
      <c r="L13" s="1659" t="str">
        <f>+E4</f>
        <v>MKT0022086</v>
      </c>
      <c r="M13" s="1659" t="str">
        <f>+D4</f>
        <v>MKT0022145</v>
      </c>
      <c r="N13" s="1658" t="s">
        <v>67</v>
      </c>
      <c r="O13" s="1658" t="s">
        <v>68</v>
      </c>
      <c r="P13" s="1658" t="s">
        <v>69</v>
      </c>
      <c r="Q13" s="1660"/>
      <c r="R13" s="1696" t="s">
        <v>70</v>
      </c>
      <c r="S13" s="1696" t="s">
        <v>71</v>
      </c>
      <c r="T13" s="1526">
        <v>16</v>
      </c>
      <c r="U13" s="1526">
        <v>17</v>
      </c>
      <c r="V13" s="1526">
        <v>18</v>
      </c>
      <c r="W13" s="1526">
        <v>19</v>
      </c>
      <c r="X13" s="1526">
        <v>20</v>
      </c>
      <c r="Y13" s="1526">
        <v>21</v>
      </c>
      <c r="Z13" s="1526">
        <v>22</v>
      </c>
      <c r="AA13" s="1526">
        <v>23</v>
      </c>
      <c r="AB13" s="1526">
        <v>24</v>
      </c>
      <c r="AC13" s="1526">
        <v>25</v>
      </c>
      <c r="AD13" s="1526">
        <v>26</v>
      </c>
      <c r="AE13" s="1526">
        <v>27</v>
      </c>
      <c r="AF13" s="1526">
        <v>28</v>
      </c>
      <c r="AG13" s="1526">
        <v>29</v>
      </c>
      <c r="AH13" s="1526">
        <v>30</v>
      </c>
      <c r="AI13" s="1526">
        <v>1</v>
      </c>
      <c r="AJ13" s="1526">
        <v>2</v>
      </c>
      <c r="AK13" s="1526">
        <v>3</v>
      </c>
      <c r="AL13" s="1526">
        <v>4</v>
      </c>
      <c r="AM13" s="1526">
        <v>5</v>
      </c>
      <c r="AN13" s="1526">
        <v>6</v>
      </c>
      <c r="AO13" s="1526">
        <v>7</v>
      </c>
      <c r="AP13" s="1526">
        <v>8</v>
      </c>
      <c r="AQ13" s="1526">
        <v>9</v>
      </c>
      <c r="AR13" s="1526">
        <v>10</v>
      </c>
      <c r="AS13" s="1526">
        <v>11</v>
      </c>
      <c r="AT13" s="1526">
        <v>12</v>
      </c>
      <c r="AU13" s="1526">
        <v>13</v>
      </c>
      <c r="AV13" s="1526">
        <v>14</v>
      </c>
      <c r="AW13" s="1526">
        <v>15</v>
      </c>
      <c r="AX13" s="1526">
        <v>16</v>
      </c>
      <c r="AY13" s="1526">
        <v>17</v>
      </c>
      <c r="AZ13" s="1526">
        <v>18</v>
      </c>
      <c r="BA13" s="1526">
        <v>19</v>
      </c>
      <c r="BB13" s="1526">
        <v>20</v>
      </c>
      <c r="BC13" s="1526">
        <v>21</v>
      </c>
      <c r="BD13" s="1526">
        <v>22</v>
      </c>
      <c r="BE13" s="1526">
        <v>23</v>
      </c>
      <c r="BF13" s="1526">
        <v>24</v>
      </c>
      <c r="BG13" s="1526">
        <v>25</v>
      </c>
      <c r="BH13" s="1526">
        <v>26</v>
      </c>
      <c r="BI13" s="1526">
        <v>27</v>
      </c>
      <c r="BJ13" s="1526">
        <v>28</v>
      </c>
      <c r="BK13" s="1526">
        <v>1</v>
      </c>
      <c r="BL13" s="1526">
        <v>2</v>
      </c>
      <c r="BM13" s="1526">
        <v>3</v>
      </c>
      <c r="BN13" s="1526">
        <v>4</v>
      </c>
      <c r="BO13" s="1526">
        <v>5</v>
      </c>
      <c r="BP13" s="1526">
        <v>6</v>
      </c>
      <c r="BQ13" s="1526">
        <v>7</v>
      </c>
      <c r="BR13" s="1526">
        <v>8</v>
      </c>
      <c r="BS13" s="1526">
        <v>9</v>
      </c>
      <c r="BT13" s="1526">
        <v>10</v>
      </c>
      <c r="BU13" s="1526">
        <v>11</v>
      </c>
      <c r="BV13" s="1526">
        <v>12</v>
      </c>
      <c r="BW13" s="1526">
        <v>13</v>
      </c>
      <c r="BX13" s="1526">
        <v>14</v>
      </c>
      <c r="BY13" s="1526">
        <v>15</v>
      </c>
      <c r="BZ13" s="1526">
        <v>16</v>
      </c>
      <c r="CA13" s="1526">
        <v>17</v>
      </c>
      <c r="CB13" s="1526">
        <v>18</v>
      </c>
      <c r="CC13" s="1526">
        <v>19</v>
      </c>
      <c r="CD13" s="1526">
        <v>20</v>
      </c>
      <c r="CE13" s="1526">
        <v>21</v>
      </c>
      <c r="CF13" s="1526">
        <v>22</v>
      </c>
      <c r="CG13" s="1526">
        <v>23</v>
      </c>
      <c r="CH13" s="1526">
        <v>24</v>
      </c>
      <c r="CI13" s="1526">
        <v>25</v>
      </c>
      <c r="CJ13" s="1526">
        <v>26</v>
      </c>
      <c r="CK13" s="1526">
        <v>27</v>
      </c>
      <c r="CL13" s="1526">
        <v>28</v>
      </c>
      <c r="CM13" s="1526">
        <v>29</v>
      </c>
      <c r="CN13" s="1526">
        <v>30</v>
      </c>
      <c r="CO13" s="1526">
        <v>31</v>
      </c>
      <c r="CP13" s="1526">
        <v>1</v>
      </c>
      <c r="CQ13" s="1526">
        <v>2</v>
      </c>
      <c r="CR13" s="1526">
        <v>3</v>
      </c>
      <c r="CS13" s="1526">
        <v>4</v>
      </c>
      <c r="CT13" s="1526">
        <v>5</v>
      </c>
      <c r="CU13" s="1526">
        <v>6</v>
      </c>
      <c r="CV13" s="1526">
        <v>7</v>
      </c>
      <c r="CW13" s="1526">
        <v>8</v>
      </c>
      <c r="CX13" s="1526">
        <v>9</v>
      </c>
      <c r="CY13" s="1526">
        <v>10</v>
      </c>
      <c r="CZ13" s="1526">
        <v>11</v>
      </c>
      <c r="DA13" s="1526">
        <v>12</v>
      </c>
      <c r="DB13" s="1526">
        <v>13</v>
      </c>
      <c r="DC13" s="1526">
        <v>14</v>
      </c>
      <c r="DD13" s="1526">
        <v>15</v>
      </c>
      <c r="DE13" s="1526">
        <v>16</v>
      </c>
      <c r="DF13" s="1526">
        <v>17</v>
      </c>
      <c r="DG13" s="1526">
        <v>18</v>
      </c>
      <c r="DH13" s="1526">
        <v>19</v>
      </c>
      <c r="DI13" s="1526">
        <v>20</v>
      </c>
      <c r="DJ13" s="1526">
        <v>21</v>
      </c>
      <c r="DK13" s="1526">
        <v>22</v>
      </c>
      <c r="DL13" s="1526">
        <v>23</v>
      </c>
      <c r="DM13" s="1526">
        <v>24</v>
      </c>
      <c r="DN13" s="1526">
        <v>25</v>
      </c>
      <c r="DO13" s="1526">
        <v>26</v>
      </c>
      <c r="DP13" s="1526">
        <v>27</v>
      </c>
      <c r="DQ13" s="1526">
        <v>28</v>
      </c>
      <c r="DR13" s="1526">
        <v>29</v>
      </c>
      <c r="DS13" s="1526">
        <v>30</v>
      </c>
      <c r="DT13" s="1527" t="s">
        <v>72</v>
      </c>
      <c r="DU13" s="1528" t="s">
        <v>73</v>
      </c>
      <c r="DV13" s="1528" t="s">
        <v>74</v>
      </c>
      <c r="DW13" s="1528" t="s">
        <v>75</v>
      </c>
      <c r="DX13" s="1528" t="s">
        <v>76</v>
      </c>
      <c r="DY13" s="1528"/>
      <c r="DZ13" s="1529" t="s">
        <v>77</v>
      </c>
      <c r="EA13" s="1530" t="s">
        <v>78</v>
      </c>
      <c r="EB13" s="1531" t="s">
        <v>79</v>
      </c>
      <c r="EC13" s="1531" t="s">
        <v>80</v>
      </c>
      <c r="ED13" s="1532" t="s">
        <v>81</v>
      </c>
      <c r="EE13" s="1533" t="s">
        <v>65</v>
      </c>
      <c r="EF13" s="1532" t="s">
        <v>82</v>
      </c>
      <c r="EG13" s="1533" t="s">
        <v>83</v>
      </c>
      <c r="EH13" s="1532" t="s">
        <v>84</v>
      </c>
      <c r="EI13" s="1532" t="s">
        <v>85</v>
      </c>
      <c r="EJ13" s="1532" t="s">
        <v>86</v>
      </c>
      <c r="EK13" s="1532" t="s">
        <v>87</v>
      </c>
      <c r="EL13" s="1533" t="s">
        <v>88</v>
      </c>
      <c r="EM13" s="1534" t="s">
        <v>89</v>
      </c>
      <c r="EN13" s="1533" t="s">
        <v>90</v>
      </c>
      <c r="EO13" s="1533" t="s">
        <v>91</v>
      </c>
      <c r="EP13" s="1533" t="s">
        <v>92</v>
      </c>
      <c r="EQ13" s="1533" t="s">
        <v>93</v>
      </c>
      <c r="ER13" s="1533" t="s">
        <v>94</v>
      </c>
      <c r="ES13" s="1533" t="s">
        <v>95</v>
      </c>
      <c r="ET13" s="1533" t="s">
        <v>96</v>
      </c>
      <c r="EU13" s="1533" t="s">
        <v>97</v>
      </c>
      <c r="EV13" s="1533" t="s">
        <v>98</v>
      </c>
    </row>
    <row r="14" spans="3:154" ht="87.95" customHeight="1">
      <c r="C14" s="1819" t="s">
        <v>99</v>
      </c>
      <c r="D14" s="1816" t="s">
        <v>100</v>
      </c>
      <c r="E14" s="1820" t="s">
        <v>26</v>
      </c>
      <c r="F14" s="1822" t="s">
        <v>101</v>
      </c>
      <c r="G14" s="1791" t="s">
        <v>102</v>
      </c>
      <c r="H14" s="1566" t="s">
        <v>103</v>
      </c>
      <c r="I14" s="1653">
        <v>266000</v>
      </c>
      <c r="J14" s="1792" t="s">
        <v>87</v>
      </c>
      <c r="K14" s="1654">
        <f t="shared" ref="K14:K22" si="0">+N14/$N$84</f>
        <v>3.9301911150095556E-2</v>
      </c>
      <c r="L14" s="1655">
        <f>+N14</f>
        <v>1200</v>
      </c>
      <c r="M14" s="1668"/>
      <c r="N14" s="1663">
        <v>1200</v>
      </c>
      <c r="O14" s="1656">
        <f>+N14/1.15</f>
        <v>1043.4782608695652</v>
      </c>
      <c r="P14" s="1543">
        <v>206.97</v>
      </c>
      <c r="Q14" s="1657"/>
      <c r="R14" s="1693">
        <v>1200</v>
      </c>
      <c r="S14" s="1710"/>
      <c r="T14" s="1545"/>
      <c r="U14" s="1545"/>
      <c r="V14" s="1545"/>
      <c r="W14" s="1545"/>
      <c r="X14" s="1545"/>
      <c r="Y14" s="1545"/>
      <c r="Z14" s="1545"/>
      <c r="AA14" s="1545"/>
      <c r="AB14" s="1546">
        <f t="shared" ref="AB14:AB22" si="1">+N14*60%</f>
        <v>720</v>
      </c>
      <c r="AC14" s="1546"/>
      <c r="AD14" s="1546"/>
      <c r="AE14" s="1661"/>
      <c r="AF14" s="1546"/>
      <c r="AG14" s="1546"/>
      <c r="AH14" s="1546"/>
      <c r="AI14" s="1546">
        <f t="shared" ref="AI14:AI22" si="2">+N14*40%</f>
        <v>480</v>
      </c>
      <c r="AJ14" s="1546"/>
      <c r="AK14" s="1546"/>
      <c r="AL14" s="1546"/>
      <c r="AM14" s="1546"/>
      <c r="AN14" s="1546"/>
      <c r="AO14" s="1546"/>
      <c r="AP14" s="1546"/>
      <c r="AQ14" s="1546"/>
      <c r="AR14" s="1546"/>
      <c r="AS14" s="1547"/>
      <c r="AT14" s="1547"/>
      <c r="AU14" s="1547"/>
      <c r="AV14" s="1547"/>
      <c r="AW14" s="1547"/>
      <c r="AX14" s="1547"/>
      <c r="AY14" s="1547"/>
      <c r="AZ14" s="1547"/>
      <c r="BA14" s="1547"/>
      <c r="BB14" s="1547"/>
      <c r="BC14" s="1547"/>
      <c r="BD14" s="1547"/>
      <c r="BE14" s="1547"/>
      <c r="BF14" s="1547"/>
      <c r="BG14" s="1547"/>
      <c r="BH14" s="1547"/>
      <c r="BI14" s="1547"/>
      <c r="BJ14" s="1547"/>
      <c r="BK14" s="1545"/>
      <c r="BL14" s="1545"/>
      <c r="BM14" s="1545"/>
      <c r="BN14" s="1545"/>
      <c r="BO14" s="1545"/>
      <c r="BP14" s="1545"/>
      <c r="BQ14" s="1545"/>
      <c r="BR14" s="1545"/>
      <c r="BS14" s="1545"/>
      <c r="BT14" s="1545"/>
      <c r="BU14" s="1545"/>
      <c r="BV14" s="1545"/>
      <c r="BW14" s="1545"/>
      <c r="BX14" s="1545"/>
      <c r="BY14" s="1545"/>
      <c r="BZ14" s="1545"/>
      <c r="CA14" s="1545"/>
      <c r="CB14" s="1545"/>
      <c r="CC14" s="1545"/>
      <c r="CD14" s="1545"/>
      <c r="CE14" s="1545"/>
      <c r="CF14" s="1545"/>
      <c r="CG14" s="1545"/>
      <c r="CH14" s="1545"/>
      <c r="CI14" s="1545"/>
      <c r="CJ14" s="1545"/>
      <c r="CK14" s="1545"/>
      <c r="CL14" s="1545"/>
      <c r="CM14" s="1545"/>
      <c r="CN14" s="1545"/>
      <c r="CO14" s="1545"/>
      <c r="CP14" s="1545"/>
      <c r="CQ14" s="1545"/>
      <c r="CR14" s="1545"/>
      <c r="CS14" s="1545"/>
      <c r="CT14" s="1545"/>
      <c r="CU14" s="1545"/>
      <c r="CV14" s="1545"/>
      <c r="CW14" s="1545"/>
      <c r="CX14" s="1545"/>
      <c r="CY14" s="1545"/>
      <c r="CZ14" s="1545"/>
      <c r="DA14" s="1545"/>
      <c r="DB14" s="1545"/>
      <c r="DC14" s="1545"/>
      <c r="DD14" s="1545"/>
      <c r="DE14" s="1545"/>
      <c r="DF14" s="1545"/>
      <c r="DG14" s="1545"/>
      <c r="DH14" s="1545"/>
      <c r="DI14" s="1545"/>
      <c r="DJ14" s="1545"/>
      <c r="DK14" s="1545"/>
      <c r="DL14" s="1545"/>
      <c r="DM14" s="1545"/>
      <c r="DN14" s="1545"/>
      <c r="DO14" s="1545"/>
      <c r="DP14" s="1545"/>
      <c r="DQ14" s="1545"/>
      <c r="DR14" s="1545"/>
      <c r="DS14" s="1545"/>
      <c r="DU14" s="1548">
        <f>358000*55%</f>
        <v>196900.00000000003</v>
      </c>
      <c r="DV14" s="1549">
        <v>0.59</v>
      </c>
      <c r="DW14" s="1550">
        <v>0.05</v>
      </c>
      <c r="DX14" s="1551">
        <f t="shared" ref="DX14:DX22" si="3">O14/DW14*1000</f>
        <v>20869565.217391305</v>
      </c>
      <c r="DY14" s="1552"/>
      <c r="DZ14" s="1553">
        <v>519.03</v>
      </c>
      <c r="EA14" s="1554">
        <f t="shared" ref="EA14:EA22" si="4">+O14-DZ14</f>
        <v>524.44826086956527</v>
      </c>
      <c r="EB14" s="1555">
        <f t="shared" ref="EB14:EB22" si="5">+DZ14/O14</f>
        <v>0.49740374999999998</v>
      </c>
      <c r="EC14" s="1556">
        <v>46073</v>
      </c>
      <c r="ED14" s="1554">
        <f>+DZ14*1.15</f>
        <v>596.88449999999989</v>
      </c>
      <c r="EE14" s="1554" t="s">
        <v>87</v>
      </c>
      <c r="EF14" s="1555">
        <f>+EG14/DX14</f>
        <v>7.5341627083333335E-2</v>
      </c>
      <c r="EG14" s="1557">
        <f>+EP14</f>
        <v>1572347</v>
      </c>
      <c r="EH14" s="1558">
        <f>IFERROR((+DZ14/EG14*1000),"")</f>
        <v>0.33009889038488321</v>
      </c>
      <c r="EI14" s="1554">
        <f>IFERROR(+DZ14/EO14,"")</f>
        <v>3.6768914706715783E-2</v>
      </c>
      <c r="EJ14" s="1554">
        <f t="shared" ref="EJ14:EJ22" si="6">+IFERROR(+DZ14/EN14,"")</f>
        <v>0.51236920039486666</v>
      </c>
      <c r="EK14" s="1554">
        <f t="shared" ref="EK14:EK22" si="7">IFERROR(+(+DZ14/EP14*1000),"")</f>
        <v>0.33009889038488321</v>
      </c>
      <c r="EL14" s="1559">
        <v>91085</v>
      </c>
      <c r="EM14" s="1560">
        <v>17.260000000000002</v>
      </c>
      <c r="EN14" s="1559">
        <v>1013</v>
      </c>
      <c r="EO14" s="1559">
        <v>14116</v>
      </c>
      <c r="EP14" s="1559">
        <v>1572347</v>
      </c>
      <c r="EQ14" s="1561">
        <f>+IFERROR(+EN14/EP14,"")</f>
        <v>6.4425982305432576E-4</v>
      </c>
      <c r="ER14" s="1562">
        <f>IFERROR(+EO14/EP14,"")</f>
        <v>8.9776620555131921E-3</v>
      </c>
      <c r="ES14" s="1563" t="s">
        <v>104</v>
      </c>
      <c r="ET14" s="1564" t="s">
        <v>105</v>
      </c>
      <c r="EU14" s="1840" t="s">
        <v>106</v>
      </c>
      <c r="EV14" s="1565" t="s">
        <v>107</v>
      </c>
    </row>
    <row r="15" spans="3:154" ht="87.95" customHeight="1">
      <c r="C15" s="1819"/>
      <c r="D15" s="1816"/>
      <c r="E15" s="1821"/>
      <c r="F15" s="1823"/>
      <c r="G15" s="1791"/>
      <c r="H15" s="1537" t="s">
        <v>108</v>
      </c>
      <c r="I15" s="1538">
        <v>155000</v>
      </c>
      <c r="J15" s="1793"/>
      <c r="K15" s="1540">
        <f t="shared" si="0"/>
        <v>2.2926114837555741E-2</v>
      </c>
      <c r="L15" s="1541">
        <f t="shared" ref="L15:L22" si="8">+N15</f>
        <v>700</v>
      </c>
      <c r="M15" s="1668"/>
      <c r="N15" s="1664">
        <v>700</v>
      </c>
      <c r="O15" s="1542">
        <f>+N15/1.15</f>
        <v>608.69565217391312</v>
      </c>
      <c r="P15" s="1543">
        <v>122.63</v>
      </c>
      <c r="Q15" s="1544"/>
      <c r="R15" s="1694">
        <v>700</v>
      </c>
      <c r="S15" s="1710"/>
      <c r="T15" s="1545"/>
      <c r="U15" s="1545"/>
      <c r="V15" s="1545"/>
      <c r="W15" s="1545"/>
      <c r="X15" s="1545"/>
      <c r="Y15" s="1545"/>
      <c r="Z15" s="1545"/>
      <c r="AA15" s="1545"/>
      <c r="AB15" s="1546">
        <f t="shared" si="1"/>
        <v>420</v>
      </c>
      <c r="AC15" s="1546"/>
      <c r="AD15" s="1546"/>
      <c r="AE15" s="1661"/>
      <c r="AF15" s="1546"/>
      <c r="AG15" s="1546"/>
      <c r="AH15" s="1546"/>
      <c r="AI15" s="1546">
        <f t="shared" si="2"/>
        <v>280</v>
      </c>
      <c r="AJ15" s="1546"/>
      <c r="AK15" s="1546"/>
      <c r="AL15" s="1546"/>
      <c r="AM15" s="1546"/>
      <c r="AN15" s="1546"/>
      <c r="AO15" s="1546"/>
      <c r="AP15" s="1546"/>
      <c r="AQ15" s="1546"/>
      <c r="AR15" s="1546"/>
      <c r="AS15" s="1547"/>
      <c r="AT15" s="1547"/>
      <c r="AU15" s="1547"/>
      <c r="AV15" s="1547"/>
      <c r="AW15" s="1547"/>
      <c r="AX15" s="1547"/>
      <c r="AY15" s="1547"/>
      <c r="AZ15" s="1547"/>
      <c r="BA15" s="1547"/>
      <c r="BB15" s="1547"/>
      <c r="BC15" s="1547"/>
      <c r="BD15" s="1547"/>
      <c r="BE15" s="1547"/>
      <c r="BF15" s="1547"/>
      <c r="BG15" s="1547"/>
      <c r="BH15" s="1547"/>
      <c r="BI15" s="1547"/>
      <c r="BJ15" s="1547"/>
      <c r="BK15" s="1545"/>
      <c r="BL15" s="1545"/>
      <c r="BM15" s="1545"/>
      <c r="BN15" s="1545"/>
      <c r="BO15" s="1545"/>
      <c r="BP15" s="1545"/>
      <c r="BQ15" s="1545"/>
      <c r="BR15" s="1545"/>
      <c r="BS15" s="1545"/>
      <c r="BT15" s="1545"/>
      <c r="BU15" s="1545"/>
      <c r="BV15" s="1545"/>
      <c r="BW15" s="1545"/>
      <c r="BX15" s="1545"/>
      <c r="BY15" s="1545"/>
      <c r="BZ15" s="1545"/>
      <c r="CA15" s="1545"/>
      <c r="CB15" s="1545"/>
      <c r="CC15" s="1545"/>
      <c r="CD15" s="1545"/>
      <c r="CE15" s="1545"/>
      <c r="CF15" s="1545"/>
      <c r="CG15" s="1545"/>
      <c r="CH15" s="1545"/>
      <c r="CI15" s="1545"/>
      <c r="CJ15" s="1545"/>
      <c r="CK15" s="1545"/>
      <c r="CL15" s="1545"/>
      <c r="CM15" s="1545"/>
      <c r="CN15" s="1545"/>
      <c r="CO15" s="1545"/>
      <c r="CP15" s="1545"/>
      <c r="CQ15" s="1545"/>
      <c r="CR15" s="1545"/>
      <c r="CS15" s="1545"/>
      <c r="CT15" s="1545"/>
      <c r="CU15" s="1545"/>
      <c r="CV15" s="1545"/>
      <c r="CW15" s="1545"/>
      <c r="CX15" s="1545"/>
      <c r="CY15" s="1545"/>
      <c r="CZ15" s="1545"/>
      <c r="DA15" s="1545"/>
      <c r="DB15" s="1545"/>
      <c r="DC15" s="1545"/>
      <c r="DD15" s="1545"/>
      <c r="DE15" s="1545"/>
      <c r="DF15" s="1545"/>
      <c r="DG15" s="1545"/>
      <c r="DH15" s="1545"/>
      <c r="DI15" s="1545"/>
      <c r="DJ15" s="1545"/>
      <c r="DK15" s="1545"/>
      <c r="DL15" s="1545"/>
      <c r="DM15" s="1545"/>
      <c r="DN15" s="1545"/>
      <c r="DO15" s="1545"/>
      <c r="DP15" s="1545"/>
      <c r="DQ15" s="1545"/>
      <c r="DR15" s="1545"/>
      <c r="DS15" s="1545"/>
      <c r="DW15" s="1550">
        <v>0.05</v>
      </c>
      <c r="DX15" s="1551">
        <f t="shared" si="3"/>
        <v>12173913.043478262</v>
      </c>
      <c r="DY15" s="1552"/>
      <c r="DZ15" s="1553">
        <v>303.64</v>
      </c>
      <c r="EA15" s="1554">
        <f t="shared" si="4"/>
        <v>305.05565217391313</v>
      </c>
      <c r="EB15" s="1555">
        <f t="shared" si="5"/>
        <v>0.49883714285714276</v>
      </c>
      <c r="EC15" s="1556">
        <v>46073</v>
      </c>
      <c r="ED15" s="1554">
        <f t="shared" ref="ED15:ED22" si="9">+DZ15*1.15</f>
        <v>349.18599999999998</v>
      </c>
      <c r="EE15" s="1554" t="s">
        <v>87</v>
      </c>
      <c r="EF15" s="1555">
        <f t="shared" ref="EF15:EF47" si="10">+EG15/DX15</f>
        <v>0.11220541785714284</v>
      </c>
      <c r="EG15" s="1557">
        <f t="shared" ref="EG15:EG21" si="11">+EP15</f>
        <v>1365979</v>
      </c>
      <c r="EH15" s="1558">
        <f t="shared" ref="EH15:EH22" si="12">IFERROR((+DZ15/EG15*1000),"")</f>
        <v>0.22228745829913929</v>
      </c>
      <c r="EI15" s="1554">
        <f t="shared" ref="EI15:EI22" si="13">IFERROR(+DZ15/EO15,"")</f>
        <v>3.9098635075972187E-2</v>
      </c>
      <c r="EJ15" s="1554">
        <f t="shared" si="6"/>
        <v>0.54611510791366902</v>
      </c>
      <c r="EK15" s="1554">
        <f t="shared" si="7"/>
        <v>0.22228745829913929</v>
      </c>
      <c r="EL15" s="1559">
        <v>276131</v>
      </c>
      <c r="EM15" s="1560">
        <v>4.95</v>
      </c>
      <c r="EN15" s="1559">
        <v>556</v>
      </c>
      <c r="EO15" s="1559">
        <v>7766</v>
      </c>
      <c r="EP15" s="1559">
        <v>1365979</v>
      </c>
      <c r="EQ15" s="1561">
        <f t="shared" ref="EQ15:EQ22" si="14">+IFERROR(+EN15/EP15,"")</f>
        <v>4.0703407592649666E-4</v>
      </c>
      <c r="ER15" s="1562">
        <f t="shared" ref="ER15:ER22" si="15">IFERROR(+EO15/EP15,"")</f>
        <v>5.6852997008006714E-3</v>
      </c>
      <c r="ES15" s="1563" t="s">
        <v>109</v>
      </c>
      <c r="ET15" s="1564" t="s">
        <v>105</v>
      </c>
      <c r="EU15" s="1841"/>
      <c r="EV15" s="1565" t="s">
        <v>107</v>
      </c>
      <c r="EX15" s="1498" t="s">
        <v>110</v>
      </c>
    </row>
    <row r="16" spans="3:154" ht="87.95" customHeight="1">
      <c r="C16" s="1819"/>
      <c r="D16" s="1816"/>
      <c r="E16" s="1817" t="s">
        <v>32</v>
      </c>
      <c r="F16" s="1789" t="s">
        <v>111</v>
      </c>
      <c r="G16" s="1791"/>
      <c r="H16" s="1717" t="s">
        <v>103</v>
      </c>
      <c r="I16" s="1538">
        <v>114500</v>
      </c>
      <c r="J16" s="1824" t="s">
        <v>87</v>
      </c>
      <c r="K16" s="1540">
        <f t="shared" si="0"/>
        <v>9.825477787523889E-3</v>
      </c>
      <c r="L16" s="1541">
        <f t="shared" si="8"/>
        <v>300</v>
      </c>
      <c r="M16" s="1668"/>
      <c r="N16" s="1664">
        <v>300</v>
      </c>
      <c r="O16" s="1719">
        <f>+N16/1.05</f>
        <v>285.71428571428572</v>
      </c>
      <c r="P16" s="1543">
        <v>71.97</v>
      </c>
      <c r="Q16" s="1544"/>
      <c r="R16" s="1694">
        <v>900</v>
      </c>
      <c r="S16" s="1710"/>
      <c r="T16" s="1545"/>
      <c r="U16" s="1545"/>
      <c r="V16" s="1545"/>
      <c r="W16" s="1545"/>
      <c r="X16" s="1545"/>
      <c r="Y16" s="1545"/>
      <c r="Z16" s="1545"/>
      <c r="AA16" s="1545"/>
      <c r="AB16" s="1546">
        <f t="shared" si="1"/>
        <v>180</v>
      </c>
      <c r="AC16" s="1546"/>
      <c r="AD16" s="1546"/>
      <c r="AE16" s="1661"/>
      <c r="AF16" s="1546"/>
      <c r="AG16" s="1546"/>
      <c r="AH16" s="1546"/>
      <c r="AI16" s="1546">
        <f t="shared" si="2"/>
        <v>120</v>
      </c>
      <c r="AJ16" s="1546"/>
      <c r="AK16" s="1546"/>
      <c r="AL16" s="1546"/>
      <c r="AM16" s="1546"/>
      <c r="AN16" s="1546"/>
      <c r="AO16" s="1546"/>
      <c r="AP16" s="1546"/>
      <c r="AQ16" s="1546"/>
      <c r="AR16" s="1546"/>
      <c r="AS16" s="1546"/>
      <c r="AT16" s="1546"/>
      <c r="AU16" s="1546"/>
      <c r="AV16" s="1546"/>
      <c r="AW16" s="1546"/>
      <c r="AX16" s="1546"/>
      <c r="AY16" s="1546"/>
      <c r="AZ16" s="1546"/>
      <c r="BA16" s="1546"/>
      <c r="BB16" s="1546"/>
      <c r="BC16" s="1546"/>
      <c r="BD16" s="1546"/>
      <c r="BE16" s="1546"/>
      <c r="BF16" s="1546"/>
      <c r="BG16" s="1546"/>
      <c r="BH16" s="1546"/>
      <c r="BI16" s="1546"/>
      <c r="BJ16" s="1546"/>
      <c r="BK16" s="1545"/>
      <c r="BL16" s="1545"/>
      <c r="BM16" s="1545"/>
      <c r="BN16" s="1545"/>
      <c r="BO16" s="1545"/>
      <c r="BP16" s="1545"/>
      <c r="BQ16" s="1545"/>
      <c r="BR16" s="1545"/>
      <c r="BS16" s="1545"/>
      <c r="BT16" s="1545"/>
      <c r="BU16" s="1545"/>
      <c r="BV16" s="1545"/>
      <c r="BW16" s="1545"/>
      <c r="BX16" s="1545"/>
      <c r="BY16" s="1545"/>
      <c r="BZ16" s="1545"/>
      <c r="CA16" s="1545"/>
      <c r="CB16" s="1545"/>
      <c r="CC16" s="1545"/>
      <c r="CD16" s="1545"/>
      <c r="CE16" s="1545"/>
      <c r="CF16" s="1545"/>
      <c r="CG16" s="1545"/>
      <c r="CH16" s="1545"/>
      <c r="CI16" s="1545"/>
      <c r="CJ16" s="1545"/>
      <c r="CK16" s="1545"/>
      <c r="CL16" s="1545"/>
      <c r="CM16" s="1545"/>
      <c r="CN16" s="1545"/>
      <c r="CO16" s="1545"/>
      <c r="CP16" s="1545"/>
      <c r="CQ16" s="1545"/>
      <c r="CR16" s="1545"/>
      <c r="CS16" s="1545"/>
      <c r="CT16" s="1545"/>
      <c r="CU16" s="1545"/>
      <c r="CV16" s="1545"/>
      <c r="CW16" s="1545"/>
      <c r="CX16" s="1545"/>
      <c r="CY16" s="1545"/>
      <c r="CZ16" s="1545"/>
      <c r="DA16" s="1545"/>
      <c r="DB16" s="1545"/>
      <c r="DC16" s="1545"/>
      <c r="DD16" s="1545"/>
      <c r="DE16" s="1545"/>
      <c r="DF16" s="1545"/>
      <c r="DG16" s="1545"/>
      <c r="DH16" s="1545"/>
      <c r="DI16" s="1545"/>
      <c r="DJ16" s="1545"/>
      <c r="DK16" s="1545"/>
      <c r="DL16" s="1545"/>
      <c r="DM16" s="1545"/>
      <c r="DN16" s="1545"/>
      <c r="DO16" s="1545"/>
      <c r="DP16" s="1545"/>
      <c r="DQ16" s="1545"/>
      <c r="DR16" s="1545"/>
      <c r="DS16" s="1545"/>
      <c r="DW16" s="1550">
        <v>0.89</v>
      </c>
      <c r="DX16" s="1551">
        <f t="shared" si="3"/>
        <v>321027.28731942218</v>
      </c>
      <c r="DY16" s="1552"/>
      <c r="DZ16" s="1698">
        <v>199.38</v>
      </c>
      <c r="EA16" s="1554">
        <f t="shared" si="4"/>
        <v>86.334285714285727</v>
      </c>
      <c r="EB16" s="1555">
        <f t="shared" si="5"/>
        <v>0.69782999999999995</v>
      </c>
      <c r="EC16" s="1571">
        <v>46083</v>
      </c>
      <c r="ED16" s="1554">
        <f t="shared" si="9"/>
        <v>229.28699999999998</v>
      </c>
      <c r="EE16" s="1554" t="s">
        <v>87</v>
      </c>
      <c r="EF16" s="1555">
        <f t="shared" si="10"/>
        <v>1.8454225649999998</v>
      </c>
      <c r="EG16" s="1557">
        <f t="shared" si="11"/>
        <v>592431</v>
      </c>
      <c r="EH16" s="1558">
        <f t="shared" si="12"/>
        <v>0.33654552175696406</v>
      </c>
      <c r="EI16" s="1554">
        <f t="shared" si="13"/>
        <v>4.389696169088507E-2</v>
      </c>
      <c r="EJ16" s="1554">
        <f t="shared" si="6"/>
        <v>0.16939677145284621</v>
      </c>
      <c r="EK16" s="1554">
        <f t="shared" si="7"/>
        <v>0.33654552175696406</v>
      </c>
      <c r="EL16" s="1559">
        <v>92344</v>
      </c>
      <c r="EM16" s="1560">
        <v>6.42</v>
      </c>
      <c r="EN16" s="1559">
        <v>1177</v>
      </c>
      <c r="EO16" s="1559">
        <v>4542</v>
      </c>
      <c r="EP16" s="1559">
        <v>592431</v>
      </c>
      <c r="EQ16" s="1561">
        <f t="shared" si="14"/>
        <v>1.9867292562340592E-3</v>
      </c>
      <c r="ER16" s="1562">
        <f t="shared" si="15"/>
        <v>7.6667156175149508E-3</v>
      </c>
      <c r="ES16" s="1572" t="s">
        <v>112</v>
      </c>
      <c r="ET16" s="1573" t="s">
        <v>113</v>
      </c>
      <c r="EU16" s="1836" t="s">
        <v>114</v>
      </c>
      <c r="EV16" s="1575" t="s">
        <v>115</v>
      </c>
      <c r="EW16" s="1570">
        <v>177.69</v>
      </c>
      <c r="EX16" s="1681">
        <f>O16-EW16</f>
        <v>108.02428571428572</v>
      </c>
    </row>
    <row r="17" spans="3:154" ht="87.95" customHeight="1">
      <c r="C17" s="1819"/>
      <c r="D17" s="1816"/>
      <c r="E17" s="1818"/>
      <c r="F17" s="1790"/>
      <c r="G17" s="1791"/>
      <c r="H17" s="1717" t="s">
        <v>116</v>
      </c>
      <c r="I17" s="1538">
        <f>1640645*24.8%</f>
        <v>406879.96</v>
      </c>
      <c r="J17" s="1824"/>
      <c r="K17" s="1540">
        <f t="shared" si="0"/>
        <v>9.825477787523889E-3</v>
      </c>
      <c r="L17" s="1541">
        <f t="shared" si="8"/>
        <v>300</v>
      </c>
      <c r="M17" s="1668"/>
      <c r="N17" s="1664">
        <v>300</v>
      </c>
      <c r="O17" s="1719">
        <f t="shared" ref="O17:O22" si="16">+N17/1.05</f>
        <v>285.71428571428572</v>
      </c>
      <c r="P17" s="1543">
        <v>65.73</v>
      </c>
      <c r="Q17" s="1544"/>
      <c r="R17" s="1694">
        <v>300</v>
      </c>
      <c r="S17" s="1710"/>
      <c r="T17" s="1545"/>
      <c r="U17" s="1545"/>
      <c r="V17" s="1545"/>
      <c r="W17" s="1545"/>
      <c r="X17" s="1545"/>
      <c r="Y17" s="1545"/>
      <c r="Z17" s="1545"/>
      <c r="AA17" s="1545"/>
      <c r="AB17" s="1546">
        <f t="shared" si="1"/>
        <v>180</v>
      </c>
      <c r="AC17" s="1546"/>
      <c r="AD17" s="1546"/>
      <c r="AE17" s="1661"/>
      <c r="AF17" s="1546"/>
      <c r="AG17" s="1546"/>
      <c r="AH17" s="1546"/>
      <c r="AI17" s="1546">
        <f t="shared" si="2"/>
        <v>120</v>
      </c>
      <c r="AJ17" s="1546"/>
      <c r="AK17" s="1546"/>
      <c r="AL17" s="1546"/>
      <c r="AM17" s="1546"/>
      <c r="AN17" s="1546"/>
      <c r="AO17" s="1546"/>
      <c r="AP17" s="1546"/>
      <c r="AQ17" s="1546"/>
      <c r="AR17" s="1546"/>
      <c r="AS17" s="1546"/>
      <c r="AT17" s="1546"/>
      <c r="AU17" s="1546"/>
      <c r="AV17" s="1546"/>
      <c r="AW17" s="1546"/>
      <c r="AX17" s="1546"/>
      <c r="AY17" s="1546"/>
      <c r="AZ17" s="1546"/>
      <c r="BA17" s="1546"/>
      <c r="BB17" s="1546"/>
      <c r="BC17" s="1546"/>
      <c r="BD17" s="1546"/>
      <c r="BE17" s="1546"/>
      <c r="BF17" s="1546"/>
      <c r="BG17" s="1546"/>
      <c r="BH17" s="1546"/>
      <c r="BI17" s="1546"/>
      <c r="BJ17" s="1546"/>
      <c r="BK17" s="1545"/>
      <c r="BL17" s="1545"/>
      <c r="BM17" s="1545"/>
      <c r="BN17" s="1545"/>
      <c r="BO17" s="1545"/>
      <c r="BP17" s="1545"/>
      <c r="BQ17" s="1545"/>
      <c r="BR17" s="1545"/>
      <c r="BS17" s="1545"/>
      <c r="BT17" s="1545"/>
      <c r="BU17" s="1545"/>
      <c r="BV17" s="1545"/>
      <c r="BW17" s="1545"/>
      <c r="BX17" s="1545"/>
      <c r="BY17" s="1545"/>
      <c r="BZ17" s="1545"/>
      <c r="CA17" s="1545"/>
      <c r="CB17" s="1545"/>
      <c r="CC17" s="1545"/>
      <c r="CD17" s="1545"/>
      <c r="CE17" s="1545"/>
      <c r="CF17" s="1545"/>
      <c r="CG17" s="1545"/>
      <c r="CH17" s="1545"/>
      <c r="CI17" s="1545"/>
      <c r="CJ17" s="1545"/>
      <c r="CK17" s="1545"/>
      <c r="CL17" s="1545"/>
      <c r="CM17" s="1545"/>
      <c r="CN17" s="1545"/>
      <c r="CO17" s="1545"/>
      <c r="CP17" s="1545"/>
      <c r="CQ17" s="1545"/>
      <c r="CR17" s="1545"/>
      <c r="CS17" s="1545"/>
      <c r="CT17" s="1545"/>
      <c r="CU17" s="1545"/>
      <c r="CV17" s="1545"/>
      <c r="CW17" s="1545"/>
      <c r="CX17" s="1545"/>
      <c r="CY17" s="1545"/>
      <c r="CZ17" s="1545"/>
      <c r="DA17" s="1545"/>
      <c r="DB17" s="1545"/>
      <c r="DC17" s="1545"/>
      <c r="DD17" s="1545"/>
      <c r="DE17" s="1545"/>
      <c r="DF17" s="1545"/>
      <c r="DG17" s="1545"/>
      <c r="DH17" s="1545"/>
      <c r="DI17" s="1545"/>
      <c r="DJ17" s="1545"/>
      <c r="DK17" s="1545"/>
      <c r="DL17" s="1545"/>
      <c r="DM17" s="1545"/>
      <c r="DN17" s="1545"/>
      <c r="DO17" s="1545"/>
      <c r="DP17" s="1545"/>
      <c r="DQ17" s="1545"/>
      <c r="DR17" s="1545"/>
      <c r="DS17" s="1545"/>
      <c r="DW17" s="1550">
        <v>0.89</v>
      </c>
      <c r="DX17" s="1551">
        <f t="shared" si="3"/>
        <v>321027.28731942218</v>
      </c>
      <c r="DY17" s="1552"/>
      <c r="DZ17" s="1570">
        <v>208.92</v>
      </c>
      <c r="EA17" s="1554">
        <f t="shared" si="4"/>
        <v>76.794285714285735</v>
      </c>
      <c r="EB17" s="1555">
        <f t="shared" si="5"/>
        <v>0.73121999999999998</v>
      </c>
      <c r="EC17" s="1571">
        <v>46079</v>
      </c>
      <c r="ED17" s="1554">
        <f t="shared" si="9"/>
        <v>240.25799999999995</v>
      </c>
      <c r="EE17" s="1554" t="s">
        <v>87</v>
      </c>
      <c r="EF17" s="1555">
        <f t="shared" si="10"/>
        <v>2.51695738</v>
      </c>
      <c r="EG17" s="1557">
        <f t="shared" si="11"/>
        <v>808012</v>
      </c>
      <c r="EH17" s="1558">
        <f t="shared" si="12"/>
        <v>0.25856051642797379</v>
      </c>
      <c r="EI17" s="1554">
        <f t="shared" si="13"/>
        <v>4.6211015262110147E-2</v>
      </c>
      <c r="EJ17" s="1554">
        <f t="shared" si="6"/>
        <v>0.12631197097944377</v>
      </c>
      <c r="EK17" s="1554">
        <f t="shared" si="7"/>
        <v>0.25856051642797379</v>
      </c>
      <c r="EL17" s="1559">
        <v>210164</v>
      </c>
      <c r="EM17" s="1560">
        <v>3.84</v>
      </c>
      <c r="EN17" s="1559">
        <v>1654</v>
      </c>
      <c r="EO17" s="1559">
        <v>4521</v>
      </c>
      <c r="EP17" s="1559">
        <v>808012</v>
      </c>
      <c r="EQ17" s="1561">
        <f t="shared" si="14"/>
        <v>2.0469993019905644E-3</v>
      </c>
      <c r="ER17" s="1562">
        <f t="shared" si="15"/>
        <v>5.5952139324663497E-3</v>
      </c>
      <c r="ES17" s="1572" t="s">
        <v>117</v>
      </c>
      <c r="ET17" s="1573" t="s">
        <v>113</v>
      </c>
      <c r="EU17" s="1837"/>
      <c r="EV17" s="1575" t="s">
        <v>115</v>
      </c>
      <c r="EW17" s="1570">
        <v>155.68</v>
      </c>
      <c r="EX17" s="1681">
        <f>O17-EW17</f>
        <v>130.03428571428572</v>
      </c>
    </row>
    <row r="18" spans="3:154" ht="87.95" customHeight="1">
      <c r="C18" s="1819"/>
      <c r="D18" s="1816"/>
      <c r="E18" s="1825" t="s">
        <v>28</v>
      </c>
      <c r="F18" s="1789" t="s">
        <v>118</v>
      </c>
      <c r="G18" s="1791"/>
      <c r="H18" s="1717" t="s">
        <v>103</v>
      </c>
      <c r="I18" s="1538">
        <v>54000</v>
      </c>
      <c r="J18" s="1824" t="s">
        <v>87</v>
      </c>
      <c r="K18" s="1540">
        <f t="shared" si="0"/>
        <v>1.6048280386289016E-2</v>
      </c>
      <c r="L18" s="1541">
        <f t="shared" si="8"/>
        <v>489.99999999999994</v>
      </c>
      <c r="M18" s="1668"/>
      <c r="N18" s="1664">
        <f>700*70%</f>
        <v>489.99999999999994</v>
      </c>
      <c r="O18" s="1719">
        <f t="shared" si="16"/>
        <v>466.66666666666657</v>
      </c>
      <c r="P18" s="1543">
        <v>74.75</v>
      </c>
      <c r="Q18" s="1544"/>
      <c r="R18" s="1694">
        <v>489.99999999999994</v>
      </c>
      <c r="S18" s="1710"/>
      <c r="T18" s="1545"/>
      <c r="U18" s="1545"/>
      <c r="V18" s="1545"/>
      <c r="W18" s="1545"/>
      <c r="X18" s="1545"/>
      <c r="Y18" s="1545"/>
      <c r="Z18" s="1545"/>
      <c r="AA18" s="1545"/>
      <c r="AB18" s="1546">
        <f t="shared" si="1"/>
        <v>293.99999999999994</v>
      </c>
      <c r="AC18" s="1546"/>
      <c r="AD18" s="1546"/>
      <c r="AE18" s="1661"/>
      <c r="AF18" s="1546"/>
      <c r="AG18" s="1546"/>
      <c r="AH18" s="1546"/>
      <c r="AI18" s="1546">
        <f t="shared" si="2"/>
        <v>196</v>
      </c>
      <c r="AJ18" s="1546"/>
      <c r="AK18" s="1546"/>
      <c r="AL18" s="1546"/>
      <c r="AM18" s="1546"/>
      <c r="AN18" s="1546"/>
      <c r="AO18" s="1546"/>
      <c r="AP18" s="1546"/>
      <c r="AQ18" s="1546"/>
      <c r="AR18" s="1546"/>
      <c r="AS18" s="1546"/>
      <c r="AT18" s="1546"/>
      <c r="AU18" s="1546"/>
      <c r="AV18" s="1546"/>
      <c r="AW18" s="1546"/>
      <c r="AX18" s="1546"/>
      <c r="AY18" s="1546"/>
      <c r="AZ18" s="1546"/>
      <c r="BA18" s="1546"/>
      <c r="BB18" s="1546"/>
      <c r="BC18" s="1546"/>
      <c r="BD18" s="1546"/>
      <c r="BE18" s="1546"/>
      <c r="BF18" s="1546"/>
      <c r="BG18" s="1546"/>
      <c r="BH18" s="1546"/>
      <c r="BI18" s="1546"/>
      <c r="BJ18" s="1546"/>
      <c r="BK18" s="1545"/>
      <c r="BL18" s="1545"/>
      <c r="BM18" s="1545"/>
      <c r="BN18" s="1545"/>
      <c r="BO18" s="1545"/>
      <c r="BP18" s="1545"/>
      <c r="BQ18" s="1545"/>
      <c r="BR18" s="1545"/>
      <c r="BS18" s="1545"/>
      <c r="BT18" s="1545"/>
      <c r="BU18" s="1545"/>
      <c r="BV18" s="1545"/>
      <c r="BW18" s="1545"/>
      <c r="BX18" s="1545"/>
      <c r="BY18" s="1545"/>
      <c r="BZ18" s="1545"/>
      <c r="CA18" s="1545"/>
      <c r="CB18" s="1545"/>
      <c r="CC18" s="1545"/>
      <c r="CD18" s="1545"/>
      <c r="CE18" s="1545"/>
      <c r="CF18" s="1545"/>
      <c r="CG18" s="1545"/>
      <c r="CH18" s="1545"/>
      <c r="CI18" s="1545"/>
      <c r="CJ18" s="1545"/>
      <c r="CK18" s="1545"/>
      <c r="CL18" s="1545"/>
      <c r="CM18" s="1545"/>
      <c r="CN18" s="1545"/>
      <c r="CO18" s="1545"/>
      <c r="CP18" s="1545"/>
      <c r="CQ18" s="1545"/>
      <c r="CR18" s="1545"/>
      <c r="CS18" s="1545"/>
      <c r="CT18" s="1545"/>
      <c r="CU18" s="1545"/>
      <c r="CV18" s="1545"/>
      <c r="CW18" s="1545"/>
      <c r="CX18" s="1545"/>
      <c r="CY18" s="1545"/>
      <c r="CZ18" s="1545"/>
      <c r="DA18" s="1545"/>
      <c r="DB18" s="1545"/>
      <c r="DC18" s="1545"/>
      <c r="DD18" s="1545"/>
      <c r="DE18" s="1545"/>
      <c r="DF18" s="1545"/>
      <c r="DG18" s="1545"/>
      <c r="DH18" s="1545"/>
      <c r="DI18" s="1545"/>
      <c r="DJ18" s="1545"/>
      <c r="DK18" s="1545"/>
      <c r="DL18" s="1545"/>
      <c r="DM18" s="1545"/>
      <c r="DN18" s="1545"/>
      <c r="DO18" s="1545"/>
      <c r="DP18" s="1545"/>
      <c r="DQ18" s="1545"/>
      <c r="DR18" s="1545"/>
      <c r="DS18" s="1545"/>
      <c r="DW18" s="1550">
        <v>1</v>
      </c>
      <c r="DX18" s="1551">
        <f t="shared" si="3"/>
        <v>466666.66666666657</v>
      </c>
      <c r="DY18" s="1552"/>
      <c r="DZ18" s="1570">
        <v>438.47</v>
      </c>
      <c r="EA18" s="1554">
        <f t="shared" si="4"/>
        <v>28.196666666666545</v>
      </c>
      <c r="EB18" s="1555">
        <f t="shared" si="5"/>
        <v>0.93957857142857171</v>
      </c>
      <c r="EC18" s="1571">
        <v>46079</v>
      </c>
      <c r="ED18" s="1554">
        <f t="shared" si="9"/>
        <v>504.2405</v>
      </c>
      <c r="EE18" s="1554" t="s">
        <v>87</v>
      </c>
      <c r="EF18" s="1555">
        <f t="shared" si="10"/>
        <v>0.99748714285714302</v>
      </c>
      <c r="EG18" s="1557">
        <f t="shared" si="11"/>
        <v>465494</v>
      </c>
      <c r="EH18" s="1558">
        <f t="shared" si="12"/>
        <v>0.94194554602207559</v>
      </c>
      <c r="EI18" s="1554">
        <f t="shared" si="13"/>
        <v>3.8570209621660613E-3</v>
      </c>
      <c r="EJ18" s="1554">
        <f t="shared" si="6"/>
        <v>0.23335284725918043</v>
      </c>
      <c r="EK18" s="1554">
        <f t="shared" si="7"/>
        <v>0.94194554602207559</v>
      </c>
      <c r="EL18" s="1579"/>
      <c r="EM18" s="1580"/>
      <c r="EN18" s="1559">
        <v>1879</v>
      </c>
      <c r="EO18" s="1579">
        <v>113681</v>
      </c>
      <c r="EP18" s="1559">
        <v>465494</v>
      </c>
      <c r="EQ18" s="1561">
        <f t="shared" si="14"/>
        <v>4.0365718999600423E-3</v>
      </c>
      <c r="ER18" s="1562">
        <f t="shared" si="15"/>
        <v>0.24421582233068526</v>
      </c>
      <c r="ES18" s="1577" t="s">
        <v>119</v>
      </c>
      <c r="ET18" s="1573" t="s">
        <v>113</v>
      </c>
      <c r="EU18" s="1838" t="s">
        <v>120</v>
      </c>
      <c r="EV18" s="1706" t="s">
        <v>121</v>
      </c>
    </row>
    <row r="19" spans="3:154" ht="87.95" customHeight="1">
      <c r="C19" s="1819"/>
      <c r="D19" s="1816"/>
      <c r="E19" s="1826"/>
      <c r="F19" s="1790"/>
      <c r="G19" s="1791"/>
      <c r="H19" s="1717" t="s">
        <v>116</v>
      </c>
      <c r="I19" s="1538" t="s">
        <v>122</v>
      </c>
      <c r="J19" s="1824"/>
      <c r="K19" s="1540">
        <f t="shared" si="0"/>
        <v>6.8778344512667221E-3</v>
      </c>
      <c r="L19" s="1541">
        <f t="shared" si="8"/>
        <v>210</v>
      </c>
      <c r="M19" s="1668"/>
      <c r="N19" s="1664">
        <f>300*70%</f>
        <v>210</v>
      </c>
      <c r="O19" s="1719">
        <f t="shared" si="16"/>
        <v>200</v>
      </c>
      <c r="P19" s="1543">
        <v>31.97</v>
      </c>
      <c r="Q19" s="1544"/>
      <c r="R19" s="1694">
        <v>210</v>
      </c>
      <c r="S19" s="1710"/>
      <c r="T19" s="1545"/>
      <c r="U19" s="1545"/>
      <c r="V19" s="1545"/>
      <c r="W19" s="1545"/>
      <c r="X19" s="1545"/>
      <c r="Y19" s="1545"/>
      <c r="Z19" s="1545"/>
      <c r="AA19" s="1545"/>
      <c r="AB19" s="1546">
        <f t="shared" si="1"/>
        <v>126</v>
      </c>
      <c r="AC19" s="1546"/>
      <c r="AD19" s="1546"/>
      <c r="AE19" s="1661"/>
      <c r="AF19" s="1546"/>
      <c r="AG19" s="1546"/>
      <c r="AH19" s="1546"/>
      <c r="AI19" s="1546">
        <f t="shared" si="2"/>
        <v>84</v>
      </c>
      <c r="AJ19" s="1546"/>
      <c r="AK19" s="1546"/>
      <c r="AL19" s="1546"/>
      <c r="AM19" s="1546"/>
      <c r="AN19" s="1546"/>
      <c r="AO19" s="1546"/>
      <c r="AP19" s="1546"/>
      <c r="AQ19" s="1546"/>
      <c r="AR19" s="1546"/>
      <c r="AS19" s="1546"/>
      <c r="AT19" s="1546"/>
      <c r="AU19" s="1546"/>
      <c r="AV19" s="1546"/>
      <c r="AW19" s="1546"/>
      <c r="AX19" s="1546"/>
      <c r="AY19" s="1546"/>
      <c r="AZ19" s="1546"/>
      <c r="BA19" s="1546"/>
      <c r="BB19" s="1546"/>
      <c r="BC19" s="1546"/>
      <c r="BD19" s="1546"/>
      <c r="BE19" s="1546"/>
      <c r="BF19" s="1546"/>
      <c r="BG19" s="1546"/>
      <c r="BH19" s="1546"/>
      <c r="BI19" s="1546"/>
      <c r="BJ19" s="1546"/>
      <c r="BK19" s="1545"/>
      <c r="BL19" s="1545"/>
      <c r="BM19" s="1545"/>
      <c r="BN19" s="1545"/>
      <c r="BO19" s="1545"/>
      <c r="BP19" s="1545"/>
      <c r="BQ19" s="1545"/>
      <c r="BR19" s="1545"/>
      <c r="BS19" s="1545"/>
      <c r="BT19" s="1545"/>
      <c r="BU19" s="1545"/>
      <c r="BV19" s="1545"/>
      <c r="BW19" s="1545"/>
      <c r="BX19" s="1545"/>
      <c r="BY19" s="1545"/>
      <c r="BZ19" s="1545"/>
      <c r="CA19" s="1545"/>
      <c r="CB19" s="1545"/>
      <c r="CC19" s="1545"/>
      <c r="CD19" s="1545"/>
      <c r="CE19" s="1545"/>
      <c r="CF19" s="1545"/>
      <c r="CG19" s="1545"/>
      <c r="CH19" s="1545"/>
      <c r="CI19" s="1545"/>
      <c r="CJ19" s="1545"/>
      <c r="CK19" s="1545"/>
      <c r="CL19" s="1545"/>
      <c r="CM19" s="1545"/>
      <c r="CN19" s="1545"/>
      <c r="CO19" s="1545"/>
      <c r="CP19" s="1545"/>
      <c r="CQ19" s="1545"/>
      <c r="CR19" s="1545"/>
      <c r="CS19" s="1545"/>
      <c r="CT19" s="1545"/>
      <c r="CU19" s="1545"/>
      <c r="CV19" s="1545"/>
      <c r="CW19" s="1545"/>
      <c r="CX19" s="1545"/>
      <c r="CY19" s="1545"/>
      <c r="CZ19" s="1545"/>
      <c r="DA19" s="1545"/>
      <c r="DB19" s="1545"/>
      <c r="DC19" s="1545"/>
      <c r="DD19" s="1545"/>
      <c r="DE19" s="1545"/>
      <c r="DF19" s="1545"/>
      <c r="DG19" s="1545"/>
      <c r="DH19" s="1545"/>
      <c r="DI19" s="1545"/>
      <c r="DJ19" s="1545"/>
      <c r="DK19" s="1545"/>
      <c r="DL19" s="1545"/>
      <c r="DM19" s="1545"/>
      <c r="DN19" s="1545"/>
      <c r="DO19" s="1545"/>
      <c r="DP19" s="1545"/>
      <c r="DQ19" s="1545"/>
      <c r="DR19" s="1545"/>
      <c r="DS19" s="1545"/>
      <c r="DW19" s="1550">
        <v>1</v>
      </c>
      <c r="DX19" s="1551">
        <f t="shared" si="3"/>
        <v>200000</v>
      </c>
      <c r="DY19" s="1552"/>
      <c r="DZ19" s="1570">
        <v>188.51</v>
      </c>
      <c r="EA19" s="1554">
        <f t="shared" si="4"/>
        <v>11.490000000000009</v>
      </c>
      <c r="EB19" s="1555">
        <f t="shared" si="5"/>
        <v>0.94255</v>
      </c>
      <c r="EC19" s="1571">
        <v>46079</v>
      </c>
      <c r="ED19" s="1554">
        <f t="shared" si="9"/>
        <v>216.78649999999996</v>
      </c>
      <c r="EE19" s="1554" t="s">
        <v>87</v>
      </c>
      <c r="EF19" s="1555">
        <f t="shared" si="10"/>
        <v>1.62426</v>
      </c>
      <c r="EG19" s="1557">
        <f t="shared" si="11"/>
        <v>324852</v>
      </c>
      <c r="EH19" s="1558">
        <f t="shared" si="12"/>
        <v>0.58029502665829358</v>
      </c>
      <c r="EI19" s="1554">
        <f t="shared" si="13"/>
        <v>2.2154189681513692E-3</v>
      </c>
      <c r="EJ19" s="1554">
        <f t="shared" si="6"/>
        <v>9.4633534136546182E-2</v>
      </c>
      <c r="EK19" s="1554">
        <f t="shared" si="7"/>
        <v>0.58029502665829358</v>
      </c>
      <c r="EL19" s="1579"/>
      <c r="EM19" s="1580"/>
      <c r="EN19" s="1559">
        <v>1992</v>
      </c>
      <c r="EO19" s="1579">
        <v>85090</v>
      </c>
      <c r="EP19" s="1559">
        <v>324852</v>
      </c>
      <c r="EQ19" s="1561">
        <f t="shared" si="14"/>
        <v>6.1320231982564368E-3</v>
      </c>
      <c r="ER19" s="1562">
        <f t="shared" si="15"/>
        <v>0.26193466563234952</v>
      </c>
      <c r="ES19" s="1577" t="s">
        <v>123</v>
      </c>
      <c r="ET19" s="1573" t="s">
        <v>113</v>
      </c>
      <c r="EU19" s="1839"/>
      <c r="EV19" s="1575" t="s">
        <v>121</v>
      </c>
    </row>
    <row r="20" spans="3:154" ht="87.95" customHeight="1">
      <c r="C20" s="1819"/>
      <c r="D20" s="1816"/>
      <c r="E20" s="1826"/>
      <c r="F20" s="1789" t="s">
        <v>124</v>
      </c>
      <c r="G20" s="1791"/>
      <c r="H20" s="1717" t="s">
        <v>103</v>
      </c>
      <c r="I20" s="1538">
        <v>54000</v>
      </c>
      <c r="J20" s="1824" t="s">
        <v>87</v>
      </c>
      <c r="K20" s="1540">
        <f t="shared" si="0"/>
        <v>6.8778344512667221E-3</v>
      </c>
      <c r="L20" s="1541">
        <f t="shared" si="8"/>
        <v>210</v>
      </c>
      <c r="M20" s="1668"/>
      <c r="N20" s="1664">
        <f>700*30%</f>
        <v>210</v>
      </c>
      <c r="O20" s="1719">
        <f t="shared" si="16"/>
        <v>200</v>
      </c>
      <c r="P20" s="1543">
        <v>30.19</v>
      </c>
      <c r="Q20" s="1544"/>
      <c r="R20" s="1694">
        <v>210</v>
      </c>
      <c r="S20" s="1710"/>
      <c r="T20" s="1545"/>
      <c r="U20" s="1545"/>
      <c r="V20" s="1545"/>
      <c r="W20" s="1545"/>
      <c r="X20" s="1545"/>
      <c r="Y20" s="1545"/>
      <c r="Z20" s="1545"/>
      <c r="AA20" s="1545"/>
      <c r="AB20" s="1546">
        <f t="shared" si="1"/>
        <v>126</v>
      </c>
      <c r="AC20" s="1546"/>
      <c r="AD20" s="1546"/>
      <c r="AE20" s="1661"/>
      <c r="AF20" s="1546"/>
      <c r="AG20" s="1546"/>
      <c r="AH20" s="1546"/>
      <c r="AI20" s="1546">
        <f t="shared" si="2"/>
        <v>84</v>
      </c>
      <c r="AJ20" s="1546"/>
      <c r="AK20" s="1546"/>
      <c r="AL20" s="1546"/>
      <c r="AM20" s="1546"/>
      <c r="AN20" s="1546"/>
      <c r="AO20" s="1546"/>
      <c r="AP20" s="1546"/>
      <c r="AQ20" s="1546"/>
      <c r="AR20" s="1546"/>
      <c r="AS20" s="1546"/>
      <c r="AT20" s="1546"/>
      <c r="AU20" s="1546"/>
      <c r="AV20" s="1546"/>
      <c r="AW20" s="1546"/>
      <c r="AX20" s="1546"/>
      <c r="AY20" s="1546"/>
      <c r="AZ20" s="1546"/>
      <c r="BA20" s="1546"/>
      <c r="BB20" s="1546"/>
      <c r="BC20" s="1546"/>
      <c r="BD20" s="1546"/>
      <c r="BE20" s="1546"/>
      <c r="BF20" s="1546"/>
      <c r="BG20" s="1546"/>
      <c r="BH20" s="1546"/>
      <c r="BI20" s="1546"/>
      <c r="BJ20" s="1546"/>
      <c r="BK20" s="1545"/>
      <c r="BL20" s="1545"/>
      <c r="BM20" s="1545"/>
      <c r="BN20" s="1545"/>
      <c r="BO20" s="1545"/>
      <c r="BP20" s="1545"/>
      <c r="BQ20" s="1545"/>
      <c r="BR20" s="1545"/>
      <c r="BS20" s="1545"/>
      <c r="BT20" s="1545"/>
      <c r="BU20" s="1545"/>
      <c r="BV20" s="1545"/>
      <c r="BW20" s="1545"/>
      <c r="BX20" s="1545"/>
      <c r="BY20" s="1545"/>
      <c r="BZ20" s="1545"/>
      <c r="CA20" s="1545"/>
      <c r="CB20" s="1545"/>
      <c r="CC20" s="1545"/>
      <c r="CD20" s="1545"/>
      <c r="CE20" s="1545"/>
      <c r="CF20" s="1545"/>
      <c r="CG20" s="1545"/>
      <c r="CH20" s="1545"/>
      <c r="CI20" s="1545"/>
      <c r="CJ20" s="1545"/>
      <c r="CK20" s="1545"/>
      <c r="CL20" s="1545"/>
      <c r="CM20" s="1545"/>
      <c r="CN20" s="1545"/>
      <c r="CO20" s="1545"/>
      <c r="CP20" s="1545"/>
      <c r="CQ20" s="1545"/>
      <c r="CR20" s="1545"/>
      <c r="CS20" s="1545"/>
      <c r="CT20" s="1545"/>
      <c r="CU20" s="1545"/>
      <c r="CV20" s="1545"/>
      <c r="CW20" s="1545"/>
      <c r="CX20" s="1545"/>
      <c r="CY20" s="1545"/>
      <c r="CZ20" s="1545"/>
      <c r="DA20" s="1545"/>
      <c r="DB20" s="1545"/>
      <c r="DC20" s="1545"/>
      <c r="DD20" s="1545"/>
      <c r="DE20" s="1545"/>
      <c r="DF20" s="1545"/>
      <c r="DG20" s="1545"/>
      <c r="DH20" s="1545"/>
      <c r="DI20" s="1545"/>
      <c r="DJ20" s="1545"/>
      <c r="DK20" s="1545"/>
      <c r="DL20" s="1545"/>
      <c r="DM20" s="1545"/>
      <c r="DN20" s="1545"/>
      <c r="DO20" s="1545"/>
      <c r="DP20" s="1545"/>
      <c r="DQ20" s="1545"/>
      <c r="DR20" s="1545"/>
      <c r="DS20" s="1545"/>
      <c r="DW20" s="1550">
        <v>1</v>
      </c>
      <c r="DX20" s="1551">
        <f t="shared" si="3"/>
        <v>200000</v>
      </c>
      <c r="DY20" s="1552"/>
      <c r="DZ20" s="1570">
        <v>188.01</v>
      </c>
      <c r="EA20" s="1554">
        <f t="shared" si="4"/>
        <v>11.990000000000009</v>
      </c>
      <c r="EB20" s="1555">
        <f t="shared" si="5"/>
        <v>0.94004999999999994</v>
      </c>
      <c r="EC20" s="1571">
        <v>46079</v>
      </c>
      <c r="ED20" s="1554">
        <f t="shared" si="9"/>
        <v>216.21149999999997</v>
      </c>
      <c r="EE20" s="1554" t="s">
        <v>87</v>
      </c>
      <c r="EF20" s="1555">
        <f t="shared" si="10"/>
        <v>1.0526450000000001</v>
      </c>
      <c r="EG20" s="1557">
        <f t="shared" si="11"/>
        <v>210529</v>
      </c>
      <c r="EH20" s="1558">
        <f t="shared" si="12"/>
        <v>0.89303611378954917</v>
      </c>
      <c r="EI20" s="1554">
        <f t="shared" si="13"/>
        <v>3.8004851425106123E-2</v>
      </c>
      <c r="EJ20" s="1554">
        <f t="shared" si="6"/>
        <v>1.0930813953488372</v>
      </c>
      <c r="EK20" s="1554">
        <f t="shared" si="7"/>
        <v>0.89303611378954917</v>
      </c>
      <c r="EL20" s="1579"/>
      <c r="EM20" s="1580"/>
      <c r="EN20" s="1559">
        <v>172</v>
      </c>
      <c r="EO20" s="1579">
        <v>4947</v>
      </c>
      <c r="EP20" s="1559">
        <v>210529</v>
      </c>
      <c r="EQ20" s="1561">
        <f t="shared" si="14"/>
        <v>8.1698958338281185E-4</v>
      </c>
      <c r="ER20" s="1562">
        <f t="shared" si="15"/>
        <v>2.3497950401132384E-2</v>
      </c>
      <c r="ES20" s="1577" t="s">
        <v>125</v>
      </c>
      <c r="ET20" s="1573" t="s">
        <v>113</v>
      </c>
      <c r="EU20" s="1574"/>
      <c r="EV20" s="1575" t="s">
        <v>126</v>
      </c>
    </row>
    <row r="21" spans="3:154" ht="87.95" customHeight="1">
      <c r="C21" s="1819"/>
      <c r="D21" s="1816"/>
      <c r="E21" s="1818"/>
      <c r="F21" s="1790"/>
      <c r="G21" s="1791"/>
      <c r="H21" s="1717" t="s">
        <v>116</v>
      </c>
      <c r="I21" s="1538" t="s">
        <v>122</v>
      </c>
      <c r="J21" s="1824"/>
      <c r="K21" s="1540">
        <f t="shared" si="0"/>
        <v>2.9476433362571669E-3</v>
      </c>
      <c r="L21" s="1541">
        <f t="shared" si="8"/>
        <v>90</v>
      </c>
      <c r="M21" s="1668"/>
      <c r="N21" s="1665">
        <f>300*30%</f>
        <v>90</v>
      </c>
      <c r="O21" s="1719">
        <f t="shared" si="16"/>
        <v>85.714285714285708</v>
      </c>
      <c r="P21" s="1543">
        <v>13.57</v>
      </c>
      <c r="Q21" s="1544"/>
      <c r="R21" s="1694">
        <v>90</v>
      </c>
      <c r="S21" s="1710"/>
      <c r="T21" s="1545"/>
      <c r="U21" s="1545"/>
      <c r="V21" s="1545"/>
      <c r="W21" s="1545"/>
      <c r="X21" s="1545"/>
      <c r="Y21" s="1545"/>
      <c r="Z21" s="1545"/>
      <c r="AA21" s="1545"/>
      <c r="AB21" s="1546">
        <f t="shared" si="1"/>
        <v>54</v>
      </c>
      <c r="AC21" s="1546"/>
      <c r="AD21" s="1546"/>
      <c r="AE21" s="1661"/>
      <c r="AF21" s="1546"/>
      <c r="AG21" s="1546"/>
      <c r="AH21" s="1546"/>
      <c r="AI21" s="1546">
        <f t="shared" si="2"/>
        <v>36</v>
      </c>
      <c r="AJ21" s="1546"/>
      <c r="AK21" s="1546"/>
      <c r="AL21" s="1546"/>
      <c r="AM21" s="1546"/>
      <c r="AN21" s="1546"/>
      <c r="AO21" s="1546"/>
      <c r="AP21" s="1546"/>
      <c r="AQ21" s="1546"/>
      <c r="AR21" s="1546"/>
      <c r="AS21" s="1546"/>
      <c r="AT21" s="1546"/>
      <c r="AU21" s="1546"/>
      <c r="AV21" s="1546"/>
      <c r="AW21" s="1546"/>
      <c r="AX21" s="1546"/>
      <c r="AY21" s="1546"/>
      <c r="AZ21" s="1546"/>
      <c r="BA21" s="1546"/>
      <c r="BB21" s="1546"/>
      <c r="BC21" s="1546"/>
      <c r="BD21" s="1546"/>
      <c r="BE21" s="1546"/>
      <c r="BF21" s="1546"/>
      <c r="BG21" s="1546"/>
      <c r="BH21" s="1546"/>
      <c r="BI21" s="1546"/>
      <c r="BJ21" s="1546"/>
      <c r="BK21" s="1545"/>
      <c r="BL21" s="1545"/>
      <c r="BM21" s="1545"/>
      <c r="BN21" s="1545"/>
      <c r="BO21" s="1545"/>
      <c r="BP21" s="1545"/>
      <c r="BQ21" s="1545"/>
      <c r="BR21" s="1545"/>
      <c r="BS21" s="1545"/>
      <c r="BT21" s="1545"/>
      <c r="BU21" s="1545"/>
      <c r="BV21" s="1545"/>
      <c r="BW21" s="1545"/>
      <c r="BX21" s="1545"/>
      <c r="BY21" s="1545"/>
      <c r="BZ21" s="1545"/>
      <c r="CA21" s="1545"/>
      <c r="CB21" s="1545"/>
      <c r="CC21" s="1545"/>
      <c r="CD21" s="1545"/>
      <c r="CE21" s="1545"/>
      <c r="CF21" s="1545"/>
      <c r="CG21" s="1545"/>
      <c r="CH21" s="1545"/>
      <c r="CI21" s="1545"/>
      <c r="CJ21" s="1545"/>
      <c r="CK21" s="1545"/>
      <c r="CL21" s="1545"/>
      <c r="CM21" s="1545"/>
      <c r="CN21" s="1545"/>
      <c r="CO21" s="1545"/>
      <c r="CP21" s="1545"/>
      <c r="CQ21" s="1545"/>
      <c r="CR21" s="1545"/>
      <c r="CS21" s="1545"/>
      <c r="CT21" s="1545"/>
      <c r="CU21" s="1545"/>
      <c r="CV21" s="1545"/>
      <c r="CW21" s="1545"/>
      <c r="CX21" s="1545"/>
      <c r="CY21" s="1545"/>
      <c r="CZ21" s="1545"/>
      <c r="DA21" s="1545"/>
      <c r="DB21" s="1545"/>
      <c r="DC21" s="1545"/>
      <c r="DD21" s="1545"/>
      <c r="DE21" s="1545"/>
      <c r="DF21" s="1545"/>
      <c r="DG21" s="1545"/>
      <c r="DH21" s="1545"/>
      <c r="DI21" s="1545"/>
      <c r="DJ21" s="1545"/>
      <c r="DK21" s="1545"/>
      <c r="DL21" s="1545"/>
      <c r="DM21" s="1545"/>
      <c r="DN21" s="1545"/>
      <c r="DO21" s="1545"/>
      <c r="DP21" s="1545"/>
      <c r="DQ21" s="1545"/>
      <c r="DR21" s="1545"/>
      <c r="DS21" s="1545"/>
      <c r="DW21" s="1550">
        <v>1</v>
      </c>
      <c r="DX21" s="1551">
        <f t="shared" si="3"/>
        <v>85714.28571428571</v>
      </c>
      <c r="DY21" s="1552"/>
      <c r="DZ21" s="1570">
        <v>80.040000000000006</v>
      </c>
      <c r="EA21" s="1554">
        <f t="shared" si="4"/>
        <v>5.6742857142857019</v>
      </c>
      <c r="EB21" s="1555">
        <f t="shared" si="5"/>
        <v>0.93380000000000019</v>
      </c>
      <c r="EC21" s="1571">
        <v>46079</v>
      </c>
      <c r="ED21" s="1554">
        <f t="shared" si="9"/>
        <v>92.046000000000006</v>
      </c>
      <c r="EE21" s="1554" t="s">
        <v>87</v>
      </c>
      <c r="EF21" s="1555">
        <f t="shared" si="10"/>
        <v>2.0728633333333333</v>
      </c>
      <c r="EG21" s="1557">
        <f t="shared" si="11"/>
        <v>177674</v>
      </c>
      <c r="EH21" s="1558">
        <f t="shared" si="12"/>
        <v>0.45048797235386162</v>
      </c>
      <c r="EI21" s="1554">
        <f t="shared" si="13"/>
        <v>1.491891891891892E-2</v>
      </c>
      <c r="EJ21" s="1554">
        <f t="shared" si="6"/>
        <v>0.23267441860465118</v>
      </c>
      <c r="EK21" s="1554">
        <f t="shared" si="7"/>
        <v>0.45048797235386162</v>
      </c>
      <c r="EL21" s="1579"/>
      <c r="EM21" s="1580"/>
      <c r="EN21" s="1559">
        <v>344</v>
      </c>
      <c r="EO21" s="1579">
        <v>5365</v>
      </c>
      <c r="EP21" s="1559">
        <v>177674</v>
      </c>
      <c r="EQ21" s="1561">
        <f t="shared" si="14"/>
        <v>1.936130216013598E-3</v>
      </c>
      <c r="ER21" s="1562">
        <f t="shared" si="15"/>
        <v>3.0195751770095793E-2</v>
      </c>
      <c r="ES21" s="1577" t="s">
        <v>127</v>
      </c>
      <c r="ET21" s="1573" t="s">
        <v>113</v>
      </c>
      <c r="EU21" s="1574"/>
      <c r="EV21" s="1575" t="s">
        <v>126</v>
      </c>
    </row>
    <row r="22" spans="3:154" ht="409.6" customHeight="1">
      <c r="C22" s="1819"/>
      <c r="D22" s="1816"/>
      <c r="E22" s="1720" t="s">
        <v>29</v>
      </c>
      <c r="F22" s="1721" t="s">
        <v>128</v>
      </c>
      <c r="G22" s="1771"/>
      <c r="H22" s="1717" t="s">
        <v>129</v>
      </c>
      <c r="I22" s="1538" t="s">
        <v>122</v>
      </c>
      <c r="J22" s="1718" t="s">
        <v>87</v>
      </c>
      <c r="K22" s="1540">
        <f t="shared" si="0"/>
        <v>0.13100637050031852</v>
      </c>
      <c r="L22" s="1541">
        <f t="shared" si="8"/>
        <v>4000</v>
      </c>
      <c r="M22" s="1668"/>
      <c r="N22" s="1666">
        <v>4000</v>
      </c>
      <c r="O22" s="1722">
        <f t="shared" si="16"/>
        <v>3809.5238095238092</v>
      </c>
      <c r="P22" s="1543">
        <v>800.37</v>
      </c>
      <c r="Q22" s="1544"/>
      <c r="R22" s="1694">
        <v>4000</v>
      </c>
      <c r="S22" s="1710"/>
      <c r="T22" s="1545"/>
      <c r="U22" s="1545"/>
      <c r="V22" s="1545"/>
      <c r="W22" s="1545"/>
      <c r="X22" s="1545"/>
      <c r="Y22" s="1545"/>
      <c r="Z22" s="1545"/>
      <c r="AA22" s="1545"/>
      <c r="AB22" s="1645">
        <f t="shared" si="1"/>
        <v>2400</v>
      </c>
      <c r="AC22" s="1645"/>
      <c r="AD22" s="1645"/>
      <c r="AE22" s="1662"/>
      <c r="AF22" s="1645"/>
      <c r="AG22" s="1645"/>
      <c r="AH22" s="1645"/>
      <c r="AI22" s="1645">
        <f t="shared" si="2"/>
        <v>1600</v>
      </c>
      <c r="AJ22" s="1645"/>
      <c r="AK22" s="1645"/>
      <c r="AL22" s="1645"/>
      <c r="AM22" s="1645"/>
      <c r="AN22" s="1645"/>
      <c r="AO22" s="1645"/>
      <c r="AP22" s="1645"/>
      <c r="AQ22" s="1645"/>
      <c r="AR22" s="1645"/>
      <c r="AS22" s="1645"/>
      <c r="AT22" s="1645"/>
      <c r="AU22" s="1645"/>
      <c r="AV22" s="1645"/>
      <c r="AW22" s="1645"/>
      <c r="AX22" s="1645"/>
      <c r="AY22" s="1645"/>
      <c r="AZ22" s="1645"/>
      <c r="BA22" s="1645"/>
      <c r="BB22" s="1645"/>
      <c r="BC22" s="1645"/>
      <c r="BD22" s="1645"/>
      <c r="BE22" s="1645"/>
      <c r="BF22" s="1645"/>
      <c r="BG22" s="1645"/>
      <c r="BH22" s="1645"/>
      <c r="BI22" s="1645"/>
      <c r="BJ22" s="1645"/>
      <c r="BK22" s="1545"/>
      <c r="BL22" s="1545"/>
      <c r="BM22" s="1545"/>
      <c r="BN22" s="1545"/>
      <c r="BO22" s="1545"/>
      <c r="BP22" s="1545"/>
      <c r="BQ22" s="1545"/>
      <c r="BR22" s="1545"/>
      <c r="BS22" s="1545"/>
      <c r="BT22" s="1545"/>
      <c r="BU22" s="1545"/>
      <c r="BV22" s="1545"/>
      <c r="BW22" s="1545"/>
      <c r="BX22" s="1545"/>
      <c r="BY22" s="1545"/>
      <c r="BZ22" s="1545"/>
      <c r="CA22" s="1545"/>
      <c r="CB22" s="1545"/>
      <c r="CC22" s="1545"/>
      <c r="CD22" s="1545"/>
      <c r="CE22" s="1545"/>
      <c r="CF22" s="1545"/>
      <c r="CG22" s="1545"/>
      <c r="CH22" s="1545"/>
      <c r="CI22" s="1545"/>
      <c r="CJ22" s="1545"/>
      <c r="CK22" s="1545"/>
      <c r="CL22" s="1545"/>
      <c r="CM22" s="1545"/>
      <c r="CN22" s="1545"/>
      <c r="CO22" s="1545"/>
      <c r="CP22" s="1545"/>
      <c r="CQ22" s="1545"/>
      <c r="CR22" s="1545"/>
      <c r="CS22" s="1545"/>
      <c r="CT22" s="1545"/>
      <c r="CU22" s="1545"/>
      <c r="CV22" s="1545"/>
      <c r="CW22" s="1545"/>
      <c r="CX22" s="1545"/>
      <c r="CY22" s="1545"/>
      <c r="CZ22" s="1545"/>
      <c r="DA22" s="1545"/>
      <c r="DB22" s="1545"/>
      <c r="DC22" s="1545"/>
      <c r="DD22" s="1545"/>
      <c r="DE22" s="1545"/>
      <c r="DF22" s="1545"/>
      <c r="DG22" s="1545"/>
      <c r="DH22" s="1545"/>
      <c r="DI22" s="1545"/>
      <c r="DJ22" s="1545"/>
      <c r="DK22" s="1545"/>
      <c r="DL22" s="1545"/>
      <c r="DM22" s="1545"/>
      <c r="DN22" s="1545"/>
      <c r="DO22" s="1545"/>
      <c r="DP22" s="1545"/>
      <c r="DQ22" s="1545"/>
      <c r="DR22" s="1545"/>
      <c r="DS22" s="1545"/>
      <c r="DW22" s="1550">
        <v>1</v>
      </c>
      <c r="DX22" s="1551">
        <f t="shared" si="3"/>
        <v>3809523.8095238092</v>
      </c>
      <c r="DY22" s="1552"/>
      <c r="DZ22" s="1649">
        <v>208.68</v>
      </c>
      <c r="EA22" s="1554">
        <f t="shared" si="4"/>
        <v>3600.8438095238093</v>
      </c>
      <c r="EB22" s="1555">
        <f t="shared" si="5"/>
        <v>5.4778500000000008E-2</v>
      </c>
      <c r="EC22" s="1650">
        <v>46072</v>
      </c>
      <c r="ED22" s="1554">
        <f t="shared" si="9"/>
        <v>239.982</v>
      </c>
      <c r="EE22" s="1554" t="s">
        <v>87</v>
      </c>
      <c r="EF22" s="1555">
        <f t="shared" si="10"/>
        <v>1.0399848375</v>
      </c>
      <c r="EG22" s="1557">
        <f>+EP22</f>
        <v>3961847</v>
      </c>
      <c r="EH22" s="1558">
        <f t="shared" si="12"/>
        <v>5.2672402543561127E-2</v>
      </c>
      <c r="EI22" s="1554" t="str">
        <f t="shared" si="13"/>
        <v/>
      </c>
      <c r="EJ22" s="1554" t="str">
        <f t="shared" si="6"/>
        <v/>
      </c>
      <c r="EK22" s="1554">
        <f t="shared" si="7"/>
        <v>5.2672402543561127E-2</v>
      </c>
      <c r="EL22" s="1579"/>
      <c r="EM22" s="1580"/>
      <c r="EN22" s="1579"/>
      <c r="EO22" s="1579"/>
      <c r="EP22" s="1651">
        <v>3961847</v>
      </c>
      <c r="EQ22" s="1561">
        <f t="shared" si="14"/>
        <v>0</v>
      </c>
      <c r="ER22" s="1562">
        <f t="shared" si="15"/>
        <v>0</v>
      </c>
      <c r="ES22" s="1648" t="s">
        <v>130</v>
      </c>
      <c r="ET22" s="1573" t="s">
        <v>131</v>
      </c>
      <c r="EU22" s="1646" t="s">
        <v>132</v>
      </c>
      <c r="EV22" s="1647" t="s">
        <v>133</v>
      </c>
    </row>
    <row r="23" spans="3:154" ht="66.599999999999994" customHeight="1">
      <c r="C23" s="1794" t="s">
        <v>134</v>
      </c>
      <c r="D23" s="1776"/>
      <c r="E23" s="1776"/>
      <c r="F23" s="1776"/>
      <c r="G23" s="1776"/>
      <c r="H23" s="1776"/>
      <c r="I23" s="1776"/>
      <c r="J23" s="1776"/>
      <c r="K23" s="1777"/>
      <c r="L23" s="1581">
        <f>SUM(L14:L22)</f>
        <v>7500</v>
      </c>
      <c r="M23" s="1669">
        <f>SUM(M14:M22)</f>
        <v>0</v>
      </c>
      <c r="N23" s="1667">
        <f>SUM(N14:N22)</f>
        <v>7500</v>
      </c>
      <c r="O23" s="1582">
        <f>SUM(O14:O22)</f>
        <v>6985.507246376812</v>
      </c>
      <c r="P23" s="1583"/>
      <c r="Q23" s="1584"/>
      <c r="R23" s="1697">
        <f>SUM(R14:R22)</f>
        <v>8100</v>
      </c>
      <c r="S23" s="1697"/>
      <c r="T23" s="1585"/>
      <c r="U23" s="1585"/>
      <c r="V23" s="1585"/>
      <c r="W23" s="1585"/>
      <c r="X23" s="1772"/>
      <c r="Y23" s="1772"/>
      <c r="Z23" s="1772"/>
      <c r="AA23" s="1772"/>
      <c r="AB23" s="1772"/>
      <c r="AC23" s="1772"/>
      <c r="AD23" s="1772"/>
      <c r="AE23" s="1772"/>
      <c r="AF23" s="1587"/>
      <c r="AG23" s="1587"/>
      <c r="AH23" s="1587"/>
      <c r="AI23" s="1587"/>
      <c r="AJ23" s="1587"/>
      <c r="AK23" s="1587"/>
      <c r="AL23" s="1587"/>
      <c r="AM23" s="1587"/>
      <c r="AN23" s="1587"/>
      <c r="AO23" s="1587"/>
      <c r="AP23" s="1587"/>
      <c r="AQ23" s="1587"/>
      <c r="AR23" s="1587"/>
      <c r="AS23" s="1587"/>
      <c r="AT23" s="1587"/>
      <c r="AU23" s="1587"/>
      <c r="AV23" s="1587"/>
      <c r="AW23" s="1587"/>
      <c r="AX23" s="1587"/>
      <c r="AY23" s="1587"/>
      <c r="AZ23" s="1587"/>
      <c r="BA23" s="1587"/>
      <c r="BB23" s="1587"/>
      <c r="BC23" s="1587"/>
      <c r="BD23" s="1587"/>
      <c r="BE23" s="1587"/>
      <c r="BF23" s="1587"/>
      <c r="BG23" s="1587"/>
      <c r="BH23" s="1587"/>
      <c r="BI23" s="1587"/>
      <c r="BJ23" s="1587"/>
      <c r="BK23" s="1587"/>
      <c r="BL23" s="1587"/>
      <c r="BM23" s="1587"/>
      <c r="BN23" s="1587"/>
      <c r="BO23" s="1587"/>
      <c r="BP23" s="1587"/>
      <c r="BQ23" s="1587"/>
      <c r="BR23" s="1587"/>
      <c r="BS23" s="1587"/>
      <c r="BT23" s="1587"/>
      <c r="BU23" s="1587"/>
      <c r="BV23" s="1587"/>
      <c r="BW23" s="1587"/>
      <c r="BX23" s="1587"/>
      <c r="BY23" s="1587"/>
      <c r="BZ23" s="1587"/>
      <c r="CA23" s="1587"/>
      <c r="CB23" s="1587"/>
      <c r="CC23" s="1587"/>
      <c r="CD23" s="1587"/>
      <c r="CE23" s="1587"/>
      <c r="CF23" s="1587"/>
      <c r="CG23" s="1587"/>
      <c r="CH23" s="1587"/>
      <c r="CI23" s="1587"/>
      <c r="CJ23" s="1587"/>
      <c r="CK23" s="1587"/>
      <c r="CL23" s="1587"/>
      <c r="CM23" s="1587"/>
      <c r="CN23" s="1587"/>
      <c r="CO23" s="1587"/>
      <c r="CP23" s="1587"/>
      <c r="CQ23" s="1587"/>
      <c r="CR23" s="1772"/>
      <c r="CS23" s="1772"/>
      <c r="CT23" s="1772"/>
      <c r="CU23" s="1772"/>
      <c r="CV23" s="1772"/>
      <c r="CW23" s="1772"/>
      <c r="CX23" s="1772"/>
      <c r="CY23" s="1772"/>
      <c r="CZ23" s="1772"/>
      <c r="DA23" s="1772"/>
      <c r="DB23" s="1772"/>
      <c r="DC23" s="1772"/>
      <c r="DD23" s="1772"/>
      <c r="DE23" s="1772"/>
      <c r="DF23" s="1772"/>
      <c r="DG23" s="1772"/>
      <c r="DH23" s="1772"/>
      <c r="DI23" s="1772"/>
      <c r="DJ23" s="1772"/>
      <c r="DK23" s="1772"/>
      <c r="DL23" s="1772"/>
      <c r="DM23" s="1772"/>
      <c r="DN23" s="1772"/>
      <c r="DO23" s="1772"/>
      <c r="DP23" s="1772"/>
      <c r="DQ23" s="1772"/>
      <c r="DR23" s="1772"/>
      <c r="DS23" s="1586"/>
      <c r="DT23" s="1772"/>
      <c r="DU23" s="1772"/>
      <c r="DV23" s="1772"/>
      <c r="DW23" s="1772"/>
      <c r="DX23" s="1772"/>
      <c r="DY23" s="1772"/>
      <c r="DZ23" s="1772"/>
      <c r="EA23" s="1588"/>
      <c r="EB23" s="1588"/>
      <c r="EC23" s="1588"/>
      <c r="ED23" s="1588"/>
      <c r="EE23" s="1588"/>
      <c r="EF23" s="1588"/>
      <c r="EG23" s="1588"/>
      <c r="EH23" s="1588"/>
      <c r="EI23" s="1588"/>
      <c r="EJ23" s="1588"/>
      <c r="EK23" s="1588"/>
      <c r="EL23" s="1588"/>
      <c r="EM23" s="1588"/>
      <c r="EN23" s="1588"/>
      <c r="EO23" s="1587"/>
      <c r="EP23" s="1587"/>
      <c r="EQ23" s="1588"/>
      <c r="ER23" s="1588"/>
      <c r="ES23" s="1588"/>
      <c r="ET23" s="1588"/>
      <c r="EU23" s="1588"/>
      <c r="EV23" s="1589"/>
    </row>
    <row r="24" spans="3:154" ht="174.6" customHeight="1">
      <c r="C24" s="1831" t="s">
        <v>135</v>
      </c>
      <c r="D24" s="1807" t="s">
        <v>136</v>
      </c>
      <c r="E24" s="1768" t="s">
        <v>26</v>
      </c>
      <c r="F24" s="1787" t="s">
        <v>137</v>
      </c>
      <c r="G24" s="1770" t="s">
        <v>138</v>
      </c>
      <c r="H24" s="1568" t="s">
        <v>139</v>
      </c>
      <c r="I24" s="1538">
        <v>266000</v>
      </c>
      <c r="J24" s="1778" t="s">
        <v>140</v>
      </c>
      <c r="K24" s="1540">
        <f t="shared" ref="K24:K47" si="17">+N24/$N$84</f>
        <v>2.76991105459687E-2</v>
      </c>
      <c r="L24" s="1541">
        <f>+N24</f>
        <v>845.73324000000002</v>
      </c>
      <c r="M24" s="1668"/>
      <c r="N24" s="1666">
        <f>745.73324+100</f>
        <v>845.73324000000002</v>
      </c>
      <c r="O24" s="1644">
        <f>+N24/1.15</f>
        <v>735.42020869565226</v>
      </c>
      <c r="P24" s="1543">
        <v>89.85</v>
      </c>
      <c r="Q24" s="1544"/>
      <c r="R24" s="1709">
        <v>745.73324000000002</v>
      </c>
      <c r="S24" s="1709">
        <f>R24/1.15</f>
        <v>648.46368695652177</v>
      </c>
      <c r="T24" s="1545"/>
      <c r="U24" s="1545"/>
      <c r="V24" s="1545"/>
      <c r="W24" s="1545"/>
      <c r="X24" s="1545"/>
      <c r="Y24" s="1545"/>
      <c r="Z24" s="1545"/>
      <c r="AA24" s="1545"/>
      <c r="AB24" s="1545"/>
      <c r="AC24" s="1545"/>
      <c r="AD24" s="1546">
        <f t="shared" ref="AD24:AD47" si="18">+O24*20%</f>
        <v>147.08404173913047</v>
      </c>
      <c r="AE24" s="1661"/>
      <c r="AF24" s="1546"/>
      <c r="AG24" s="1546"/>
      <c r="AH24" s="1546"/>
      <c r="AI24" s="1546">
        <f>+O24*50%</f>
        <v>367.71010434782613</v>
      </c>
      <c r="AJ24" s="1546"/>
      <c r="AK24" s="1546"/>
      <c r="AL24" s="1546"/>
      <c r="AM24" s="1546"/>
      <c r="AN24" s="1546"/>
      <c r="AO24" s="1546"/>
      <c r="AP24" s="1546"/>
      <c r="AQ24" s="1546"/>
      <c r="AR24" s="1546"/>
      <c r="AS24" s="1546"/>
      <c r="AT24" s="1546"/>
      <c r="AU24" s="1546"/>
      <c r="AV24" s="1546"/>
      <c r="AW24" s="1546"/>
      <c r="AX24" s="1546"/>
      <c r="AY24" s="1546"/>
      <c r="AZ24" s="1546"/>
      <c r="BA24" s="1546"/>
      <c r="BB24" s="1546"/>
      <c r="BC24" s="1546"/>
      <c r="BD24" s="1546"/>
      <c r="BE24" s="1546"/>
      <c r="BF24" s="1546"/>
      <c r="BG24" s="1546"/>
      <c r="BH24" s="1546"/>
      <c r="BI24" s="1546"/>
      <c r="BJ24" s="1546"/>
      <c r="BK24" s="1546">
        <f>+O24*30%</f>
        <v>220.62606260869566</v>
      </c>
      <c r="BL24" s="1546"/>
      <c r="BM24" s="1546"/>
      <c r="BN24" s="1546"/>
      <c r="BO24" s="1546"/>
      <c r="BP24" s="1546"/>
      <c r="BQ24" s="1546"/>
      <c r="BR24" s="1546"/>
      <c r="BS24" s="1546"/>
      <c r="BT24" s="1546"/>
      <c r="BU24" s="1546"/>
      <c r="BV24" s="1546"/>
      <c r="BW24" s="1546"/>
      <c r="BX24" s="1546"/>
      <c r="BY24" s="1546"/>
      <c r="BZ24" s="1545"/>
      <c r="CA24" s="1545"/>
      <c r="CB24" s="1545"/>
      <c r="CC24" s="1545"/>
      <c r="CD24" s="1545"/>
      <c r="CE24" s="1545"/>
      <c r="CF24" s="1545"/>
      <c r="CG24" s="1545"/>
      <c r="CH24" s="1545"/>
      <c r="CI24" s="1545"/>
      <c r="CJ24" s="1545"/>
      <c r="CK24" s="1545"/>
      <c r="CL24" s="1545"/>
      <c r="CM24" s="1545"/>
      <c r="CN24" s="1545"/>
      <c r="CO24" s="1545"/>
      <c r="CP24" s="1545"/>
      <c r="CQ24" s="1545"/>
      <c r="CR24" s="1545"/>
      <c r="CS24" s="1545"/>
      <c r="CT24" s="1545"/>
      <c r="CU24" s="1545"/>
      <c r="CV24" s="1545"/>
      <c r="CW24" s="1545"/>
      <c r="CX24" s="1545"/>
      <c r="CY24" s="1545"/>
      <c r="CZ24" s="1545"/>
      <c r="DA24" s="1545"/>
      <c r="DB24" s="1545"/>
      <c r="DC24" s="1545"/>
      <c r="DD24" s="1545"/>
      <c r="DE24" s="1545"/>
      <c r="DF24" s="1545"/>
      <c r="DG24" s="1545"/>
      <c r="DH24" s="1545"/>
      <c r="DI24" s="1545"/>
      <c r="DJ24" s="1545"/>
      <c r="DK24" s="1545"/>
      <c r="DL24" s="1545"/>
      <c r="DM24" s="1545"/>
      <c r="DN24" s="1545"/>
      <c r="DO24" s="1545"/>
      <c r="DP24" s="1545"/>
      <c r="DQ24" s="1545"/>
      <c r="DR24" s="1545"/>
      <c r="DS24" s="1545"/>
      <c r="DW24" s="1550">
        <v>0.09</v>
      </c>
      <c r="DX24" s="1551">
        <f t="shared" ref="DX24:DX47" si="19">O24/DW24</f>
        <v>8171.3356521739142</v>
      </c>
      <c r="DY24" s="1525"/>
      <c r="DZ24" s="1570">
        <v>609.61</v>
      </c>
      <c r="EA24" s="1554">
        <f t="shared" ref="EA24:EA47" si="20">+O24-DZ24</f>
        <v>125.81020869565225</v>
      </c>
      <c r="EB24" s="1555">
        <f t="shared" ref="EB24:EB47" si="21">+DZ24/O24</f>
        <v>0.82892745234892262</v>
      </c>
      <c r="EC24" s="1571">
        <v>46079</v>
      </c>
      <c r="ED24" s="1554">
        <f>+DZ24*1.15</f>
        <v>701.05149999999992</v>
      </c>
      <c r="EE24" s="1554" t="s">
        <v>85</v>
      </c>
      <c r="EF24" s="1555">
        <f>+EG24/DX24</f>
        <v>0.95259824480825639</v>
      </c>
      <c r="EG24" s="1557">
        <f>+EO24</f>
        <v>7784</v>
      </c>
      <c r="EH24" s="1558">
        <f>IFERROR((+DZ24/EG24*1000),"")</f>
        <v>78.315775950668041</v>
      </c>
      <c r="EI24" s="1554">
        <f>IFERROR(+DZ24/EO24,"")</f>
        <v>7.8315775950668035E-2</v>
      </c>
      <c r="EJ24" s="1554">
        <f t="shared" ref="EJ24:EJ47" si="22">+IFERROR(+DZ24/EN24,"")</f>
        <v>2.3812890625000001</v>
      </c>
      <c r="EK24" s="1554">
        <f t="shared" ref="EK24:EK47" si="23">IFERROR(+(+DZ24/EP24*1000),"")</f>
        <v>0.97893776717207892</v>
      </c>
      <c r="EL24" s="1559">
        <v>87429</v>
      </c>
      <c r="EM24" s="1560">
        <v>7.12</v>
      </c>
      <c r="EN24" s="1559">
        <v>256</v>
      </c>
      <c r="EO24" s="1559">
        <v>7784</v>
      </c>
      <c r="EP24" s="1559">
        <v>622726</v>
      </c>
      <c r="EQ24" s="1561">
        <f>+IFERROR(+EN24/EP24,"")</f>
        <v>4.1109573070660291E-4</v>
      </c>
      <c r="ER24" s="1684">
        <f>IFERROR(+EO24/EP24,"")</f>
        <v>1.2499879561797645E-2</v>
      </c>
      <c r="ES24" s="1591" t="s">
        <v>141</v>
      </c>
      <c r="ET24" s="1573" t="s">
        <v>113</v>
      </c>
      <c r="EU24" s="1842" t="s">
        <v>142</v>
      </c>
      <c r="EV24" s="1575" t="s">
        <v>143</v>
      </c>
      <c r="EW24" s="1699" t="s">
        <v>144</v>
      </c>
    </row>
    <row r="25" spans="3:154" ht="174.6" customHeight="1">
      <c r="C25" s="1832"/>
      <c r="D25" s="1807"/>
      <c r="E25" s="1769"/>
      <c r="F25" s="1788"/>
      <c r="G25" s="1771"/>
      <c r="H25" s="1568" t="s">
        <v>145</v>
      </c>
      <c r="I25" s="1538">
        <v>155000</v>
      </c>
      <c r="J25" s="1779"/>
      <c r="K25" s="1540">
        <f t="shared" si="17"/>
        <v>2.6810449137667218E-2</v>
      </c>
      <c r="L25" s="1541">
        <f t="shared" ref="L25:L33" si="24">+N25</f>
        <v>818.59986000000004</v>
      </c>
      <c r="M25" s="1668"/>
      <c r="N25" s="1666">
        <f>1118.59986-400+100</f>
        <v>818.59986000000004</v>
      </c>
      <c r="O25" s="1644">
        <f>+N25/1.15</f>
        <v>711.8259652173914</v>
      </c>
      <c r="P25" s="1543">
        <v>87.66</v>
      </c>
      <c r="Q25" s="1544"/>
      <c r="R25" s="1709">
        <v>718.59986000000004</v>
      </c>
      <c r="S25" s="1709">
        <f>R25/1.15</f>
        <v>624.86944347826091</v>
      </c>
      <c r="T25" s="1545"/>
      <c r="U25" s="1545"/>
      <c r="V25" s="1545"/>
      <c r="W25" s="1545"/>
      <c r="X25" s="1545"/>
      <c r="Y25" s="1545"/>
      <c r="Z25" s="1545"/>
      <c r="AA25" s="1545"/>
      <c r="AB25" s="1545"/>
      <c r="AC25" s="1545"/>
      <c r="AD25" s="1546">
        <f t="shared" si="18"/>
        <v>142.36519304347829</v>
      </c>
      <c r="AE25" s="1661"/>
      <c r="AF25" s="1546"/>
      <c r="AG25" s="1546"/>
      <c r="AH25" s="1546"/>
      <c r="AI25" s="1546">
        <f t="shared" ref="AI25:AI47" si="25">+O25*50%</f>
        <v>355.9129826086957</v>
      </c>
      <c r="AJ25" s="1546"/>
      <c r="AK25" s="1546"/>
      <c r="AL25" s="1546"/>
      <c r="AM25" s="1546"/>
      <c r="AN25" s="1546"/>
      <c r="AO25" s="1546"/>
      <c r="AP25" s="1546"/>
      <c r="AQ25" s="1546"/>
      <c r="AR25" s="1546"/>
      <c r="AS25" s="1546"/>
      <c r="AT25" s="1546"/>
      <c r="AU25" s="1546"/>
      <c r="AV25" s="1546"/>
      <c r="AW25" s="1546"/>
      <c r="AX25" s="1546"/>
      <c r="AY25" s="1546"/>
      <c r="AZ25" s="1546"/>
      <c r="BA25" s="1546"/>
      <c r="BB25" s="1546"/>
      <c r="BC25" s="1546"/>
      <c r="BD25" s="1546"/>
      <c r="BE25" s="1546"/>
      <c r="BF25" s="1546"/>
      <c r="BG25" s="1546"/>
      <c r="BH25" s="1546"/>
      <c r="BI25" s="1546"/>
      <c r="BJ25" s="1546"/>
      <c r="BK25" s="1546">
        <f t="shared" ref="BK25:BK47" si="26">+O25*30%</f>
        <v>213.54778956521741</v>
      </c>
      <c r="BL25" s="1546"/>
      <c r="BM25" s="1546"/>
      <c r="BN25" s="1546"/>
      <c r="BO25" s="1546"/>
      <c r="BP25" s="1546"/>
      <c r="BQ25" s="1546"/>
      <c r="BR25" s="1546"/>
      <c r="BS25" s="1546"/>
      <c r="BT25" s="1546"/>
      <c r="BU25" s="1546"/>
      <c r="BV25" s="1546"/>
      <c r="BW25" s="1546"/>
      <c r="BX25" s="1546"/>
      <c r="BY25" s="1546"/>
      <c r="BZ25" s="1545"/>
      <c r="CA25" s="1545"/>
      <c r="CB25" s="1545"/>
      <c r="CC25" s="1545"/>
      <c r="CD25" s="1545"/>
      <c r="CE25" s="1545"/>
      <c r="CF25" s="1545"/>
      <c r="CG25" s="1545"/>
      <c r="CH25" s="1545"/>
      <c r="CI25" s="1545"/>
      <c r="CJ25" s="1545"/>
      <c r="CK25" s="1545"/>
      <c r="CL25" s="1545"/>
      <c r="CM25" s="1545"/>
      <c r="CN25" s="1545"/>
      <c r="CO25" s="1545"/>
      <c r="CP25" s="1545"/>
      <c r="CQ25" s="1545"/>
      <c r="CR25" s="1545"/>
      <c r="CS25" s="1545"/>
      <c r="CT25" s="1545"/>
      <c r="CU25" s="1545"/>
      <c r="CV25" s="1545"/>
      <c r="CW25" s="1545"/>
      <c r="CX25" s="1545"/>
      <c r="CY25" s="1545"/>
      <c r="CZ25" s="1545"/>
      <c r="DA25" s="1545"/>
      <c r="DB25" s="1545"/>
      <c r="DC25" s="1545"/>
      <c r="DD25" s="1545"/>
      <c r="DE25" s="1545"/>
      <c r="DF25" s="1545"/>
      <c r="DG25" s="1545"/>
      <c r="DH25" s="1545"/>
      <c r="DI25" s="1545"/>
      <c r="DJ25" s="1545"/>
      <c r="DK25" s="1545"/>
      <c r="DL25" s="1545"/>
      <c r="DM25" s="1545"/>
      <c r="DN25" s="1545"/>
      <c r="DO25" s="1545"/>
      <c r="DP25" s="1545"/>
      <c r="DQ25" s="1545"/>
      <c r="DR25" s="1545"/>
      <c r="DS25" s="1545"/>
      <c r="DW25" s="1550">
        <v>0.09</v>
      </c>
      <c r="DX25" s="1551">
        <f t="shared" si="19"/>
        <v>7909.1773913043489</v>
      </c>
      <c r="DY25" s="1528"/>
      <c r="DZ25" s="1570">
        <v>586.15</v>
      </c>
      <c r="EA25" s="1554">
        <f t="shared" si="20"/>
        <v>125.67596521739142</v>
      </c>
      <c r="EB25" s="1555">
        <f t="shared" si="21"/>
        <v>0.82344565756461263</v>
      </c>
      <c r="EC25" s="1571">
        <v>46079</v>
      </c>
      <c r="ED25" s="1554">
        <f t="shared" ref="ED25:ED47" si="27">+DZ25*1.15</f>
        <v>674.07249999999988</v>
      </c>
      <c r="EE25" s="1554" t="s">
        <v>85</v>
      </c>
      <c r="EF25" s="1555">
        <f t="shared" si="10"/>
        <v>2.5366734120868282</v>
      </c>
      <c r="EG25" s="1557">
        <f>+EO25</f>
        <v>20063</v>
      </c>
      <c r="EH25" s="1558">
        <f t="shared" ref="EH25:EH47" si="28">IFERROR((+DZ25/EG25*1000),"")</f>
        <v>29.215471265513631</v>
      </c>
      <c r="EI25" s="1554">
        <f t="shared" ref="EI25:EI47" si="29">IFERROR(+DZ25/EO25,"")</f>
        <v>2.9215471265513632E-2</v>
      </c>
      <c r="EJ25" s="1554">
        <f t="shared" si="22"/>
        <v>1.5630666666666666</v>
      </c>
      <c r="EK25" s="1554">
        <f t="shared" si="23"/>
        <v>0.52520048384928997</v>
      </c>
      <c r="EL25" s="1559">
        <v>184390</v>
      </c>
      <c r="EM25" s="1560">
        <v>6.05</v>
      </c>
      <c r="EN25" s="1559">
        <v>375</v>
      </c>
      <c r="EO25" s="1559">
        <v>20063</v>
      </c>
      <c r="EP25" s="1559">
        <v>1116050</v>
      </c>
      <c r="EQ25" s="1561">
        <f t="shared" ref="EQ25:EQ47" si="30">+IFERROR(+EN25/EP25,"")</f>
        <v>3.360064513238654E-4</v>
      </c>
      <c r="ER25" s="1684">
        <f t="shared" ref="ER25:ER47" si="31">IFERROR(+EO25/EP25,"")</f>
        <v>1.7976793154428565E-2</v>
      </c>
      <c r="ES25" s="1591" t="s">
        <v>146</v>
      </c>
      <c r="ET25" s="1573" t="s">
        <v>113</v>
      </c>
      <c r="EU25" s="1843"/>
      <c r="EV25" s="1575" t="s">
        <v>143</v>
      </c>
    </row>
    <row r="26" spans="3:154" ht="200.45" customHeight="1">
      <c r="C26" s="1832"/>
      <c r="D26" s="1807"/>
      <c r="E26" s="1768" t="s">
        <v>26</v>
      </c>
      <c r="F26" s="1787" t="s">
        <v>147</v>
      </c>
      <c r="G26" s="1770" t="s">
        <v>138</v>
      </c>
      <c r="H26" s="1568" t="s">
        <v>139</v>
      </c>
      <c r="I26" s="1538">
        <v>266000</v>
      </c>
      <c r="J26" s="1778" t="s">
        <v>86</v>
      </c>
      <c r="K26" s="1540">
        <f t="shared" si="17"/>
        <v>1.6319899038400219E-2</v>
      </c>
      <c r="L26" s="1541">
        <f t="shared" si="24"/>
        <v>498.293296</v>
      </c>
      <c r="M26" s="1668"/>
      <c r="N26" s="1666">
        <f>398.293296+100</f>
        <v>498.293296</v>
      </c>
      <c r="O26" s="1644">
        <f>+N26/1.15</f>
        <v>433.29851826086957</v>
      </c>
      <c r="P26" s="1543">
        <v>47.02</v>
      </c>
      <c r="Q26" s="1544"/>
      <c r="R26" s="1709">
        <v>398.293296</v>
      </c>
      <c r="S26" s="1709">
        <f>R26/1.15</f>
        <v>346.34199652173913</v>
      </c>
      <c r="T26" s="1545"/>
      <c r="U26" s="1545"/>
      <c r="V26" s="1545"/>
      <c r="W26" s="1545"/>
      <c r="X26" s="1545"/>
      <c r="Y26" s="1545"/>
      <c r="Z26" s="1545"/>
      <c r="AA26" s="1545"/>
      <c r="AB26" s="1545"/>
      <c r="AC26" s="1545"/>
      <c r="AD26" s="1546">
        <f t="shared" si="18"/>
        <v>86.659703652173917</v>
      </c>
      <c r="AE26" s="1661"/>
      <c r="AF26" s="1546"/>
      <c r="AG26" s="1546"/>
      <c r="AH26" s="1546"/>
      <c r="AI26" s="1546">
        <f t="shared" si="25"/>
        <v>216.64925913043479</v>
      </c>
      <c r="AJ26" s="1546"/>
      <c r="AK26" s="1546"/>
      <c r="AL26" s="1546"/>
      <c r="AM26" s="1546"/>
      <c r="AN26" s="1546"/>
      <c r="AO26" s="1546"/>
      <c r="AP26" s="1546"/>
      <c r="AQ26" s="1546"/>
      <c r="AR26" s="1546"/>
      <c r="AS26" s="1546"/>
      <c r="AT26" s="1546"/>
      <c r="AU26" s="1546"/>
      <c r="AV26" s="1546"/>
      <c r="AW26" s="1546"/>
      <c r="AX26" s="1546"/>
      <c r="AY26" s="1546"/>
      <c r="AZ26" s="1546"/>
      <c r="BA26" s="1546"/>
      <c r="BB26" s="1546"/>
      <c r="BC26" s="1546"/>
      <c r="BD26" s="1546"/>
      <c r="BE26" s="1546"/>
      <c r="BF26" s="1546"/>
      <c r="BG26" s="1546"/>
      <c r="BH26" s="1546"/>
      <c r="BI26" s="1546"/>
      <c r="BJ26" s="1546"/>
      <c r="BK26" s="1546">
        <f t="shared" si="26"/>
        <v>129.98955547826085</v>
      </c>
      <c r="BL26" s="1546"/>
      <c r="BM26" s="1546"/>
      <c r="BN26" s="1546"/>
      <c r="BO26" s="1546"/>
      <c r="BP26" s="1546"/>
      <c r="BQ26" s="1546"/>
      <c r="BR26" s="1546"/>
      <c r="BS26" s="1546"/>
      <c r="BT26" s="1546"/>
      <c r="BU26" s="1546"/>
      <c r="BV26" s="1546"/>
      <c r="BW26" s="1546"/>
      <c r="BX26" s="1546"/>
      <c r="BY26" s="1546"/>
      <c r="BZ26" s="1545"/>
      <c r="CA26" s="1545"/>
      <c r="CB26" s="1545"/>
      <c r="CC26" s="1545"/>
      <c r="CD26" s="1545"/>
      <c r="CE26" s="1545"/>
      <c r="CF26" s="1545"/>
      <c r="CG26" s="1545"/>
      <c r="CH26" s="1545"/>
      <c r="CI26" s="1545"/>
      <c r="CJ26" s="1545"/>
      <c r="CK26" s="1545"/>
      <c r="CL26" s="1545"/>
      <c r="CM26" s="1545"/>
      <c r="CN26" s="1545"/>
      <c r="CO26" s="1545"/>
      <c r="CP26" s="1545"/>
      <c r="CQ26" s="1545"/>
      <c r="CR26" s="1545"/>
      <c r="CS26" s="1545"/>
      <c r="CT26" s="1545"/>
      <c r="CU26" s="1545"/>
      <c r="CV26" s="1545"/>
      <c r="CW26" s="1545"/>
      <c r="CX26" s="1545"/>
      <c r="CY26" s="1545"/>
      <c r="CZ26" s="1545"/>
      <c r="DA26" s="1545"/>
      <c r="DB26" s="1545"/>
      <c r="DC26" s="1545"/>
      <c r="DD26" s="1545"/>
      <c r="DE26" s="1545"/>
      <c r="DF26" s="1545"/>
      <c r="DG26" s="1545"/>
      <c r="DH26" s="1545"/>
      <c r="DI26" s="1545"/>
      <c r="DJ26" s="1545"/>
      <c r="DK26" s="1545"/>
      <c r="DL26" s="1545"/>
      <c r="DM26" s="1545"/>
      <c r="DN26" s="1545"/>
      <c r="DO26" s="1545"/>
      <c r="DP26" s="1545"/>
      <c r="DQ26" s="1545"/>
      <c r="DR26" s="1545"/>
      <c r="DS26" s="1545"/>
      <c r="DW26" s="1550">
        <v>0.09</v>
      </c>
      <c r="DX26" s="1551">
        <f t="shared" si="19"/>
        <v>4814.4279806763288</v>
      </c>
      <c r="DY26" s="1552"/>
      <c r="DZ26" s="1570">
        <v>291.04000000000002</v>
      </c>
      <c r="EA26" s="1554">
        <f t="shared" si="20"/>
        <v>142.25851826086955</v>
      </c>
      <c r="EB26" s="1555">
        <f t="shared" si="21"/>
        <v>0.671684734044666</v>
      </c>
      <c r="EC26" s="1571">
        <v>46079</v>
      </c>
      <c r="ED26" s="1554">
        <f t="shared" si="27"/>
        <v>334.69599999999997</v>
      </c>
      <c r="EE26" s="1554" t="s">
        <v>86</v>
      </c>
      <c r="EF26" s="1555">
        <f t="shared" si="10"/>
        <v>0.49247802844210847</v>
      </c>
      <c r="EG26" s="1557">
        <f>+EN26</f>
        <v>2371</v>
      </c>
      <c r="EH26" s="1558">
        <f t="shared" si="28"/>
        <v>122.74989455925771</v>
      </c>
      <c r="EI26" s="1554" t="str">
        <f t="shared" si="29"/>
        <v/>
      </c>
      <c r="EJ26" s="1554">
        <f t="shared" si="22"/>
        <v>0.12274989455925771</v>
      </c>
      <c r="EK26" s="1554">
        <f t="shared" si="23"/>
        <v>1.269464629986653</v>
      </c>
      <c r="EL26" s="1559">
        <v>46518</v>
      </c>
      <c r="EM26" s="1560">
        <v>4.93</v>
      </c>
      <c r="EN26" s="1559">
        <v>2371</v>
      </c>
      <c r="EO26" s="1559" t="s">
        <v>122</v>
      </c>
      <c r="EP26" s="1559">
        <v>229262</v>
      </c>
      <c r="EQ26" s="1686">
        <f t="shared" si="30"/>
        <v>1.034187959626977E-2</v>
      </c>
      <c r="ER26" s="1562" t="str">
        <f t="shared" si="31"/>
        <v/>
      </c>
      <c r="ES26" s="1591" t="s">
        <v>148</v>
      </c>
      <c r="ET26" s="1573" t="s">
        <v>113</v>
      </c>
      <c r="EU26" s="1842" t="s">
        <v>149</v>
      </c>
      <c r="EV26" s="1593" t="s">
        <v>150</v>
      </c>
    </row>
    <row r="27" spans="3:154" ht="200.45" customHeight="1">
      <c r="C27" s="1832"/>
      <c r="D27" s="1807"/>
      <c r="E27" s="1769"/>
      <c r="F27" s="1788"/>
      <c r="G27" s="1771"/>
      <c r="H27" s="1568" t="s">
        <v>145</v>
      </c>
      <c r="I27" s="1538">
        <v>155000</v>
      </c>
      <c r="J27" s="1779"/>
      <c r="K27" s="1540">
        <f t="shared" si="17"/>
        <v>1.1379211507568479E-2</v>
      </c>
      <c r="L27" s="1541">
        <f t="shared" si="24"/>
        <v>347.43994399999997</v>
      </c>
      <c r="M27" s="1668"/>
      <c r="N27" s="1666">
        <f>247.439944+100</f>
        <v>347.43994399999997</v>
      </c>
      <c r="O27" s="1644">
        <f>+N27/1.15</f>
        <v>302.12169043478258</v>
      </c>
      <c r="P27" s="1543">
        <v>29.93</v>
      </c>
      <c r="Q27" s="1544"/>
      <c r="R27" s="1709">
        <v>247.439944</v>
      </c>
      <c r="S27" s="1709">
        <f>R27/1.15</f>
        <v>215.1651686956522</v>
      </c>
      <c r="T27" s="1711"/>
      <c r="U27" s="1545"/>
      <c r="V27" s="1545"/>
      <c r="W27" s="1545"/>
      <c r="X27" s="1545"/>
      <c r="Y27" s="1545"/>
      <c r="Z27" s="1545"/>
      <c r="AA27" s="1545"/>
      <c r="AB27" s="1545"/>
      <c r="AC27" s="1545"/>
      <c r="AD27" s="1546">
        <f t="shared" si="18"/>
        <v>60.424338086956517</v>
      </c>
      <c r="AE27" s="1661"/>
      <c r="AF27" s="1546"/>
      <c r="AG27" s="1546"/>
      <c r="AH27" s="1546"/>
      <c r="AI27" s="1546">
        <f t="shared" si="25"/>
        <v>151.06084521739129</v>
      </c>
      <c r="AJ27" s="1546"/>
      <c r="AK27" s="1546"/>
      <c r="AL27" s="1546"/>
      <c r="AM27" s="1546"/>
      <c r="AN27" s="1546"/>
      <c r="AO27" s="1546"/>
      <c r="AP27" s="1546"/>
      <c r="AQ27" s="1546"/>
      <c r="AR27" s="1546"/>
      <c r="AS27" s="1546"/>
      <c r="AT27" s="1546"/>
      <c r="AU27" s="1546"/>
      <c r="AV27" s="1546"/>
      <c r="AW27" s="1546"/>
      <c r="AX27" s="1546"/>
      <c r="AY27" s="1546"/>
      <c r="AZ27" s="1546"/>
      <c r="BA27" s="1546"/>
      <c r="BB27" s="1546"/>
      <c r="BC27" s="1546"/>
      <c r="BD27" s="1546"/>
      <c r="BE27" s="1546"/>
      <c r="BF27" s="1546"/>
      <c r="BG27" s="1546"/>
      <c r="BH27" s="1546"/>
      <c r="BI27" s="1546"/>
      <c r="BJ27" s="1546"/>
      <c r="BK27" s="1546">
        <f t="shared" si="26"/>
        <v>90.636507130434765</v>
      </c>
      <c r="BL27" s="1546"/>
      <c r="BM27" s="1546"/>
      <c r="BN27" s="1546"/>
      <c r="BO27" s="1546"/>
      <c r="BP27" s="1546"/>
      <c r="BQ27" s="1546"/>
      <c r="BR27" s="1546"/>
      <c r="BS27" s="1546"/>
      <c r="BT27" s="1546"/>
      <c r="BU27" s="1546"/>
      <c r="BV27" s="1546"/>
      <c r="BW27" s="1546"/>
      <c r="BX27" s="1546"/>
      <c r="BY27" s="1546"/>
      <c r="BZ27" s="1545"/>
      <c r="CA27" s="1545"/>
      <c r="CB27" s="1545"/>
      <c r="CC27" s="1545"/>
      <c r="CD27" s="1545"/>
      <c r="CE27" s="1545"/>
      <c r="CF27" s="1545"/>
      <c r="CG27" s="1545"/>
      <c r="CH27" s="1545"/>
      <c r="CI27" s="1545"/>
      <c r="CJ27" s="1545"/>
      <c r="CK27" s="1545"/>
      <c r="CL27" s="1545"/>
      <c r="CM27" s="1545"/>
      <c r="CN27" s="1545"/>
      <c r="CO27" s="1545"/>
      <c r="CP27" s="1545"/>
      <c r="CQ27" s="1545"/>
      <c r="CR27" s="1545"/>
      <c r="CS27" s="1545"/>
      <c r="CT27" s="1545"/>
      <c r="CU27" s="1545"/>
      <c r="CV27" s="1545"/>
      <c r="CW27" s="1545"/>
      <c r="CX27" s="1545"/>
      <c r="CY27" s="1545"/>
      <c r="CZ27" s="1545"/>
      <c r="DA27" s="1545"/>
      <c r="DB27" s="1545"/>
      <c r="DC27" s="1545"/>
      <c r="DD27" s="1545"/>
      <c r="DE27" s="1545"/>
      <c r="DF27" s="1545"/>
      <c r="DG27" s="1545"/>
      <c r="DH27" s="1545"/>
      <c r="DI27" s="1545"/>
      <c r="DJ27" s="1545"/>
      <c r="DK27" s="1545"/>
      <c r="DL27" s="1545"/>
      <c r="DM27" s="1545"/>
      <c r="DN27" s="1545"/>
      <c r="DO27" s="1545"/>
      <c r="DP27" s="1545"/>
      <c r="DQ27" s="1545"/>
      <c r="DR27" s="1545"/>
      <c r="DS27" s="1545"/>
      <c r="DT27" s="1594"/>
      <c r="DW27" s="1550">
        <v>0.09</v>
      </c>
      <c r="DX27" s="1551">
        <f t="shared" si="19"/>
        <v>3356.9076714975845</v>
      </c>
      <c r="DY27" s="1552"/>
      <c r="DZ27" s="1570">
        <v>180.68</v>
      </c>
      <c r="EA27" s="1554">
        <f t="shared" si="20"/>
        <v>121.44169043478257</v>
      </c>
      <c r="EB27" s="1555">
        <f t="shared" si="21"/>
        <v>0.5980371675399534</v>
      </c>
      <c r="EC27" s="1571">
        <v>46079</v>
      </c>
      <c r="ED27" s="1554">
        <f t="shared" si="27"/>
        <v>207.78199999999998</v>
      </c>
      <c r="EE27" s="1554" t="s">
        <v>86</v>
      </c>
      <c r="EF27" s="1555">
        <f t="shared" si="10"/>
        <v>1.0354767959552744</v>
      </c>
      <c r="EG27" s="1557">
        <f>+EN27</f>
        <v>3476</v>
      </c>
      <c r="EH27" s="1558">
        <f t="shared" si="28"/>
        <v>51.979286536248566</v>
      </c>
      <c r="EI27" s="1554" t="str">
        <f t="shared" si="29"/>
        <v/>
      </c>
      <c r="EJ27" s="1554">
        <f t="shared" si="22"/>
        <v>5.1979286536248566E-2</v>
      </c>
      <c r="EK27" s="1554">
        <f t="shared" si="23"/>
        <v>0.85862281994012257</v>
      </c>
      <c r="EL27" s="1559">
        <v>76848</v>
      </c>
      <c r="EM27" s="1560">
        <v>2.74</v>
      </c>
      <c r="EN27" s="1559">
        <v>3476</v>
      </c>
      <c r="EO27" s="1559" t="s">
        <v>122</v>
      </c>
      <c r="EP27" s="1559">
        <v>210430</v>
      </c>
      <c r="EQ27" s="1686">
        <f t="shared" si="30"/>
        <v>1.6518557239937271E-2</v>
      </c>
      <c r="ER27" s="1562" t="str">
        <f t="shared" si="31"/>
        <v/>
      </c>
      <c r="ES27" s="1591" t="s">
        <v>151</v>
      </c>
      <c r="ET27" s="1573" t="s">
        <v>113</v>
      </c>
      <c r="EU27" s="1843"/>
      <c r="EV27" s="1575" t="s">
        <v>150</v>
      </c>
      <c r="EX27" s="1498" t="s">
        <v>110</v>
      </c>
    </row>
    <row r="28" spans="3:154" ht="155.1" customHeight="1">
      <c r="C28" s="1832"/>
      <c r="D28" s="1807"/>
      <c r="E28" s="1768" t="s">
        <v>32</v>
      </c>
      <c r="F28" s="1787" t="s">
        <v>152</v>
      </c>
      <c r="G28" s="1770" t="s">
        <v>138</v>
      </c>
      <c r="H28" s="1568" t="s">
        <v>139</v>
      </c>
      <c r="I28" s="1538">
        <v>109000</v>
      </c>
      <c r="J28" s="1778" t="s">
        <v>85</v>
      </c>
      <c r="K28" s="1540">
        <f t="shared" si="17"/>
        <v>1.468231940714624E-2</v>
      </c>
      <c r="L28" s="1541">
        <f t="shared" si="24"/>
        <v>448.293296</v>
      </c>
      <c r="M28" s="1668"/>
      <c r="N28" s="1666">
        <f>298.293296+100+50</f>
        <v>448.293296</v>
      </c>
      <c r="O28" s="1644">
        <f>+N28/1.05</f>
        <v>426.94599619047619</v>
      </c>
      <c r="P28" s="1543">
        <v>45.07</v>
      </c>
      <c r="Q28" s="1544"/>
      <c r="R28" s="1709">
        <v>298.293296</v>
      </c>
      <c r="S28" s="1709">
        <f>R28/1.05</f>
        <v>284.0888533333333</v>
      </c>
      <c r="T28" s="1711"/>
      <c r="U28" s="1545"/>
      <c r="V28" s="1545"/>
      <c r="W28" s="1545"/>
      <c r="X28" s="1545"/>
      <c r="Y28" s="1545"/>
      <c r="Z28" s="1545"/>
      <c r="AA28" s="1545"/>
      <c r="AB28" s="1545"/>
      <c r="AC28" s="1545"/>
      <c r="AD28" s="1546">
        <f t="shared" si="18"/>
        <v>85.389199238095244</v>
      </c>
      <c r="AE28" s="1661"/>
      <c r="AF28" s="1546"/>
      <c r="AG28" s="1546"/>
      <c r="AH28" s="1546"/>
      <c r="AI28" s="1546">
        <f t="shared" si="25"/>
        <v>213.4729980952381</v>
      </c>
      <c r="AJ28" s="1546"/>
      <c r="AK28" s="1546"/>
      <c r="AL28" s="1546"/>
      <c r="AM28" s="1546"/>
      <c r="AN28" s="1546"/>
      <c r="AO28" s="1546"/>
      <c r="AP28" s="1546"/>
      <c r="AQ28" s="1546"/>
      <c r="AR28" s="1546"/>
      <c r="AS28" s="1546"/>
      <c r="AT28" s="1546"/>
      <c r="AU28" s="1546"/>
      <c r="AV28" s="1546"/>
      <c r="AW28" s="1546"/>
      <c r="AX28" s="1546"/>
      <c r="AY28" s="1546"/>
      <c r="AZ28" s="1546"/>
      <c r="BA28" s="1546"/>
      <c r="BB28" s="1546"/>
      <c r="BC28" s="1546"/>
      <c r="BD28" s="1546"/>
      <c r="BE28" s="1546"/>
      <c r="BF28" s="1546"/>
      <c r="BG28" s="1546"/>
      <c r="BH28" s="1546"/>
      <c r="BI28" s="1546"/>
      <c r="BJ28" s="1546"/>
      <c r="BK28" s="1546">
        <f t="shared" si="26"/>
        <v>128.08379885714285</v>
      </c>
      <c r="BL28" s="1546"/>
      <c r="BM28" s="1546"/>
      <c r="BN28" s="1546"/>
      <c r="BO28" s="1546"/>
      <c r="BP28" s="1546"/>
      <c r="BQ28" s="1546"/>
      <c r="BR28" s="1546"/>
      <c r="BS28" s="1546"/>
      <c r="BT28" s="1546"/>
      <c r="BU28" s="1546"/>
      <c r="BV28" s="1546"/>
      <c r="BW28" s="1546"/>
      <c r="BX28" s="1546"/>
      <c r="BY28" s="1546"/>
      <c r="BZ28" s="1545"/>
      <c r="CA28" s="1545"/>
      <c r="CB28" s="1545"/>
      <c r="CC28" s="1545"/>
      <c r="CD28" s="1545"/>
      <c r="CE28" s="1545"/>
      <c r="CF28" s="1545"/>
      <c r="CG28" s="1545"/>
      <c r="CH28" s="1545"/>
      <c r="CI28" s="1545"/>
      <c r="CJ28" s="1545"/>
      <c r="CK28" s="1545"/>
      <c r="CL28" s="1545"/>
      <c r="CM28" s="1545"/>
      <c r="CN28" s="1545"/>
      <c r="CO28" s="1545"/>
      <c r="CP28" s="1545"/>
      <c r="CQ28" s="1545"/>
      <c r="CR28" s="1545"/>
      <c r="CS28" s="1545"/>
      <c r="CT28" s="1545"/>
      <c r="CU28" s="1545"/>
      <c r="CV28" s="1545"/>
      <c r="CW28" s="1545"/>
      <c r="CX28" s="1545"/>
      <c r="CY28" s="1545"/>
      <c r="CZ28" s="1545"/>
      <c r="DA28" s="1545"/>
      <c r="DB28" s="1545"/>
      <c r="DC28" s="1545"/>
      <c r="DD28" s="1545"/>
      <c r="DE28" s="1545"/>
      <c r="DF28" s="1545"/>
      <c r="DG28" s="1545"/>
      <c r="DH28" s="1545"/>
      <c r="DI28" s="1545"/>
      <c r="DJ28" s="1545"/>
      <c r="DK28" s="1545"/>
      <c r="DL28" s="1545"/>
      <c r="DM28" s="1545"/>
      <c r="DN28" s="1545"/>
      <c r="DO28" s="1545"/>
      <c r="DP28" s="1545"/>
      <c r="DQ28" s="1545"/>
      <c r="DR28" s="1545"/>
      <c r="DS28" s="1545"/>
      <c r="DW28" s="1550">
        <v>0.1</v>
      </c>
      <c r="DX28" s="1551">
        <f t="shared" si="19"/>
        <v>4269.4599619047613</v>
      </c>
      <c r="DY28" s="1552"/>
      <c r="DZ28" s="1570">
        <v>234.2</v>
      </c>
      <c r="EA28" s="1554">
        <f t="shared" si="20"/>
        <v>192.74599619047621</v>
      </c>
      <c r="EB28" s="1555">
        <f t="shared" si="21"/>
        <v>0.54854712794991245</v>
      </c>
      <c r="EC28" s="1571">
        <v>46079</v>
      </c>
      <c r="ED28" s="1554">
        <f t="shared" si="27"/>
        <v>269.33</v>
      </c>
      <c r="EE28" s="1554" t="s">
        <v>85</v>
      </c>
      <c r="EF28" s="1555">
        <f t="shared" si="10"/>
        <v>2.3953849178239777</v>
      </c>
      <c r="EG28" s="1557">
        <f>+EO28</f>
        <v>10227</v>
      </c>
      <c r="EH28" s="1558">
        <f t="shared" si="28"/>
        <v>22.900166226654932</v>
      </c>
      <c r="EI28" s="1554">
        <f t="shared" si="29"/>
        <v>2.2900166226654931E-2</v>
      </c>
      <c r="EJ28" s="1554">
        <f t="shared" si="22"/>
        <v>0.29645569620253165</v>
      </c>
      <c r="EK28" s="1554">
        <f t="shared" si="23"/>
        <v>0.89919909081834015</v>
      </c>
      <c r="EL28" s="1559">
        <v>66986</v>
      </c>
      <c r="EM28" s="1560">
        <v>3.89</v>
      </c>
      <c r="EN28" s="1559">
        <v>790</v>
      </c>
      <c r="EO28" s="1559">
        <v>10227</v>
      </c>
      <c r="EP28" s="1559">
        <v>260454</v>
      </c>
      <c r="EQ28" s="1561">
        <f t="shared" si="30"/>
        <v>3.0331651654418824E-3</v>
      </c>
      <c r="ER28" s="1685">
        <f t="shared" si="31"/>
        <v>3.9266050818954595E-2</v>
      </c>
      <c r="ES28" s="1591" t="s">
        <v>153</v>
      </c>
      <c r="ET28" s="1573" t="s">
        <v>113</v>
      </c>
      <c r="EU28" s="1844" t="s">
        <v>114</v>
      </c>
      <c r="EV28" s="1575" t="s">
        <v>154</v>
      </c>
      <c r="EW28" s="1570">
        <v>150.88999999999999</v>
      </c>
      <c r="EX28" s="1681">
        <f>O28-EW28</f>
        <v>276.05599619047621</v>
      </c>
    </row>
    <row r="29" spans="3:154" ht="155.1" customHeight="1">
      <c r="C29" s="1832"/>
      <c r="D29" s="1807"/>
      <c r="E29" s="1769"/>
      <c r="F29" s="1788"/>
      <c r="G29" s="1771"/>
      <c r="H29" s="1568" t="s">
        <v>145</v>
      </c>
      <c r="I29" s="1538">
        <v>155000</v>
      </c>
      <c r="J29" s="1779"/>
      <c r="K29" s="1540">
        <f t="shared" si="17"/>
        <v>1.6291950401330423E-2</v>
      </c>
      <c r="L29" s="1541">
        <f t="shared" si="24"/>
        <v>497.43994400000003</v>
      </c>
      <c r="M29" s="1668"/>
      <c r="N29" s="1666">
        <f>347.439944+100+50</f>
        <v>497.43994400000003</v>
      </c>
      <c r="O29" s="1644">
        <f>+N29/1.05</f>
        <v>473.75232761904761</v>
      </c>
      <c r="P29" s="1543">
        <v>53.32</v>
      </c>
      <c r="Q29" s="1544"/>
      <c r="R29" s="1709">
        <v>347.43994400000003</v>
      </c>
      <c r="S29" s="1709">
        <f>R29/1.05</f>
        <v>330.89518476190477</v>
      </c>
      <c r="T29" s="1711"/>
      <c r="U29" s="1545"/>
      <c r="V29" s="1545"/>
      <c r="W29" s="1545"/>
      <c r="X29" s="1545"/>
      <c r="Y29" s="1545"/>
      <c r="Z29" s="1545"/>
      <c r="AA29" s="1545"/>
      <c r="AB29" s="1545"/>
      <c r="AC29" s="1545"/>
      <c r="AD29" s="1546">
        <f t="shared" si="18"/>
        <v>94.750465523809524</v>
      </c>
      <c r="AE29" s="1661"/>
      <c r="AF29" s="1546"/>
      <c r="AG29" s="1546"/>
      <c r="AH29" s="1546"/>
      <c r="AI29" s="1546">
        <f t="shared" si="25"/>
        <v>236.8761638095238</v>
      </c>
      <c r="AJ29" s="1546"/>
      <c r="AK29" s="1546"/>
      <c r="AL29" s="1546"/>
      <c r="AM29" s="1546"/>
      <c r="AN29" s="1546"/>
      <c r="AO29" s="1546"/>
      <c r="AP29" s="1546"/>
      <c r="AQ29" s="1546"/>
      <c r="AR29" s="1546"/>
      <c r="AS29" s="1546"/>
      <c r="AT29" s="1546"/>
      <c r="AU29" s="1546"/>
      <c r="AV29" s="1546"/>
      <c r="AW29" s="1546"/>
      <c r="AX29" s="1546"/>
      <c r="AY29" s="1546"/>
      <c r="AZ29" s="1546"/>
      <c r="BA29" s="1546"/>
      <c r="BB29" s="1546"/>
      <c r="BC29" s="1546"/>
      <c r="BD29" s="1546"/>
      <c r="BE29" s="1546"/>
      <c r="BF29" s="1546"/>
      <c r="BG29" s="1546"/>
      <c r="BH29" s="1546"/>
      <c r="BI29" s="1546"/>
      <c r="BJ29" s="1546"/>
      <c r="BK29" s="1546">
        <f t="shared" si="26"/>
        <v>142.12569828571426</v>
      </c>
      <c r="BL29" s="1546"/>
      <c r="BM29" s="1546"/>
      <c r="BN29" s="1546"/>
      <c r="BO29" s="1546"/>
      <c r="BP29" s="1546"/>
      <c r="BQ29" s="1546"/>
      <c r="BR29" s="1546"/>
      <c r="BS29" s="1546"/>
      <c r="BT29" s="1546"/>
      <c r="BU29" s="1546"/>
      <c r="BV29" s="1546"/>
      <c r="BW29" s="1546"/>
      <c r="BX29" s="1546"/>
      <c r="BY29" s="1546"/>
      <c r="BZ29" s="1545"/>
      <c r="CA29" s="1545"/>
      <c r="CB29" s="1545"/>
      <c r="CC29" s="1545"/>
      <c r="CD29" s="1545"/>
      <c r="CE29" s="1545"/>
      <c r="CF29" s="1545"/>
      <c r="CG29" s="1545"/>
      <c r="CH29" s="1545"/>
      <c r="CI29" s="1545"/>
      <c r="CJ29" s="1545"/>
      <c r="CK29" s="1545"/>
      <c r="CL29" s="1545"/>
      <c r="CM29" s="1545"/>
      <c r="CN29" s="1545"/>
      <c r="CO29" s="1545"/>
      <c r="CP29" s="1545"/>
      <c r="CQ29" s="1545"/>
      <c r="CR29" s="1545"/>
      <c r="CS29" s="1545"/>
      <c r="CT29" s="1545"/>
      <c r="CU29" s="1545"/>
      <c r="CV29" s="1545"/>
      <c r="CW29" s="1545"/>
      <c r="CX29" s="1545"/>
      <c r="CY29" s="1545"/>
      <c r="CZ29" s="1545"/>
      <c r="DA29" s="1545"/>
      <c r="DB29" s="1545"/>
      <c r="DC29" s="1545"/>
      <c r="DD29" s="1545"/>
      <c r="DE29" s="1545"/>
      <c r="DF29" s="1545"/>
      <c r="DG29" s="1545"/>
      <c r="DH29" s="1545"/>
      <c r="DI29" s="1545"/>
      <c r="DJ29" s="1545"/>
      <c r="DK29" s="1545"/>
      <c r="DL29" s="1545"/>
      <c r="DM29" s="1545"/>
      <c r="DN29" s="1545"/>
      <c r="DO29" s="1545"/>
      <c r="DP29" s="1545"/>
      <c r="DQ29" s="1545"/>
      <c r="DR29" s="1545"/>
      <c r="DS29" s="1545"/>
      <c r="DT29" s="1594"/>
      <c r="DW29" s="1550">
        <v>0.1</v>
      </c>
      <c r="DX29" s="1551">
        <f t="shared" si="19"/>
        <v>4737.5232761904754</v>
      </c>
      <c r="DY29" s="1552"/>
      <c r="DZ29" s="1570">
        <v>265.07</v>
      </c>
      <c r="EA29" s="1554">
        <f t="shared" si="20"/>
        <v>208.68232761904761</v>
      </c>
      <c r="EB29" s="1555">
        <f t="shared" si="21"/>
        <v>0.55951176289132099</v>
      </c>
      <c r="EC29" s="1571">
        <v>46079</v>
      </c>
      <c r="ED29" s="1554">
        <f t="shared" si="27"/>
        <v>304.83049999999997</v>
      </c>
      <c r="EE29" s="1554" t="s">
        <v>85</v>
      </c>
      <c r="EF29" s="1555">
        <f t="shared" si="10"/>
        <v>4.313435271695834</v>
      </c>
      <c r="EG29" s="1557">
        <f>+EO29</f>
        <v>20435</v>
      </c>
      <c r="EH29" s="1558">
        <f t="shared" si="28"/>
        <v>12.971372644971863</v>
      </c>
      <c r="EI29" s="1554">
        <f t="shared" si="29"/>
        <v>1.2971372644971862E-2</v>
      </c>
      <c r="EJ29" s="1554">
        <f t="shared" si="22"/>
        <v>0.14758908685968819</v>
      </c>
      <c r="EK29" s="1554">
        <f t="shared" si="23"/>
        <v>0.69392413877959191</v>
      </c>
      <c r="EL29" s="1559">
        <v>127921</v>
      </c>
      <c r="EM29" s="1560">
        <v>2.99</v>
      </c>
      <c r="EN29" s="1559">
        <v>1796</v>
      </c>
      <c r="EO29" s="1559">
        <v>20435</v>
      </c>
      <c r="EP29" s="1559">
        <v>381987</v>
      </c>
      <c r="EQ29" s="1561">
        <f t="shared" si="30"/>
        <v>4.7017306871699818E-3</v>
      </c>
      <c r="ER29" s="1685">
        <f t="shared" si="31"/>
        <v>5.349658496231547E-2</v>
      </c>
      <c r="ES29" s="1707" t="s">
        <v>155</v>
      </c>
      <c r="ET29" s="1573" t="s">
        <v>113</v>
      </c>
      <c r="EU29" s="1845"/>
      <c r="EV29" s="1575" t="s">
        <v>154</v>
      </c>
      <c r="EW29" s="1570">
        <v>172.09</v>
      </c>
      <c r="EX29" s="1681">
        <f>O29-EW29</f>
        <v>301.66232761904757</v>
      </c>
    </row>
    <row r="30" spans="3:154" ht="155.1" customHeight="1">
      <c r="C30" s="1832"/>
      <c r="D30" s="1807"/>
      <c r="E30" s="1768" t="s">
        <v>28</v>
      </c>
      <c r="F30" s="1787" t="s">
        <v>118</v>
      </c>
      <c r="G30" s="1770" t="s">
        <v>138</v>
      </c>
      <c r="H30" s="1568" t="s">
        <v>139</v>
      </c>
      <c r="I30" s="1538">
        <v>54000</v>
      </c>
      <c r="J30" s="1778" t="s">
        <v>85</v>
      </c>
      <c r="K30" s="1540">
        <f t="shared" si="17"/>
        <v>3.5765897941574315E-3</v>
      </c>
      <c r="L30" s="1541">
        <f t="shared" si="24"/>
        <v>109.2035381332463</v>
      </c>
      <c r="M30" s="1668"/>
      <c r="N30" s="1666">
        <f>(198.862197333209*70%)-30</f>
        <v>109.2035381332463</v>
      </c>
      <c r="O30" s="1644">
        <f>+N30/1.05</f>
        <v>104.00336965071075</v>
      </c>
      <c r="P30" s="1595"/>
      <c r="Q30" s="1544"/>
      <c r="R30" s="1709">
        <v>139.2035381332463</v>
      </c>
      <c r="S30" s="1709">
        <f>R30/1.05</f>
        <v>132.57479822213932</v>
      </c>
      <c r="T30" s="1711"/>
      <c r="U30" s="1545"/>
      <c r="V30" s="1545"/>
      <c r="W30" s="1545"/>
      <c r="X30" s="1545"/>
      <c r="Y30" s="1545"/>
      <c r="Z30" s="1545"/>
      <c r="AA30" s="1545"/>
      <c r="AB30" s="1545"/>
      <c r="AC30" s="1545"/>
      <c r="AD30" s="1546">
        <f t="shared" si="18"/>
        <v>20.800673930142153</v>
      </c>
      <c r="AE30" s="1661"/>
      <c r="AF30" s="1546"/>
      <c r="AG30" s="1546"/>
      <c r="AH30" s="1546"/>
      <c r="AI30" s="1546">
        <f t="shared" si="25"/>
        <v>52.001684825355376</v>
      </c>
      <c r="AJ30" s="1546"/>
      <c r="AK30" s="1546"/>
      <c r="AL30" s="1546"/>
      <c r="AM30" s="1546"/>
      <c r="AN30" s="1546"/>
      <c r="AO30" s="1546"/>
      <c r="AP30" s="1546"/>
      <c r="AQ30" s="1546"/>
      <c r="AR30" s="1546"/>
      <c r="AS30" s="1546"/>
      <c r="AT30" s="1546"/>
      <c r="AU30" s="1546"/>
      <c r="AV30" s="1546"/>
      <c r="AW30" s="1546"/>
      <c r="AX30" s="1546"/>
      <c r="AY30" s="1546"/>
      <c r="AZ30" s="1546"/>
      <c r="BA30" s="1546"/>
      <c r="BB30" s="1546"/>
      <c r="BC30" s="1546"/>
      <c r="BD30" s="1546"/>
      <c r="BE30" s="1546"/>
      <c r="BF30" s="1546"/>
      <c r="BG30" s="1546"/>
      <c r="BH30" s="1546"/>
      <c r="BI30" s="1546"/>
      <c r="BJ30" s="1546"/>
      <c r="BK30" s="1546">
        <f t="shared" si="26"/>
        <v>31.201010895213223</v>
      </c>
      <c r="BL30" s="1546"/>
      <c r="BM30" s="1546"/>
      <c r="BN30" s="1546"/>
      <c r="BO30" s="1546"/>
      <c r="BP30" s="1546"/>
      <c r="BQ30" s="1546"/>
      <c r="BR30" s="1546"/>
      <c r="BS30" s="1546"/>
      <c r="BT30" s="1546"/>
      <c r="BU30" s="1546"/>
      <c r="BV30" s="1546"/>
      <c r="BW30" s="1546"/>
      <c r="BX30" s="1546"/>
      <c r="BY30" s="1546"/>
      <c r="BZ30" s="1545"/>
      <c r="CA30" s="1545"/>
      <c r="CB30" s="1545"/>
      <c r="CC30" s="1545"/>
      <c r="CD30" s="1545"/>
      <c r="CE30" s="1545"/>
      <c r="CF30" s="1545"/>
      <c r="CG30" s="1545"/>
      <c r="CH30" s="1545"/>
      <c r="CI30" s="1545"/>
      <c r="CJ30" s="1545"/>
      <c r="CK30" s="1545"/>
      <c r="CL30" s="1545"/>
      <c r="CM30" s="1545"/>
      <c r="CN30" s="1545"/>
      <c r="CO30" s="1545"/>
      <c r="CP30" s="1545"/>
      <c r="CQ30" s="1545"/>
      <c r="CR30" s="1545"/>
      <c r="CS30" s="1545"/>
      <c r="CT30" s="1545"/>
      <c r="CU30" s="1545"/>
      <c r="CV30" s="1545"/>
      <c r="CW30" s="1545"/>
      <c r="CX30" s="1545"/>
      <c r="CY30" s="1545"/>
      <c r="CZ30" s="1545"/>
      <c r="DA30" s="1545"/>
      <c r="DB30" s="1545"/>
      <c r="DC30" s="1545"/>
      <c r="DD30" s="1545"/>
      <c r="DE30" s="1545"/>
      <c r="DF30" s="1545"/>
      <c r="DG30" s="1545"/>
      <c r="DH30" s="1545"/>
      <c r="DI30" s="1545"/>
      <c r="DJ30" s="1545"/>
      <c r="DK30" s="1545"/>
      <c r="DL30" s="1545"/>
      <c r="DM30" s="1545"/>
      <c r="DN30" s="1545"/>
      <c r="DO30" s="1545"/>
      <c r="DP30" s="1545"/>
      <c r="DQ30" s="1545"/>
      <c r="DR30" s="1545"/>
      <c r="DS30" s="1545"/>
      <c r="DT30" s="1594"/>
      <c r="DW30" s="1550">
        <v>1</v>
      </c>
      <c r="DX30" s="1551">
        <f t="shared" si="19"/>
        <v>104.00336965071075</v>
      </c>
      <c r="DY30" s="1552"/>
      <c r="DZ30" s="1682"/>
      <c r="EA30" s="1554">
        <f t="shared" si="20"/>
        <v>104.00336965071075</v>
      </c>
      <c r="EB30" s="1555">
        <f t="shared" si="21"/>
        <v>0</v>
      </c>
      <c r="EC30" s="1683"/>
      <c r="ED30" s="1554">
        <f>+DZ30*1.15</f>
        <v>0</v>
      </c>
      <c r="EE30" s="1554" t="s">
        <v>85</v>
      </c>
      <c r="EF30" s="1555">
        <f t="shared" si="10"/>
        <v>0</v>
      </c>
      <c r="EG30" s="1557">
        <f>+EP30</f>
        <v>0</v>
      </c>
      <c r="EH30" s="1558" t="str">
        <f>IFERROR((+DZ30/EG30*1000),"")</f>
        <v/>
      </c>
      <c r="EI30" s="1554" t="str">
        <f>IFERROR(+DZ30/EO30,"")</f>
        <v/>
      </c>
      <c r="EJ30" s="1554" t="str">
        <f>+IFERROR(+DZ30/EN30,"")</f>
        <v/>
      </c>
      <c r="EK30" s="1554" t="str">
        <f>IFERROR(+(+DZ30/EP30*1000),"")</f>
        <v/>
      </c>
      <c r="EL30" s="1559"/>
      <c r="EM30" s="1560"/>
      <c r="EN30" s="1559"/>
      <c r="EO30" s="1559"/>
      <c r="EP30" s="1559"/>
      <c r="EQ30" s="1561" t="str">
        <f>+IFERROR(+EN30/EP30,"")</f>
        <v/>
      </c>
      <c r="ER30" s="1562" t="str">
        <f>IFERROR(+EO30/EP30,"")</f>
        <v/>
      </c>
      <c r="ES30" s="1708" t="s">
        <v>156</v>
      </c>
      <c r="ET30" s="1573" t="s">
        <v>113</v>
      </c>
      <c r="EU30" s="1835"/>
      <c r="EV30" s="1715" t="s">
        <v>157</v>
      </c>
    </row>
    <row r="31" spans="3:154" ht="155.1" customHeight="1">
      <c r="C31" s="1832"/>
      <c r="D31" s="1807"/>
      <c r="E31" s="1769"/>
      <c r="F31" s="1788"/>
      <c r="G31" s="1771"/>
      <c r="H31" s="1568" t="s">
        <v>145</v>
      </c>
      <c r="I31" s="1538" t="s">
        <v>122</v>
      </c>
      <c r="J31" s="1779"/>
      <c r="K31" s="1540">
        <f t="shared" si="17"/>
        <v>3.5635470968567789E-3</v>
      </c>
      <c r="L31" s="1541">
        <f t="shared" si="24"/>
        <v>108.80530719986979</v>
      </c>
      <c r="M31" s="1668"/>
      <c r="N31" s="1666">
        <f>(298.293295999814*70%)-100</f>
        <v>108.80530719986979</v>
      </c>
      <c r="O31" s="1644">
        <f>+N31/1.05</f>
        <v>103.62410209511408</v>
      </c>
      <c r="P31" s="1595"/>
      <c r="Q31" s="1544"/>
      <c r="R31" s="1709">
        <v>208.80530719986979</v>
      </c>
      <c r="S31" s="1709">
        <f>R31/1.05</f>
        <v>198.86219733320931</v>
      </c>
      <c r="T31" s="1711"/>
      <c r="U31" s="1545"/>
      <c r="V31" s="1545"/>
      <c r="W31" s="1545"/>
      <c r="X31" s="1545"/>
      <c r="Y31" s="1545"/>
      <c r="Z31" s="1545"/>
      <c r="AA31" s="1545"/>
      <c r="AB31" s="1545"/>
      <c r="AC31" s="1545"/>
      <c r="AD31" s="1546">
        <f t="shared" si="18"/>
        <v>20.724820419022819</v>
      </c>
      <c r="AE31" s="1661"/>
      <c r="AF31" s="1546"/>
      <c r="AG31" s="1546"/>
      <c r="AH31" s="1546"/>
      <c r="AI31" s="1546">
        <f t="shared" si="25"/>
        <v>51.812051047557041</v>
      </c>
      <c r="AJ31" s="1546"/>
      <c r="AK31" s="1546"/>
      <c r="AL31" s="1546"/>
      <c r="AM31" s="1546"/>
      <c r="AN31" s="1546"/>
      <c r="AO31" s="1546"/>
      <c r="AP31" s="1546"/>
      <c r="AQ31" s="1546"/>
      <c r="AR31" s="1546"/>
      <c r="AS31" s="1546"/>
      <c r="AT31" s="1546"/>
      <c r="AU31" s="1546"/>
      <c r="AV31" s="1546"/>
      <c r="AW31" s="1546"/>
      <c r="AX31" s="1546"/>
      <c r="AY31" s="1546"/>
      <c r="AZ31" s="1546"/>
      <c r="BA31" s="1546"/>
      <c r="BB31" s="1546"/>
      <c r="BC31" s="1546"/>
      <c r="BD31" s="1546"/>
      <c r="BE31" s="1546"/>
      <c r="BF31" s="1546"/>
      <c r="BG31" s="1546"/>
      <c r="BH31" s="1546"/>
      <c r="BI31" s="1546"/>
      <c r="BJ31" s="1546"/>
      <c r="BK31" s="1546">
        <f t="shared" si="26"/>
        <v>31.087230628534222</v>
      </c>
      <c r="BL31" s="1546"/>
      <c r="BM31" s="1546"/>
      <c r="BN31" s="1546"/>
      <c r="BO31" s="1546"/>
      <c r="BP31" s="1546"/>
      <c r="BQ31" s="1546"/>
      <c r="BR31" s="1546"/>
      <c r="BS31" s="1546"/>
      <c r="BT31" s="1546"/>
      <c r="BU31" s="1546"/>
      <c r="BV31" s="1546"/>
      <c r="BW31" s="1546"/>
      <c r="BX31" s="1546"/>
      <c r="BY31" s="1546"/>
      <c r="BZ31" s="1545"/>
      <c r="CA31" s="1545"/>
      <c r="CB31" s="1545"/>
      <c r="CC31" s="1545"/>
      <c r="CD31" s="1545"/>
      <c r="CE31" s="1545"/>
      <c r="CF31" s="1545"/>
      <c r="CG31" s="1545"/>
      <c r="CH31" s="1545"/>
      <c r="CI31" s="1545"/>
      <c r="CJ31" s="1545"/>
      <c r="CK31" s="1545"/>
      <c r="CL31" s="1545"/>
      <c r="CM31" s="1545"/>
      <c r="CN31" s="1545"/>
      <c r="CO31" s="1545"/>
      <c r="CP31" s="1545"/>
      <c r="CQ31" s="1545"/>
      <c r="CR31" s="1545"/>
      <c r="CS31" s="1545"/>
      <c r="CT31" s="1545"/>
      <c r="CU31" s="1545"/>
      <c r="CV31" s="1545"/>
      <c r="CW31" s="1545"/>
      <c r="CX31" s="1545"/>
      <c r="CY31" s="1545"/>
      <c r="CZ31" s="1545"/>
      <c r="DA31" s="1545"/>
      <c r="DB31" s="1545"/>
      <c r="DC31" s="1545"/>
      <c r="DD31" s="1545"/>
      <c r="DE31" s="1545"/>
      <c r="DF31" s="1545"/>
      <c r="DG31" s="1545"/>
      <c r="DH31" s="1545"/>
      <c r="DI31" s="1545"/>
      <c r="DJ31" s="1545"/>
      <c r="DK31" s="1545"/>
      <c r="DL31" s="1545"/>
      <c r="DM31" s="1545"/>
      <c r="DN31" s="1545"/>
      <c r="DO31" s="1545"/>
      <c r="DP31" s="1545"/>
      <c r="DQ31" s="1545"/>
      <c r="DR31" s="1545"/>
      <c r="DS31" s="1545"/>
      <c r="DT31" s="1594"/>
      <c r="DW31" s="1550">
        <v>1</v>
      </c>
      <c r="DX31" s="1551">
        <f t="shared" si="19"/>
        <v>103.62410209511408</v>
      </c>
      <c r="DY31" s="1552"/>
      <c r="DZ31" s="1682"/>
      <c r="EA31" s="1554">
        <f t="shared" si="20"/>
        <v>103.62410209511408</v>
      </c>
      <c r="EB31" s="1555">
        <f t="shared" si="21"/>
        <v>0</v>
      </c>
      <c r="EC31" s="1683"/>
      <c r="ED31" s="1554">
        <f>+DZ31*1.15</f>
        <v>0</v>
      </c>
      <c r="EE31" s="1554" t="s">
        <v>85</v>
      </c>
      <c r="EF31" s="1555">
        <f t="shared" si="10"/>
        <v>0</v>
      </c>
      <c r="EG31" s="1557">
        <f>+EP31</f>
        <v>0</v>
      </c>
      <c r="EH31" s="1558" t="str">
        <f>IFERROR((+DZ31/EG31*1000),"")</f>
        <v/>
      </c>
      <c r="EI31" s="1554" t="str">
        <f>IFERROR(+DZ31/EO31,"")</f>
        <v/>
      </c>
      <c r="EJ31" s="1554" t="str">
        <f>+IFERROR(+DZ31/EN31,"")</f>
        <v/>
      </c>
      <c r="EK31" s="1554" t="str">
        <f>IFERROR(+(+DZ31/EP31*1000),"")</f>
        <v/>
      </c>
      <c r="EL31" s="1559"/>
      <c r="EM31" s="1560"/>
      <c r="EN31" s="1559"/>
      <c r="EO31" s="1559"/>
      <c r="EP31" s="1559"/>
      <c r="EQ31" s="1561" t="str">
        <f>+IFERROR(+EN31/EP31,"")</f>
        <v/>
      </c>
      <c r="ER31" s="1562" t="str">
        <f>IFERROR(+EO31/EP31,"")</f>
        <v/>
      </c>
      <c r="ES31" s="1708" t="s">
        <v>158</v>
      </c>
      <c r="ET31" s="1573" t="s">
        <v>113</v>
      </c>
      <c r="EU31" s="1835"/>
      <c r="EV31" s="1715" t="s">
        <v>157</v>
      </c>
    </row>
    <row r="32" spans="3:154" ht="159" customHeight="1">
      <c r="C32" s="1832"/>
      <c r="D32" s="1807" t="s">
        <v>159</v>
      </c>
      <c r="E32" s="1768" t="s">
        <v>26</v>
      </c>
      <c r="F32" s="1787" t="s">
        <v>137</v>
      </c>
      <c r="G32" s="1770" t="s">
        <v>160</v>
      </c>
      <c r="H32" s="1568" t="s">
        <v>161</v>
      </c>
      <c r="I32" s="1538">
        <v>266000</v>
      </c>
      <c r="J32" s="1778" t="s">
        <v>140</v>
      </c>
      <c r="K32" s="1540">
        <f t="shared" si="17"/>
        <v>2.76991105459687E-2</v>
      </c>
      <c r="L32" s="1541">
        <f t="shared" si="24"/>
        <v>845.73324000000002</v>
      </c>
      <c r="M32" s="1668"/>
      <c r="N32" s="1666">
        <f>745.73324+100</f>
        <v>845.73324000000002</v>
      </c>
      <c r="O32" s="1644">
        <f>+N32/1.15</f>
        <v>735.42020869565226</v>
      </c>
      <c r="P32" s="1543">
        <v>88.02</v>
      </c>
      <c r="Q32" s="1544"/>
      <c r="R32" s="1709">
        <v>745.73324000000002</v>
      </c>
      <c r="S32" s="1709">
        <f>R32/1.15</f>
        <v>648.46368695652177</v>
      </c>
      <c r="T32" s="1711"/>
      <c r="U32" s="1545"/>
      <c r="V32" s="1545"/>
      <c r="W32" s="1545"/>
      <c r="X32" s="1545"/>
      <c r="Y32" s="1545"/>
      <c r="Z32" s="1545"/>
      <c r="AA32" s="1545"/>
      <c r="AB32" s="1545"/>
      <c r="AC32" s="1545"/>
      <c r="AD32" s="1546">
        <f t="shared" si="18"/>
        <v>147.08404173913047</v>
      </c>
      <c r="AE32" s="1661"/>
      <c r="AF32" s="1546"/>
      <c r="AG32" s="1546"/>
      <c r="AH32" s="1546"/>
      <c r="AI32" s="1546">
        <f t="shared" si="25"/>
        <v>367.71010434782613</v>
      </c>
      <c r="AJ32" s="1546"/>
      <c r="AK32" s="1546"/>
      <c r="AL32" s="1546"/>
      <c r="AM32" s="1546"/>
      <c r="AN32" s="1546"/>
      <c r="AO32" s="1546"/>
      <c r="AP32" s="1546"/>
      <c r="AQ32" s="1546"/>
      <c r="AR32" s="1546"/>
      <c r="AS32" s="1546"/>
      <c r="AT32" s="1546"/>
      <c r="AU32" s="1546"/>
      <c r="AV32" s="1546"/>
      <c r="AW32" s="1546"/>
      <c r="AX32" s="1546"/>
      <c r="AY32" s="1546"/>
      <c r="AZ32" s="1546"/>
      <c r="BA32" s="1546"/>
      <c r="BB32" s="1546"/>
      <c r="BC32" s="1546"/>
      <c r="BD32" s="1546"/>
      <c r="BE32" s="1546"/>
      <c r="BF32" s="1546"/>
      <c r="BG32" s="1546"/>
      <c r="BH32" s="1546"/>
      <c r="BI32" s="1546"/>
      <c r="BJ32" s="1546"/>
      <c r="BK32" s="1546">
        <f t="shared" si="26"/>
        <v>220.62606260869566</v>
      </c>
      <c r="BL32" s="1546"/>
      <c r="BM32" s="1546"/>
      <c r="BN32" s="1546"/>
      <c r="BO32" s="1546"/>
      <c r="BP32" s="1546"/>
      <c r="BQ32" s="1546"/>
      <c r="BR32" s="1546"/>
      <c r="BS32" s="1546"/>
      <c r="BT32" s="1546"/>
      <c r="BU32" s="1546"/>
      <c r="BV32" s="1546"/>
      <c r="BW32" s="1546"/>
      <c r="BX32" s="1546"/>
      <c r="BY32" s="1546"/>
      <c r="BZ32" s="1545"/>
      <c r="CA32" s="1545"/>
      <c r="CB32" s="1545"/>
      <c r="CC32" s="1545"/>
      <c r="CD32" s="1545"/>
      <c r="CE32" s="1545"/>
      <c r="CF32" s="1545"/>
      <c r="CG32" s="1545"/>
      <c r="CH32" s="1545"/>
      <c r="CI32" s="1545"/>
      <c r="CJ32" s="1545"/>
      <c r="CK32" s="1545"/>
      <c r="CL32" s="1545"/>
      <c r="CM32" s="1545"/>
      <c r="CN32" s="1545"/>
      <c r="CO32" s="1545"/>
      <c r="CP32" s="1545"/>
      <c r="CQ32" s="1545"/>
      <c r="CR32" s="1545"/>
      <c r="CS32" s="1545"/>
      <c r="CT32" s="1545"/>
      <c r="CU32" s="1545"/>
      <c r="CV32" s="1545"/>
      <c r="CW32" s="1545"/>
      <c r="CX32" s="1545"/>
      <c r="CY32" s="1545"/>
      <c r="CZ32" s="1545"/>
      <c r="DA32" s="1545"/>
      <c r="DB32" s="1545"/>
      <c r="DC32" s="1545"/>
      <c r="DD32" s="1545"/>
      <c r="DE32" s="1545"/>
      <c r="DF32" s="1545"/>
      <c r="DG32" s="1545"/>
      <c r="DH32" s="1545"/>
      <c r="DI32" s="1545"/>
      <c r="DJ32" s="1545"/>
      <c r="DK32" s="1545"/>
      <c r="DL32" s="1545"/>
      <c r="DM32" s="1545"/>
      <c r="DN32" s="1545"/>
      <c r="DO32" s="1545"/>
      <c r="DP32" s="1545"/>
      <c r="DQ32" s="1545"/>
      <c r="DR32" s="1545"/>
      <c r="DS32" s="1545"/>
      <c r="DW32" s="1550">
        <v>0.09</v>
      </c>
      <c r="DX32" s="1551">
        <f t="shared" si="19"/>
        <v>8171.3356521739142</v>
      </c>
      <c r="DY32" s="1552"/>
      <c r="DZ32" s="1570">
        <v>609.79999999999995</v>
      </c>
      <c r="EA32" s="1554">
        <f t="shared" si="20"/>
        <v>125.62020869565231</v>
      </c>
      <c r="EB32" s="1555">
        <f t="shared" si="21"/>
        <v>0.82918580804509923</v>
      </c>
      <c r="EC32" s="1571">
        <v>46079</v>
      </c>
      <c r="ED32" s="1554">
        <f t="shared" si="27"/>
        <v>701.26999999999987</v>
      </c>
      <c r="EE32" s="1554" t="s">
        <v>85</v>
      </c>
      <c r="EF32" s="1555">
        <f t="shared" si="10"/>
        <v>0.85077890517818588</v>
      </c>
      <c r="EG32" s="1557">
        <f>+EO32</f>
        <v>6952</v>
      </c>
      <c r="EH32" s="1558">
        <f t="shared" si="28"/>
        <v>87.715765247410815</v>
      </c>
      <c r="EI32" s="1554">
        <f t="shared" si="29"/>
        <v>8.7715765247410815E-2</v>
      </c>
      <c r="EJ32" s="1554">
        <f t="shared" si="22"/>
        <v>2.3453846153846154</v>
      </c>
      <c r="EK32" s="1554">
        <f t="shared" si="23"/>
        <v>0.99853936190420056</v>
      </c>
      <c r="EL32" s="1559">
        <v>99605</v>
      </c>
      <c r="EM32" s="1560">
        <v>5.49</v>
      </c>
      <c r="EN32" s="1559">
        <v>260</v>
      </c>
      <c r="EO32" s="1559">
        <v>6952</v>
      </c>
      <c r="EP32" s="1559">
        <v>610692</v>
      </c>
      <c r="EQ32" s="1561">
        <f t="shared" si="30"/>
        <v>4.2574653016577913E-4</v>
      </c>
      <c r="ER32" s="1684">
        <f t="shared" si="31"/>
        <v>1.138380722197114E-2</v>
      </c>
      <c r="ES32" s="1596" t="s">
        <v>162</v>
      </c>
      <c r="ET32" s="1597" t="s">
        <v>113</v>
      </c>
      <c r="EU32" s="1716" t="s">
        <v>142</v>
      </c>
      <c r="EV32" s="1593" t="s">
        <v>143</v>
      </c>
    </row>
    <row r="33" spans="3:160" ht="159" customHeight="1">
      <c r="C33" s="1832"/>
      <c r="D33" s="1807"/>
      <c r="E33" s="1769"/>
      <c r="F33" s="1788"/>
      <c r="G33" s="1771"/>
      <c r="H33" s="1568" t="s">
        <v>163</v>
      </c>
      <c r="I33" s="1538">
        <v>155000</v>
      </c>
      <c r="J33" s="1779"/>
      <c r="K33" s="1540">
        <f t="shared" si="17"/>
        <v>2.6810449137667218E-2</v>
      </c>
      <c r="L33" s="1541">
        <f t="shared" si="24"/>
        <v>818.59986000000004</v>
      </c>
      <c r="M33" s="1668"/>
      <c r="N33" s="1666">
        <f>1118.59986-400+100</f>
        <v>818.59986000000004</v>
      </c>
      <c r="O33" s="1644">
        <f>+N33/1.15</f>
        <v>711.8259652173914</v>
      </c>
      <c r="P33" s="1543">
        <v>88.7</v>
      </c>
      <c r="Q33" s="1544"/>
      <c r="R33" s="1709">
        <v>718.59986000000004</v>
      </c>
      <c r="S33" s="1709">
        <f>R33/1.15</f>
        <v>624.86944347826091</v>
      </c>
      <c r="T33" s="1711"/>
      <c r="U33" s="1545"/>
      <c r="V33" s="1545"/>
      <c r="W33" s="1545"/>
      <c r="X33" s="1545"/>
      <c r="Y33" s="1545"/>
      <c r="Z33" s="1545"/>
      <c r="AA33" s="1545"/>
      <c r="AB33" s="1545"/>
      <c r="AC33" s="1545"/>
      <c r="AD33" s="1546">
        <f t="shared" si="18"/>
        <v>142.36519304347829</v>
      </c>
      <c r="AE33" s="1661"/>
      <c r="AF33" s="1546"/>
      <c r="AG33" s="1546"/>
      <c r="AH33" s="1546"/>
      <c r="AI33" s="1546">
        <f t="shared" si="25"/>
        <v>355.9129826086957</v>
      </c>
      <c r="AJ33" s="1546"/>
      <c r="AK33" s="1546"/>
      <c r="AL33" s="1546"/>
      <c r="AM33" s="1546"/>
      <c r="AN33" s="1546"/>
      <c r="AO33" s="1546"/>
      <c r="AP33" s="1546"/>
      <c r="AQ33" s="1546"/>
      <c r="AR33" s="1546"/>
      <c r="AS33" s="1546"/>
      <c r="AT33" s="1546"/>
      <c r="AU33" s="1546"/>
      <c r="AV33" s="1546"/>
      <c r="AW33" s="1546"/>
      <c r="AX33" s="1546"/>
      <c r="AY33" s="1546"/>
      <c r="AZ33" s="1546"/>
      <c r="BA33" s="1546"/>
      <c r="BB33" s="1546"/>
      <c r="BC33" s="1546"/>
      <c r="BD33" s="1546"/>
      <c r="BE33" s="1546"/>
      <c r="BF33" s="1546"/>
      <c r="BG33" s="1546"/>
      <c r="BH33" s="1546"/>
      <c r="BI33" s="1546"/>
      <c r="BJ33" s="1546"/>
      <c r="BK33" s="1546">
        <f t="shared" si="26"/>
        <v>213.54778956521741</v>
      </c>
      <c r="BL33" s="1546"/>
      <c r="BM33" s="1546"/>
      <c r="BN33" s="1546"/>
      <c r="BO33" s="1546"/>
      <c r="BP33" s="1546"/>
      <c r="BQ33" s="1546"/>
      <c r="BR33" s="1546"/>
      <c r="BS33" s="1546"/>
      <c r="BT33" s="1546"/>
      <c r="BU33" s="1546"/>
      <c r="BV33" s="1546"/>
      <c r="BW33" s="1546"/>
      <c r="BX33" s="1546"/>
      <c r="BY33" s="1546"/>
      <c r="BZ33" s="1545"/>
      <c r="CA33" s="1545"/>
      <c r="CB33" s="1545"/>
      <c r="CC33" s="1545"/>
      <c r="CD33" s="1545"/>
      <c r="CE33" s="1545"/>
      <c r="CF33" s="1545"/>
      <c r="CG33" s="1545"/>
      <c r="CH33" s="1545"/>
      <c r="CI33" s="1545"/>
      <c r="CJ33" s="1545"/>
      <c r="CK33" s="1545"/>
      <c r="CL33" s="1545"/>
      <c r="CM33" s="1545"/>
      <c r="CN33" s="1545"/>
      <c r="CO33" s="1545"/>
      <c r="CP33" s="1545"/>
      <c r="CQ33" s="1545"/>
      <c r="CR33" s="1545"/>
      <c r="CS33" s="1545"/>
      <c r="CT33" s="1545"/>
      <c r="CU33" s="1545"/>
      <c r="CV33" s="1545"/>
      <c r="CW33" s="1545"/>
      <c r="CX33" s="1545"/>
      <c r="CY33" s="1545"/>
      <c r="CZ33" s="1545"/>
      <c r="DA33" s="1545"/>
      <c r="DB33" s="1545"/>
      <c r="DC33" s="1545"/>
      <c r="DD33" s="1545"/>
      <c r="DE33" s="1545"/>
      <c r="DF33" s="1545"/>
      <c r="DG33" s="1545"/>
      <c r="DH33" s="1545"/>
      <c r="DI33" s="1545"/>
      <c r="DJ33" s="1545"/>
      <c r="DK33" s="1545"/>
      <c r="DL33" s="1545"/>
      <c r="DM33" s="1545"/>
      <c r="DN33" s="1545"/>
      <c r="DO33" s="1545"/>
      <c r="DP33" s="1545"/>
      <c r="DQ33" s="1545"/>
      <c r="DR33" s="1545"/>
      <c r="DS33" s="1545"/>
      <c r="DW33" s="1550">
        <v>0.09</v>
      </c>
      <c r="DX33" s="1551">
        <f t="shared" si="19"/>
        <v>7909.1773913043489</v>
      </c>
      <c r="DY33" s="1552"/>
      <c r="DZ33" s="1570">
        <v>586.61</v>
      </c>
      <c r="EA33" s="1554">
        <f t="shared" si="20"/>
        <v>125.21596521739139</v>
      </c>
      <c r="EB33" s="1555">
        <f t="shared" si="21"/>
        <v>0.82409188293777613</v>
      </c>
      <c r="EC33" s="1571">
        <v>46079</v>
      </c>
      <c r="ED33" s="1554">
        <f t="shared" si="27"/>
        <v>674.60149999999999</v>
      </c>
      <c r="EE33" s="1554" t="s">
        <v>85</v>
      </c>
      <c r="EF33" s="1555">
        <f t="shared" si="10"/>
        <v>2.5612018795116818</v>
      </c>
      <c r="EG33" s="1557">
        <f>+EO33</f>
        <v>20257</v>
      </c>
      <c r="EH33" s="1558">
        <f t="shared" si="28"/>
        <v>28.958384755886854</v>
      </c>
      <c r="EI33" s="1554">
        <f t="shared" si="29"/>
        <v>2.8958384755886853E-2</v>
      </c>
      <c r="EJ33" s="1554">
        <f t="shared" si="22"/>
        <v>1.3705841121495328</v>
      </c>
      <c r="EK33" s="1554">
        <f t="shared" si="23"/>
        <v>0.46927936525967923</v>
      </c>
      <c r="EL33" s="1559">
        <v>233673</v>
      </c>
      <c r="EM33" s="1560">
        <v>4.87</v>
      </c>
      <c r="EN33" s="1559">
        <v>428</v>
      </c>
      <c r="EO33" s="1559">
        <v>20257</v>
      </c>
      <c r="EP33" s="1559">
        <v>1250023</v>
      </c>
      <c r="EQ33" s="1561">
        <f t="shared" si="30"/>
        <v>3.4239369995592083E-4</v>
      </c>
      <c r="ER33" s="1684">
        <f t="shared" si="31"/>
        <v>1.6205301822446467E-2</v>
      </c>
      <c r="ES33" s="1596" t="s">
        <v>164</v>
      </c>
      <c r="ET33" s="1597" t="s">
        <v>113</v>
      </c>
      <c r="EU33" s="1572" t="s">
        <v>142</v>
      </c>
      <c r="EV33" s="1593" t="s">
        <v>143</v>
      </c>
    </row>
    <row r="34" spans="3:160" ht="177" customHeight="1">
      <c r="C34" s="1832"/>
      <c r="D34" s="1807"/>
      <c r="E34" s="1768" t="s">
        <v>26</v>
      </c>
      <c r="F34" s="1787" t="s">
        <v>147</v>
      </c>
      <c r="G34" s="1770" t="s">
        <v>160</v>
      </c>
      <c r="H34" s="1568" t="s">
        <v>161</v>
      </c>
      <c r="I34" s="1538">
        <v>266000</v>
      </c>
      <c r="J34" s="1778" t="s">
        <v>86</v>
      </c>
      <c r="K34" s="1540">
        <f t="shared" si="17"/>
        <v>3.5915396472662323E-3</v>
      </c>
      <c r="L34" s="1541">
        <v>120.2</v>
      </c>
      <c r="M34" s="1668">
        <f>+N34-L34</f>
        <v>-10.540000000000006</v>
      </c>
      <c r="N34" s="1666">
        <f>59.66+50</f>
        <v>109.66</v>
      </c>
      <c r="O34" s="1644">
        <f>+N34/1.15</f>
        <v>95.356521739130443</v>
      </c>
      <c r="P34" s="1598"/>
      <c r="Q34" s="1544"/>
      <c r="R34" s="1709">
        <v>59.66</v>
      </c>
      <c r="S34" s="1709">
        <f>R34/1.15</f>
        <v>51.878260869565217</v>
      </c>
      <c r="T34" s="1711"/>
      <c r="U34" s="1545"/>
      <c r="V34" s="1545"/>
      <c r="W34" s="1545"/>
      <c r="X34" s="1545"/>
      <c r="Y34" s="1545"/>
      <c r="Z34" s="1545"/>
      <c r="AA34" s="1545"/>
      <c r="AB34" s="1545"/>
      <c r="AC34" s="1545"/>
      <c r="AD34" s="1546">
        <f t="shared" si="18"/>
        <v>19.071304347826089</v>
      </c>
      <c r="AE34" s="1661"/>
      <c r="AF34" s="1546"/>
      <c r="AG34" s="1546"/>
      <c r="AH34" s="1546"/>
      <c r="AI34" s="1546">
        <f t="shared" si="25"/>
        <v>47.678260869565221</v>
      </c>
      <c r="AJ34" s="1546"/>
      <c r="AK34" s="1546"/>
      <c r="AL34" s="1546"/>
      <c r="AM34" s="1546"/>
      <c r="AN34" s="1546"/>
      <c r="AO34" s="1546"/>
      <c r="AP34" s="1546"/>
      <c r="AQ34" s="1546"/>
      <c r="AR34" s="1546"/>
      <c r="AS34" s="1546"/>
      <c r="AT34" s="1546"/>
      <c r="AU34" s="1546"/>
      <c r="AV34" s="1546"/>
      <c r="AW34" s="1546"/>
      <c r="AX34" s="1546"/>
      <c r="AY34" s="1546"/>
      <c r="AZ34" s="1546"/>
      <c r="BA34" s="1546"/>
      <c r="BB34" s="1546"/>
      <c r="BC34" s="1546"/>
      <c r="BD34" s="1546"/>
      <c r="BE34" s="1546"/>
      <c r="BF34" s="1546"/>
      <c r="BG34" s="1546"/>
      <c r="BH34" s="1546"/>
      <c r="BI34" s="1546"/>
      <c r="BJ34" s="1546"/>
      <c r="BK34" s="1546">
        <f t="shared" si="26"/>
        <v>28.606956521739132</v>
      </c>
      <c r="BL34" s="1546"/>
      <c r="BM34" s="1546"/>
      <c r="BN34" s="1546"/>
      <c r="BO34" s="1546"/>
      <c r="BP34" s="1546"/>
      <c r="BQ34" s="1546"/>
      <c r="BR34" s="1546"/>
      <c r="BS34" s="1546"/>
      <c r="BT34" s="1546"/>
      <c r="BU34" s="1546"/>
      <c r="BV34" s="1546"/>
      <c r="BW34" s="1546"/>
      <c r="BX34" s="1546"/>
      <c r="BY34" s="1546"/>
      <c r="BZ34" s="1545"/>
      <c r="CA34" s="1545"/>
      <c r="CB34" s="1545"/>
      <c r="CC34" s="1545"/>
      <c r="CD34" s="1545"/>
      <c r="CE34" s="1545"/>
      <c r="CF34" s="1545"/>
      <c r="CG34" s="1545"/>
      <c r="CH34" s="1545"/>
      <c r="CI34" s="1545"/>
      <c r="CJ34" s="1545"/>
      <c r="CK34" s="1545"/>
      <c r="CL34" s="1545"/>
      <c r="CM34" s="1545"/>
      <c r="CN34" s="1545"/>
      <c r="CO34" s="1545"/>
      <c r="CP34" s="1545"/>
      <c r="CQ34" s="1545"/>
      <c r="CR34" s="1545"/>
      <c r="CS34" s="1545"/>
      <c r="CT34" s="1545"/>
      <c r="CU34" s="1545"/>
      <c r="CV34" s="1545"/>
      <c r="CW34" s="1545"/>
      <c r="CX34" s="1545"/>
      <c r="CY34" s="1545"/>
      <c r="CZ34" s="1545"/>
      <c r="DA34" s="1545"/>
      <c r="DB34" s="1545"/>
      <c r="DC34" s="1545"/>
      <c r="DD34" s="1545"/>
      <c r="DE34" s="1545"/>
      <c r="DF34" s="1545"/>
      <c r="DG34" s="1545"/>
      <c r="DH34" s="1545"/>
      <c r="DI34" s="1545"/>
      <c r="DJ34" s="1545"/>
      <c r="DK34" s="1545"/>
      <c r="DL34" s="1545"/>
      <c r="DM34" s="1545"/>
      <c r="DN34" s="1545"/>
      <c r="DO34" s="1545"/>
      <c r="DP34" s="1545"/>
      <c r="DQ34" s="1545"/>
      <c r="DR34" s="1545"/>
      <c r="DS34" s="1545"/>
      <c r="DW34" s="1550">
        <v>0.09</v>
      </c>
      <c r="DX34" s="1551">
        <f t="shared" si="19"/>
        <v>1059.5169082125606</v>
      </c>
      <c r="DY34" s="1552"/>
      <c r="DZ34" s="1570"/>
      <c r="EA34" s="1554">
        <f t="shared" si="20"/>
        <v>95.356521739130443</v>
      </c>
      <c r="EB34" s="1555">
        <f t="shared" si="21"/>
        <v>0</v>
      </c>
      <c r="EC34" s="1571"/>
      <c r="ED34" s="1554">
        <f t="shared" si="27"/>
        <v>0</v>
      </c>
      <c r="EE34" s="1554" t="s">
        <v>86</v>
      </c>
      <c r="EF34" s="1555">
        <f t="shared" si="10"/>
        <v>0</v>
      </c>
      <c r="EG34" s="1557">
        <f>+EN34</f>
        <v>0</v>
      </c>
      <c r="EH34" s="1558" t="str">
        <f t="shared" si="28"/>
        <v/>
      </c>
      <c r="EI34" s="1554" t="str">
        <f t="shared" si="29"/>
        <v/>
      </c>
      <c r="EJ34" s="1554" t="str">
        <f t="shared" si="22"/>
        <v/>
      </c>
      <c r="EK34" s="1554" t="str">
        <f t="shared" si="23"/>
        <v/>
      </c>
      <c r="EL34" s="1559"/>
      <c r="EM34" s="1560"/>
      <c r="EN34" s="1559"/>
      <c r="EO34" s="1559"/>
      <c r="EP34" s="1559"/>
      <c r="EQ34" s="1561" t="str">
        <f t="shared" si="30"/>
        <v/>
      </c>
      <c r="ER34" s="1562" t="str">
        <f t="shared" si="31"/>
        <v/>
      </c>
      <c r="ES34" s="1596" t="s">
        <v>165</v>
      </c>
      <c r="ET34" s="1597" t="s">
        <v>113</v>
      </c>
      <c r="EU34" s="1705"/>
      <c r="EV34" s="1706" t="s">
        <v>150</v>
      </c>
    </row>
    <row r="35" spans="3:160" ht="177" customHeight="1">
      <c r="C35" s="1832"/>
      <c r="D35" s="1807"/>
      <c r="E35" s="1769"/>
      <c r="F35" s="1788"/>
      <c r="G35" s="1771"/>
      <c r="H35" s="1568" t="s">
        <v>163</v>
      </c>
      <c r="I35" s="1538">
        <v>155000</v>
      </c>
      <c r="J35" s="1779"/>
      <c r="K35" s="1540">
        <f t="shared" si="17"/>
        <v>4.5685196552723581E-3</v>
      </c>
      <c r="L35" s="1541"/>
      <c r="M35" s="1668">
        <f t="shared" ref="M35:M47" si="32">+N35</f>
        <v>139.49</v>
      </c>
      <c r="N35" s="1666">
        <f>89.49+50</f>
        <v>139.49</v>
      </c>
      <c r="O35" s="1644">
        <f>+N35/1.15</f>
        <v>121.29565217391306</v>
      </c>
      <c r="P35" s="1598"/>
      <c r="Q35" s="1544"/>
      <c r="R35" s="1709">
        <v>89.49</v>
      </c>
      <c r="S35" s="1709">
        <f>R35/1.15</f>
        <v>77.817391304347822</v>
      </c>
      <c r="T35" s="1711"/>
      <c r="U35" s="1545"/>
      <c r="V35" s="1545"/>
      <c r="W35" s="1545"/>
      <c r="X35" s="1545"/>
      <c r="Y35" s="1545"/>
      <c r="Z35" s="1545"/>
      <c r="AA35" s="1545"/>
      <c r="AB35" s="1545"/>
      <c r="AC35" s="1545"/>
      <c r="AD35" s="1546">
        <f t="shared" si="18"/>
        <v>24.259130434782612</v>
      </c>
      <c r="AE35" s="1661"/>
      <c r="AF35" s="1546"/>
      <c r="AG35" s="1546"/>
      <c r="AH35" s="1546"/>
      <c r="AI35" s="1546">
        <f t="shared" si="25"/>
        <v>60.647826086956528</v>
      </c>
      <c r="AJ35" s="1546"/>
      <c r="AK35" s="1546"/>
      <c r="AL35" s="1546"/>
      <c r="AM35" s="1546"/>
      <c r="AN35" s="1546"/>
      <c r="AO35" s="1546"/>
      <c r="AP35" s="1546"/>
      <c r="AQ35" s="1546"/>
      <c r="AR35" s="1546"/>
      <c r="AS35" s="1546"/>
      <c r="AT35" s="1546"/>
      <c r="AU35" s="1546"/>
      <c r="AV35" s="1546"/>
      <c r="AW35" s="1546"/>
      <c r="AX35" s="1546"/>
      <c r="AY35" s="1546"/>
      <c r="AZ35" s="1546"/>
      <c r="BA35" s="1546"/>
      <c r="BB35" s="1546"/>
      <c r="BC35" s="1546"/>
      <c r="BD35" s="1546"/>
      <c r="BE35" s="1546"/>
      <c r="BF35" s="1546"/>
      <c r="BG35" s="1546"/>
      <c r="BH35" s="1546"/>
      <c r="BI35" s="1546"/>
      <c r="BJ35" s="1546"/>
      <c r="BK35" s="1546">
        <f t="shared" si="26"/>
        <v>36.388695652173915</v>
      </c>
      <c r="BL35" s="1546"/>
      <c r="BM35" s="1546"/>
      <c r="BN35" s="1546"/>
      <c r="BO35" s="1546"/>
      <c r="BP35" s="1546"/>
      <c r="BQ35" s="1546"/>
      <c r="BR35" s="1546"/>
      <c r="BS35" s="1546"/>
      <c r="BT35" s="1546"/>
      <c r="BU35" s="1546"/>
      <c r="BV35" s="1546"/>
      <c r="BW35" s="1546"/>
      <c r="BX35" s="1546"/>
      <c r="BY35" s="1546"/>
      <c r="BZ35" s="1545"/>
      <c r="CA35" s="1545"/>
      <c r="CB35" s="1545"/>
      <c r="CC35" s="1545"/>
      <c r="CD35" s="1545"/>
      <c r="CE35" s="1545"/>
      <c r="CF35" s="1545"/>
      <c r="CG35" s="1545"/>
      <c r="CH35" s="1545"/>
      <c r="CI35" s="1545"/>
      <c r="CJ35" s="1545"/>
      <c r="CK35" s="1545"/>
      <c r="CL35" s="1545"/>
      <c r="CM35" s="1545"/>
      <c r="CN35" s="1545"/>
      <c r="CO35" s="1545"/>
      <c r="CP35" s="1545"/>
      <c r="CQ35" s="1545"/>
      <c r="CR35" s="1545"/>
      <c r="CS35" s="1545"/>
      <c r="CT35" s="1545"/>
      <c r="CU35" s="1545"/>
      <c r="CV35" s="1545"/>
      <c r="CW35" s="1545"/>
      <c r="CX35" s="1545"/>
      <c r="CY35" s="1545"/>
      <c r="CZ35" s="1545"/>
      <c r="DA35" s="1545"/>
      <c r="DB35" s="1545"/>
      <c r="DC35" s="1545"/>
      <c r="DD35" s="1545"/>
      <c r="DE35" s="1545"/>
      <c r="DF35" s="1545"/>
      <c r="DG35" s="1545"/>
      <c r="DH35" s="1545"/>
      <c r="DI35" s="1545"/>
      <c r="DJ35" s="1545"/>
      <c r="DK35" s="1545"/>
      <c r="DL35" s="1545"/>
      <c r="DM35" s="1545"/>
      <c r="DN35" s="1545"/>
      <c r="DO35" s="1545"/>
      <c r="DP35" s="1545"/>
      <c r="DQ35" s="1545"/>
      <c r="DR35" s="1545"/>
      <c r="DS35" s="1545"/>
      <c r="DW35" s="1550">
        <v>0.09</v>
      </c>
      <c r="DX35" s="1551">
        <f t="shared" si="19"/>
        <v>1347.7294685990339</v>
      </c>
      <c r="DY35" s="1525"/>
      <c r="DZ35" s="1570"/>
      <c r="EA35" s="1554">
        <f t="shared" si="20"/>
        <v>121.29565217391306</v>
      </c>
      <c r="EB35" s="1555">
        <f t="shared" si="21"/>
        <v>0</v>
      </c>
      <c r="EC35" s="1571"/>
      <c r="ED35" s="1554">
        <f t="shared" si="27"/>
        <v>0</v>
      </c>
      <c r="EE35" s="1554" t="s">
        <v>86</v>
      </c>
      <c r="EF35" s="1555">
        <f t="shared" si="10"/>
        <v>0</v>
      </c>
      <c r="EG35" s="1557">
        <f>+EN35</f>
        <v>0</v>
      </c>
      <c r="EH35" s="1558" t="str">
        <f t="shared" si="28"/>
        <v/>
      </c>
      <c r="EI35" s="1554" t="str">
        <f t="shared" si="29"/>
        <v/>
      </c>
      <c r="EJ35" s="1554" t="str">
        <f t="shared" si="22"/>
        <v/>
      </c>
      <c r="EK35" s="1554" t="str">
        <f t="shared" si="23"/>
        <v/>
      </c>
      <c r="EL35" s="1559"/>
      <c r="EM35" s="1560"/>
      <c r="EN35" s="1559"/>
      <c r="EO35" s="1559"/>
      <c r="EP35" s="1559"/>
      <c r="EQ35" s="1561" t="str">
        <f t="shared" si="30"/>
        <v/>
      </c>
      <c r="ER35" s="1562" t="str">
        <f t="shared" si="31"/>
        <v/>
      </c>
      <c r="ES35" s="1596" t="s">
        <v>166</v>
      </c>
      <c r="ET35" s="1597" t="s">
        <v>113</v>
      </c>
      <c r="EU35" s="1705"/>
      <c r="EV35" s="1575" t="s">
        <v>150</v>
      </c>
      <c r="EX35" s="1498" t="s">
        <v>110</v>
      </c>
    </row>
    <row r="36" spans="3:160" ht="177" customHeight="1">
      <c r="C36" s="1832"/>
      <c r="D36" s="1807"/>
      <c r="E36" s="1768" t="s">
        <v>32</v>
      </c>
      <c r="F36" s="1787" t="s">
        <v>152</v>
      </c>
      <c r="G36" s="1770" t="s">
        <v>160</v>
      </c>
      <c r="H36" s="1568" t="s">
        <v>161</v>
      </c>
      <c r="I36" s="1538">
        <v>109000</v>
      </c>
      <c r="J36" s="1778" t="s">
        <v>85</v>
      </c>
      <c r="K36" s="1540">
        <f t="shared" si="17"/>
        <v>1.7957478669654203E-2</v>
      </c>
      <c r="L36" s="1541"/>
      <c r="M36" s="1668">
        <f t="shared" si="32"/>
        <v>548.29329600000005</v>
      </c>
      <c r="N36" s="1666">
        <f>398.293296+100+50</f>
        <v>548.29329600000005</v>
      </c>
      <c r="O36" s="1644">
        <f>+N36/1.05</f>
        <v>522.18409142857149</v>
      </c>
      <c r="P36" s="1543">
        <v>45.16</v>
      </c>
      <c r="Q36" s="1544"/>
      <c r="R36" s="1709">
        <v>398.293296</v>
      </c>
      <c r="S36" s="1709">
        <f>R36/1.05</f>
        <v>379.32694857142855</v>
      </c>
      <c r="T36" s="1711"/>
      <c r="U36" s="1545"/>
      <c r="V36" s="1545"/>
      <c r="W36" s="1545"/>
      <c r="X36" s="1545"/>
      <c r="Y36" s="1545"/>
      <c r="Z36" s="1545"/>
      <c r="AA36" s="1545"/>
      <c r="AB36" s="1545"/>
      <c r="AC36" s="1545"/>
      <c r="AD36" s="1546">
        <f t="shared" si="18"/>
        <v>104.43681828571431</v>
      </c>
      <c r="AE36" s="1661"/>
      <c r="AF36" s="1546"/>
      <c r="AG36" s="1546"/>
      <c r="AH36" s="1546"/>
      <c r="AI36" s="1546">
        <f t="shared" si="25"/>
        <v>261.09204571428575</v>
      </c>
      <c r="AJ36" s="1546"/>
      <c r="AK36" s="1546"/>
      <c r="AL36" s="1546"/>
      <c r="AM36" s="1546"/>
      <c r="AN36" s="1546"/>
      <c r="AO36" s="1546"/>
      <c r="AP36" s="1546"/>
      <c r="AQ36" s="1546"/>
      <c r="AR36" s="1546"/>
      <c r="AS36" s="1546"/>
      <c r="AT36" s="1546"/>
      <c r="AU36" s="1546"/>
      <c r="AV36" s="1546"/>
      <c r="AW36" s="1546"/>
      <c r="AX36" s="1546"/>
      <c r="AY36" s="1546"/>
      <c r="AZ36" s="1546"/>
      <c r="BA36" s="1546"/>
      <c r="BB36" s="1546"/>
      <c r="BC36" s="1546"/>
      <c r="BD36" s="1546"/>
      <c r="BE36" s="1546"/>
      <c r="BF36" s="1546"/>
      <c r="BG36" s="1546"/>
      <c r="BH36" s="1546"/>
      <c r="BI36" s="1546"/>
      <c r="BJ36" s="1546"/>
      <c r="BK36" s="1546">
        <f t="shared" si="26"/>
        <v>156.65522742857144</v>
      </c>
      <c r="BL36" s="1546"/>
      <c r="BM36" s="1546"/>
      <c r="BN36" s="1546"/>
      <c r="BO36" s="1546"/>
      <c r="BP36" s="1546"/>
      <c r="BQ36" s="1546"/>
      <c r="BR36" s="1546"/>
      <c r="BS36" s="1546"/>
      <c r="BT36" s="1546"/>
      <c r="BU36" s="1546"/>
      <c r="BV36" s="1546"/>
      <c r="BW36" s="1546"/>
      <c r="BX36" s="1546"/>
      <c r="BY36" s="1546"/>
      <c r="BZ36" s="1545"/>
      <c r="CA36" s="1545"/>
      <c r="CB36" s="1545"/>
      <c r="CC36" s="1545"/>
      <c r="CD36" s="1545"/>
      <c r="CE36" s="1545"/>
      <c r="CF36" s="1545"/>
      <c r="CG36" s="1545"/>
      <c r="CH36" s="1545"/>
      <c r="CI36" s="1545"/>
      <c r="CJ36" s="1545"/>
      <c r="CK36" s="1545"/>
      <c r="CL36" s="1545"/>
      <c r="CM36" s="1545"/>
      <c r="CN36" s="1545"/>
      <c r="CO36" s="1545"/>
      <c r="CP36" s="1545"/>
      <c r="CQ36" s="1545"/>
      <c r="CR36" s="1545"/>
      <c r="CS36" s="1545"/>
      <c r="CT36" s="1545"/>
      <c r="CU36" s="1545"/>
      <c r="CV36" s="1545"/>
      <c r="CW36" s="1545"/>
      <c r="CX36" s="1545"/>
      <c r="CY36" s="1545"/>
      <c r="CZ36" s="1545"/>
      <c r="DA36" s="1545"/>
      <c r="DB36" s="1545"/>
      <c r="DC36" s="1545"/>
      <c r="DD36" s="1545"/>
      <c r="DE36" s="1545"/>
      <c r="DF36" s="1545"/>
      <c r="DG36" s="1545"/>
      <c r="DH36" s="1545"/>
      <c r="DI36" s="1545"/>
      <c r="DJ36" s="1545"/>
      <c r="DK36" s="1545"/>
      <c r="DL36" s="1545"/>
      <c r="DM36" s="1545"/>
      <c r="DN36" s="1545"/>
      <c r="DO36" s="1545"/>
      <c r="DP36" s="1545"/>
      <c r="DQ36" s="1545"/>
      <c r="DR36" s="1545"/>
      <c r="DS36" s="1545"/>
      <c r="DW36" s="1550">
        <v>0.1</v>
      </c>
      <c r="DX36" s="1551">
        <f t="shared" si="19"/>
        <v>5221.8409142857145</v>
      </c>
      <c r="DY36" s="1528"/>
      <c r="DZ36" s="1570">
        <v>285.93</v>
      </c>
      <c r="EA36" s="1554">
        <f t="shared" si="20"/>
        <v>236.25409142857148</v>
      </c>
      <c r="EB36" s="1555">
        <f t="shared" si="21"/>
        <v>0.54756551318475355</v>
      </c>
      <c r="EC36" s="1571">
        <v>46079</v>
      </c>
      <c r="ED36" s="1554">
        <f t="shared" si="27"/>
        <v>328.81950000000001</v>
      </c>
      <c r="EE36" s="1554" t="s">
        <v>85</v>
      </c>
      <c r="EF36" s="1555">
        <f t="shared" si="10"/>
        <v>2.066895598154459</v>
      </c>
      <c r="EG36" s="1557">
        <f>+EO36</f>
        <v>10793</v>
      </c>
      <c r="EH36" s="1558">
        <f t="shared" si="28"/>
        <v>26.492170851477812</v>
      </c>
      <c r="EI36" s="1554">
        <f t="shared" si="29"/>
        <v>2.6492170851477811E-2</v>
      </c>
      <c r="EJ36" s="1554">
        <f t="shared" si="22"/>
        <v>0.34120525059665874</v>
      </c>
      <c r="EK36" s="1554">
        <f t="shared" si="23"/>
        <v>0.97776242763299637</v>
      </c>
      <c r="EL36" s="1559">
        <v>65409</v>
      </c>
      <c r="EM36" s="1560">
        <v>4.47</v>
      </c>
      <c r="EN36" s="1559">
        <v>838</v>
      </c>
      <c r="EO36" s="1559">
        <v>10793</v>
      </c>
      <c r="EP36" s="1559">
        <v>292433</v>
      </c>
      <c r="EQ36" s="1561">
        <f t="shared" si="30"/>
        <v>2.8656136619328188E-3</v>
      </c>
      <c r="ER36" s="1685">
        <f t="shared" si="31"/>
        <v>3.6907599347542855E-2</v>
      </c>
      <c r="ES36" s="1596" t="s">
        <v>167</v>
      </c>
      <c r="ET36" s="1597" t="s">
        <v>113</v>
      </c>
      <c r="EU36" s="1844" t="s">
        <v>114</v>
      </c>
      <c r="EV36" s="1706" t="s">
        <v>154</v>
      </c>
      <c r="EW36" s="1570">
        <v>150.18</v>
      </c>
      <c r="EX36" s="1681">
        <f>O36-EW36</f>
        <v>372.00409142857148</v>
      </c>
    </row>
    <row r="37" spans="3:160" ht="177" customHeight="1">
      <c r="C37" s="1832"/>
      <c r="D37" s="1807"/>
      <c r="E37" s="1769"/>
      <c r="F37" s="1788"/>
      <c r="G37" s="1771"/>
      <c r="H37" s="1568" t="s">
        <v>163</v>
      </c>
      <c r="I37" s="1538">
        <v>155000</v>
      </c>
      <c r="J37" s="1779"/>
      <c r="K37" s="1540">
        <f t="shared" si="17"/>
        <v>1.6291950401330423E-2</v>
      </c>
      <c r="L37" s="1541"/>
      <c r="M37" s="1668">
        <f t="shared" si="32"/>
        <v>497.43994400000003</v>
      </c>
      <c r="N37" s="1666">
        <f>347.439944+100+50</f>
        <v>497.43994400000003</v>
      </c>
      <c r="O37" s="1644">
        <f>+N37/1.05</f>
        <v>473.75232761904761</v>
      </c>
      <c r="P37" s="1543">
        <v>52.71</v>
      </c>
      <c r="Q37" s="1544"/>
      <c r="R37" s="1709">
        <v>347.43994400000003</v>
      </c>
      <c r="S37" s="1709">
        <f>R37/1.05</f>
        <v>330.89518476190477</v>
      </c>
      <c r="T37" s="1711"/>
      <c r="U37" s="1545"/>
      <c r="V37" s="1545"/>
      <c r="W37" s="1545"/>
      <c r="X37" s="1545"/>
      <c r="Y37" s="1545"/>
      <c r="Z37" s="1545"/>
      <c r="AA37" s="1545"/>
      <c r="AB37" s="1545"/>
      <c r="AC37" s="1545"/>
      <c r="AD37" s="1546">
        <f t="shared" si="18"/>
        <v>94.750465523809524</v>
      </c>
      <c r="AE37" s="1661"/>
      <c r="AF37" s="1546"/>
      <c r="AG37" s="1546"/>
      <c r="AH37" s="1546"/>
      <c r="AI37" s="1546">
        <f t="shared" si="25"/>
        <v>236.8761638095238</v>
      </c>
      <c r="AJ37" s="1546"/>
      <c r="AK37" s="1546"/>
      <c r="AL37" s="1546"/>
      <c r="AM37" s="1546"/>
      <c r="AN37" s="1546"/>
      <c r="AO37" s="1546"/>
      <c r="AP37" s="1546"/>
      <c r="AQ37" s="1546"/>
      <c r="AR37" s="1546"/>
      <c r="AS37" s="1546"/>
      <c r="AT37" s="1546"/>
      <c r="AU37" s="1546"/>
      <c r="AV37" s="1546"/>
      <c r="AW37" s="1546"/>
      <c r="AX37" s="1546"/>
      <c r="AY37" s="1546"/>
      <c r="AZ37" s="1546"/>
      <c r="BA37" s="1546"/>
      <c r="BB37" s="1546"/>
      <c r="BC37" s="1546"/>
      <c r="BD37" s="1546"/>
      <c r="BE37" s="1546"/>
      <c r="BF37" s="1546"/>
      <c r="BG37" s="1546"/>
      <c r="BH37" s="1546"/>
      <c r="BI37" s="1546"/>
      <c r="BJ37" s="1546"/>
      <c r="BK37" s="1546">
        <f t="shared" si="26"/>
        <v>142.12569828571426</v>
      </c>
      <c r="BL37" s="1546"/>
      <c r="BM37" s="1546"/>
      <c r="BN37" s="1546"/>
      <c r="BO37" s="1546"/>
      <c r="BP37" s="1546"/>
      <c r="BQ37" s="1546"/>
      <c r="BR37" s="1546"/>
      <c r="BS37" s="1546"/>
      <c r="BT37" s="1546"/>
      <c r="BU37" s="1546"/>
      <c r="BV37" s="1546"/>
      <c r="BW37" s="1546"/>
      <c r="BX37" s="1546"/>
      <c r="BY37" s="1546"/>
      <c r="BZ37" s="1545"/>
      <c r="CA37" s="1545"/>
      <c r="CB37" s="1545"/>
      <c r="CC37" s="1545"/>
      <c r="CD37" s="1545"/>
      <c r="CE37" s="1545"/>
      <c r="CF37" s="1545"/>
      <c r="CG37" s="1545"/>
      <c r="CH37" s="1545"/>
      <c r="CI37" s="1545"/>
      <c r="CJ37" s="1545"/>
      <c r="CK37" s="1545"/>
      <c r="CL37" s="1545"/>
      <c r="CM37" s="1545"/>
      <c r="CN37" s="1545"/>
      <c r="CO37" s="1545"/>
      <c r="CP37" s="1545"/>
      <c r="CQ37" s="1545"/>
      <c r="CR37" s="1545"/>
      <c r="CS37" s="1545"/>
      <c r="CT37" s="1545"/>
      <c r="CU37" s="1545"/>
      <c r="CV37" s="1545"/>
      <c r="CW37" s="1545"/>
      <c r="CX37" s="1545"/>
      <c r="CY37" s="1545"/>
      <c r="CZ37" s="1545"/>
      <c r="DA37" s="1545"/>
      <c r="DB37" s="1545"/>
      <c r="DC37" s="1545"/>
      <c r="DD37" s="1545"/>
      <c r="DE37" s="1545"/>
      <c r="DF37" s="1545"/>
      <c r="DG37" s="1545"/>
      <c r="DH37" s="1545"/>
      <c r="DI37" s="1545"/>
      <c r="DJ37" s="1545"/>
      <c r="DK37" s="1545"/>
      <c r="DL37" s="1545"/>
      <c r="DM37" s="1545"/>
      <c r="DN37" s="1545"/>
      <c r="DO37" s="1545"/>
      <c r="DP37" s="1545"/>
      <c r="DQ37" s="1545"/>
      <c r="DR37" s="1545"/>
      <c r="DS37" s="1545"/>
      <c r="DT37" s="1594"/>
      <c r="DW37" s="1550">
        <v>0.1</v>
      </c>
      <c r="DX37" s="1551">
        <f t="shared" si="19"/>
        <v>4737.5232761904754</v>
      </c>
      <c r="DY37" s="1552"/>
      <c r="DZ37" s="1570">
        <v>264.97000000000003</v>
      </c>
      <c r="EA37" s="1554">
        <f t="shared" si="20"/>
        <v>208.78232761904758</v>
      </c>
      <c r="EB37" s="1555">
        <f t="shared" si="21"/>
        <v>0.55930068213420359</v>
      </c>
      <c r="EC37" s="1571">
        <v>46079</v>
      </c>
      <c r="ED37" s="1554">
        <f t="shared" si="27"/>
        <v>304.71550000000002</v>
      </c>
      <c r="EE37" s="1554" t="s">
        <v>85</v>
      </c>
      <c r="EF37" s="1555">
        <f t="shared" si="10"/>
        <v>4.516283879285738</v>
      </c>
      <c r="EG37" s="1557">
        <f>+EO37</f>
        <v>21396</v>
      </c>
      <c r="EH37" s="1558">
        <f t="shared" si="28"/>
        <v>12.384090484202655</v>
      </c>
      <c r="EI37" s="1554">
        <f t="shared" si="29"/>
        <v>1.2384090484202656E-2</v>
      </c>
      <c r="EJ37" s="1554">
        <f t="shared" si="22"/>
        <v>0.13800520833333335</v>
      </c>
      <c r="EK37" s="1554">
        <f t="shared" si="23"/>
        <v>0.66577216958257657</v>
      </c>
      <c r="EL37" s="1559">
        <v>117703</v>
      </c>
      <c r="EM37" s="1560">
        <v>3.38</v>
      </c>
      <c r="EN37" s="1559">
        <v>1920</v>
      </c>
      <c r="EO37" s="1559">
        <v>21396</v>
      </c>
      <c r="EP37" s="1559">
        <v>397989</v>
      </c>
      <c r="EQ37" s="1561">
        <f t="shared" si="30"/>
        <v>4.8242539366665912E-3</v>
      </c>
      <c r="ER37" s="1685">
        <f t="shared" si="31"/>
        <v>5.3760279806728324E-2</v>
      </c>
      <c r="ES37" s="1596" t="s">
        <v>168</v>
      </c>
      <c r="ET37" s="1597" t="s">
        <v>113</v>
      </c>
      <c r="EU37" s="1845"/>
      <c r="EV37" s="1713" t="s">
        <v>154</v>
      </c>
      <c r="EW37" s="1570">
        <v>171.53</v>
      </c>
      <c r="EX37" s="1681">
        <f>O37-EW37</f>
        <v>302.22232761904763</v>
      </c>
    </row>
    <row r="38" spans="3:160" ht="177" customHeight="1">
      <c r="C38" s="1832"/>
      <c r="D38" s="1807"/>
      <c r="E38" s="1768" t="s">
        <v>28</v>
      </c>
      <c r="F38" s="1787" t="s">
        <v>118</v>
      </c>
      <c r="G38" s="1770" t="s">
        <v>160</v>
      </c>
      <c r="H38" s="1568" t="s">
        <v>161</v>
      </c>
      <c r="I38" s="1538">
        <v>54000</v>
      </c>
      <c r="J38" s="1778" t="s">
        <v>85</v>
      </c>
      <c r="K38" s="1540">
        <f t="shared" si="17"/>
        <v>4.5293256933715545E-3</v>
      </c>
      <c r="L38" s="1541"/>
      <c r="M38" s="1668">
        <f t="shared" si="32"/>
        <v>138.293296</v>
      </c>
      <c r="N38" s="1666">
        <f>298.293296-160-30+30</f>
        <v>138.293296</v>
      </c>
      <c r="O38" s="1644">
        <f>+N38/1.05</f>
        <v>131.70790095238095</v>
      </c>
      <c r="P38" s="1595"/>
      <c r="Q38" s="1544"/>
      <c r="R38" s="1709">
        <v>298.293296</v>
      </c>
      <c r="S38" s="1709">
        <f>R38/1.05</f>
        <v>284.0888533333333</v>
      </c>
      <c r="T38" s="1711"/>
      <c r="U38" s="1545"/>
      <c r="V38" s="1545"/>
      <c r="W38" s="1545"/>
      <c r="X38" s="1545"/>
      <c r="Y38" s="1545"/>
      <c r="Z38" s="1545"/>
      <c r="AA38" s="1545"/>
      <c r="AB38" s="1545"/>
      <c r="AC38" s="1545"/>
      <c r="AD38" s="1546">
        <f t="shared" si="18"/>
        <v>26.341580190476193</v>
      </c>
      <c r="AE38" s="1661"/>
      <c r="AF38" s="1546"/>
      <c r="AG38" s="1546"/>
      <c r="AH38" s="1546"/>
      <c r="AI38" s="1546">
        <f t="shared" si="25"/>
        <v>65.853950476190477</v>
      </c>
      <c r="AJ38" s="1546"/>
      <c r="AK38" s="1546"/>
      <c r="AL38" s="1546"/>
      <c r="AM38" s="1546"/>
      <c r="AN38" s="1546"/>
      <c r="AO38" s="1546"/>
      <c r="AP38" s="1546"/>
      <c r="AQ38" s="1546"/>
      <c r="AR38" s="1546"/>
      <c r="AS38" s="1546"/>
      <c r="AT38" s="1546"/>
      <c r="AU38" s="1546"/>
      <c r="AV38" s="1546"/>
      <c r="AW38" s="1546"/>
      <c r="AX38" s="1546"/>
      <c r="AY38" s="1546"/>
      <c r="AZ38" s="1546"/>
      <c r="BA38" s="1546"/>
      <c r="BB38" s="1546"/>
      <c r="BC38" s="1546"/>
      <c r="BD38" s="1546"/>
      <c r="BE38" s="1546"/>
      <c r="BF38" s="1546"/>
      <c r="BG38" s="1546"/>
      <c r="BH38" s="1546"/>
      <c r="BI38" s="1546"/>
      <c r="BJ38" s="1546"/>
      <c r="BK38" s="1546">
        <f t="shared" si="26"/>
        <v>39.512370285714283</v>
      </c>
      <c r="BL38" s="1546"/>
      <c r="BM38" s="1546"/>
      <c r="BN38" s="1546"/>
      <c r="BO38" s="1546"/>
      <c r="BP38" s="1546"/>
      <c r="BQ38" s="1546"/>
      <c r="BR38" s="1546"/>
      <c r="BS38" s="1546"/>
      <c r="BT38" s="1546"/>
      <c r="BU38" s="1546"/>
      <c r="BV38" s="1546"/>
      <c r="BW38" s="1546"/>
      <c r="BX38" s="1546"/>
      <c r="BY38" s="1546"/>
      <c r="BZ38" s="1545"/>
      <c r="CA38" s="1545"/>
      <c r="CB38" s="1545"/>
      <c r="CC38" s="1545"/>
      <c r="CD38" s="1545"/>
      <c r="CE38" s="1545"/>
      <c r="CF38" s="1545"/>
      <c r="CG38" s="1545"/>
      <c r="CH38" s="1545"/>
      <c r="CI38" s="1545"/>
      <c r="CJ38" s="1545"/>
      <c r="CK38" s="1545"/>
      <c r="CL38" s="1545"/>
      <c r="CM38" s="1545"/>
      <c r="CN38" s="1545"/>
      <c r="CO38" s="1545"/>
      <c r="CP38" s="1545"/>
      <c r="CQ38" s="1545"/>
      <c r="CR38" s="1545"/>
      <c r="CS38" s="1545"/>
      <c r="CT38" s="1545"/>
      <c r="CU38" s="1545"/>
      <c r="CV38" s="1545"/>
      <c r="CW38" s="1545"/>
      <c r="CX38" s="1545"/>
      <c r="CY38" s="1545"/>
      <c r="CZ38" s="1545"/>
      <c r="DA38" s="1545"/>
      <c r="DB38" s="1545"/>
      <c r="DC38" s="1545"/>
      <c r="DD38" s="1545"/>
      <c r="DE38" s="1545"/>
      <c r="DF38" s="1545"/>
      <c r="DG38" s="1545"/>
      <c r="DH38" s="1545"/>
      <c r="DI38" s="1545"/>
      <c r="DJ38" s="1545"/>
      <c r="DK38" s="1545"/>
      <c r="DL38" s="1545"/>
      <c r="DM38" s="1545"/>
      <c r="DN38" s="1545"/>
      <c r="DO38" s="1545"/>
      <c r="DP38" s="1545"/>
      <c r="DQ38" s="1545"/>
      <c r="DR38" s="1545"/>
      <c r="DS38" s="1545"/>
      <c r="DT38" s="1594"/>
      <c r="DW38" s="1550">
        <v>1</v>
      </c>
      <c r="DX38" s="1551">
        <f t="shared" si="19"/>
        <v>131.70790095238095</v>
      </c>
      <c r="DY38" s="1552"/>
      <c r="DZ38" s="1570"/>
      <c r="EA38" s="1554">
        <f t="shared" si="20"/>
        <v>131.70790095238095</v>
      </c>
      <c r="EB38" s="1555">
        <f t="shared" si="21"/>
        <v>0</v>
      </c>
      <c r="EC38" s="1571"/>
      <c r="ED38" s="1554">
        <f t="shared" si="27"/>
        <v>0</v>
      </c>
      <c r="EE38" s="1554" t="s">
        <v>85</v>
      </c>
      <c r="EF38" s="1555">
        <f t="shared" si="10"/>
        <v>0</v>
      </c>
      <c r="EG38" s="1557">
        <f>+EO38</f>
        <v>0</v>
      </c>
      <c r="EH38" s="1558" t="str">
        <f t="shared" si="28"/>
        <v/>
      </c>
      <c r="EI38" s="1554" t="str">
        <f t="shared" si="29"/>
        <v/>
      </c>
      <c r="EJ38" s="1554" t="str">
        <f t="shared" si="22"/>
        <v/>
      </c>
      <c r="EK38" s="1554" t="str">
        <f t="shared" si="23"/>
        <v/>
      </c>
      <c r="EL38" s="1559"/>
      <c r="EM38" s="1560"/>
      <c r="EN38" s="1559"/>
      <c r="EO38" s="1559"/>
      <c r="EP38" s="1559"/>
      <c r="EQ38" s="1561" t="str">
        <f t="shared" si="30"/>
        <v/>
      </c>
      <c r="ER38" s="1562" t="str">
        <f t="shared" si="31"/>
        <v/>
      </c>
      <c r="ES38" s="1596" t="s">
        <v>169</v>
      </c>
      <c r="ET38" s="1573" t="s">
        <v>170</v>
      </c>
      <c r="EU38" s="1835"/>
      <c r="EV38" s="1714" t="s">
        <v>157</v>
      </c>
    </row>
    <row r="39" spans="3:160" ht="177" customHeight="1">
      <c r="C39" s="1832"/>
      <c r="D39" s="1807"/>
      <c r="E39" s="1769"/>
      <c r="F39" s="1788"/>
      <c r="G39" s="1771"/>
      <c r="H39" s="1568" t="s">
        <v>163</v>
      </c>
      <c r="I39" s="1538" t="s">
        <v>122</v>
      </c>
      <c r="J39" s="1779"/>
      <c r="K39" s="1540">
        <f t="shared" si="17"/>
        <v>6.4664726138065351E-3</v>
      </c>
      <c r="L39" s="1541"/>
      <c r="M39" s="1668">
        <f t="shared" si="32"/>
        <v>197.439944</v>
      </c>
      <c r="N39" s="1666">
        <f>247.439944-100+50</f>
        <v>197.439944</v>
      </c>
      <c r="O39" s="1644">
        <f>+N39/1.05</f>
        <v>188.03804190476188</v>
      </c>
      <c r="P39" s="1595"/>
      <c r="Q39" s="1544"/>
      <c r="R39" s="1709">
        <v>247.439944</v>
      </c>
      <c r="S39" s="1709">
        <f>R39/1.05</f>
        <v>235.6570895238095</v>
      </c>
      <c r="T39" s="1711"/>
      <c r="U39" s="1545"/>
      <c r="V39" s="1545"/>
      <c r="W39" s="1545"/>
      <c r="X39" s="1545"/>
      <c r="Y39" s="1545"/>
      <c r="Z39" s="1545"/>
      <c r="AA39" s="1545"/>
      <c r="AB39" s="1545"/>
      <c r="AC39" s="1545"/>
      <c r="AD39" s="1546">
        <f t="shared" si="18"/>
        <v>37.607608380952378</v>
      </c>
      <c r="AE39" s="1661"/>
      <c r="AF39" s="1546"/>
      <c r="AG39" s="1546"/>
      <c r="AH39" s="1546"/>
      <c r="AI39" s="1546">
        <f t="shared" si="25"/>
        <v>94.019020952380941</v>
      </c>
      <c r="AJ39" s="1546"/>
      <c r="AK39" s="1546"/>
      <c r="AL39" s="1546"/>
      <c r="AM39" s="1546"/>
      <c r="AN39" s="1546"/>
      <c r="AO39" s="1546"/>
      <c r="AP39" s="1546"/>
      <c r="AQ39" s="1546"/>
      <c r="AR39" s="1546"/>
      <c r="AS39" s="1546"/>
      <c r="AT39" s="1546"/>
      <c r="AU39" s="1546"/>
      <c r="AV39" s="1546"/>
      <c r="AW39" s="1546"/>
      <c r="AX39" s="1546"/>
      <c r="AY39" s="1546"/>
      <c r="AZ39" s="1546"/>
      <c r="BA39" s="1546"/>
      <c r="BB39" s="1546"/>
      <c r="BC39" s="1546"/>
      <c r="BD39" s="1546"/>
      <c r="BE39" s="1546"/>
      <c r="BF39" s="1546"/>
      <c r="BG39" s="1546"/>
      <c r="BH39" s="1546"/>
      <c r="BI39" s="1546"/>
      <c r="BJ39" s="1546"/>
      <c r="BK39" s="1546">
        <f t="shared" si="26"/>
        <v>56.411412571428563</v>
      </c>
      <c r="BL39" s="1546"/>
      <c r="BM39" s="1546"/>
      <c r="BN39" s="1546"/>
      <c r="BO39" s="1546"/>
      <c r="BP39" s="1546"/>
      <c r="BQ39" s="1546"/>
      <c r="BR39" s="1546"/>
      <c r="BS39" s="1546"/>
      <c r="BT39" s="1546"/>
      <c r="BU39" s="1546"/>
      <c r="BV39" s="1546"/>
      <c r="BW39" s="1546"/>
      <c r="BX39" s="1546"/>
      <c r="BY39" s="1546"/>
      <c r="BZ39" s="1545"/>
      <c r="CA39" s="1545"/>
      <c r="CB39" s="1545"/>
      <c r="CC39" s="1545"/>
      <c r="CD39" s="1545"/>
      <c r="CE39" s="1545"/>
      <c r="CF39" s="1545"/>
      <c r="CG39" s="1545"/>
      <c r="CH39" s="1545"/>
      <c r="CI39" s="1545"/>
      <c r="CJ39" s="1545"/>
      <c r="CK39" s="1545"/>
      <c r="CL39" s="1545"/>
      <c r="CM39" s="1545"/>
      <c r="CN39" s="1545"/>
      <c r="CO39" s="1545"/>
      <c r="CP39" s="1545"/>
      <c r="CQ39" s="1545"/>
      <c r="CR39" s="1545"/>
      <c r="CS39" s="1545"/>
      <c r="CT39" s="1545"/>
      <c r="CU39" s="1545"/>
      <c r="CV39" s="1545"/>
      <c r="CW39" s="1545"/>
      <c r="CX39" s="1545"/>
      <c r="CY39" s="1545"/>
      <c r="CZ39" s="1545"/>
      <c r="DA39" s="1545"/>
      <c r="DB39" s="1545"/>
      <c r="DC39" s="1545"/>
      <c r="DD39" s="1545"/>
      <c r="DE39" s="1545"/>
      <c r="DF39" s="1545"/>
      <c r="DG39" s="1545"/>
      <c r="DH39" s="1545"/>
      <c r="DI39" s="1545"/>
      <c r="DJ39" s="1545"/>
      <c r="DK39" s="1545"/>
      <c r="DL39" s="1545"/>
      <c r="DM39" s="1545"/>
      <c r="DN39" s="1545"/>
      <c r="DO39" s="1545"/>
      <c r="DP39" s="1545"/>
      <c r="DQ39" s="1545"/>
      <c r="DR39" s="1545"/>
      <c r="DS39" s="1545"/>
      <c r="DT39" s="1594"/>
      <c r="DW39" s="1550">
        <v>1</v>
      </c>
      <c r="DX39" s="1551">
        <f t="shared" si="19"/>
        <v>188.03804190476188</v>
      </c>
      <c r="DY39" s="1552"/>
      <c r="DZ39" s="1570"/>
      <c r="EA39" s="1554">
        <f t="shared" si="20"/>
        <v>188.03804190476188</v>
      </c>
      <c r="EB39" s="1555">
        <f t="shared" si="21"/>
        <v>0</v>
      </c>
      <c r="EC39" s="1571"/>
      <c r="ED39" s="1554">
        <f t="shared" si="27"/>
        <v>0</v>
      </c>
      <c r="EE39" s="1554" t="s">
        <v>85</v>
      </c>
      <c r="EF39" s="1555">
        <f t="shared" si="10"/>
        <v>0</v>
      </c>
      <c r="EG39" s="1557">
        <f>+EO39</f>
        <v>0</v>
      </c>
      <c r="EH39" s="1558" t="str">
        <f t="shared" si="28"/>
        <v/>
      </c>
      <c r="EI39" s="1554" t="str">
        <f t="shared" si="29"/>
        <v/>
      </c>
      <c r="EJ39" s="1554" t="str">
        <f t="shared" si="22"/>
        <v/>
      </c>
      <c r="EK39" s="1554" t="str">
        <f t="shared" si="23"/>
        <v/>
      </c>
      <c r="EL39" s="1559"/>
      <c r="EM39" s="1560"/>
      <c r="EN39" s="1559"/>
      <c r="EO39" s="1559"/>
      <c r="EP39" s="1559"/>
      <c r="EQ39" s="1561" t="str">
        <f t="shared" si="30"/>
        <v/>
      </c>
      <c r="ER39" s="1562" t="str">
        <f t="shared" si="31"/>
        <v/>
      </c>
      <c r="ES39" s="1596" t="s">
        <v>171</v>
      </c>
      <c r="ET39" s="1573" t="s">
        <v>170</v>
      </c>
      <c r="EU39" s="1835"/>
      <c r="EV39" s="1714" t="s">
        <v>157</v>
      </c>
    </row>
    <row r="40" spans="3:160" ht="169.5" customHeight="1">
      <c r="C40" s="1832"/>
      <c r="D40" s="1807" t="s">
        <v>172</v>
      </c>
      <c r="E40" s="1768" t="s">
        <v>26</v>
      </c>
      <c r="F40" s="1787" t="s">
        <v>137</v>
      </c>
      <c r="G40" s="1770" t="s">
        <v>173</v>
      </c>
      <c r="H40" s="1568" t="s">
        <v>174</v>
      </c>
      <c r="I40" s="1538">
        <v>266000</v>
      </c>
      <c r="J40" s="1778" t="s">
        <v>140</v>
      </c>
      <c r="K40" s="1540">
        <f t="shared" si="17"/>
        <v>2.5192640926709989E-2</v>
      </c>
      <c r="L40" s="1541"/>
      <c r="M40" s="1668">
        <f t="shared" si="32"/>
        <v>769.2035381332463</v>
      </c>
      <c r="N40" s="1666">
        <f>(198.862197333209*70%)+300+150+50+30+100</f>
        <v>769.2035381332463</v>
      </c>
      <c r="O40" s="1644">
        <f>+N40/1.15</f>
        <v>668.8726418549968</v>
      </c>
      <c r="P40" s="1543">
        <v>87.13</v>
      </c>
      <c r="Q40" s="1544"/>
      <c r="R40" s="1709">
        <v>669.2035381332463</v>
      </c>
      <c r="S40" s="1709">
        <f>R40/1.15</f>
        <v>581.91612011586642</v>
      </c>
      <c r="T40" s="1711"/>
      <c r="U40" s="1545"/>
      <c r="V40" s="1545"/>
      <c r="W40" s="1545"/>
      <c r="X40" s="1545"/>
      <c r="Y40" s="1545"/>
      <c r="Z40" s="1545"/>
      <c r="AA40" s="1545"/>
      <c r="AB40" s="1545"/>
      <c r="AC40" s="1545"/>
      <c r="AD40" s="1546">
        <f t="shared" si="18"/>
        <v>133.77452837099938</v>
      </c>
      <c r="AE40" s="1661"/>
      <c r="AF40" s="1546"/>
      <c r="AG40" s="1546"/>
      <c r="AH40" s="1546"/>
      <c r="AI40" s="1546">
        <f t="shared" si="25"/>
        <v>334.4363209274984</v>
      </c>
      <c r="AJ40" s="1546"/>
      <c r="AK40" s="1546"/>
      <c r="AL40" s="1546"/>
      <c r="AM40" s="1546"/>
      <c r="AN40" s="1546"/>
      <c r="AO40" s="1546"/>
      <c r="AP40" s="1546"/>
      <c r="AQ40" s="1546"/>
      <c r="AR40" s="1546"/>
      <c r="AS40" s="1546"/>
      <c r="AT40" s="1546"/>
      <c r="AU40" s="1546"/>
      <c r="AV40" s="1546"/>
      <c r="AW40" s="1546"/>
      <c r="AX40" s="1546"/>
      <c r="AY40" s="1546"/>
      <c r="AZ40" s="1546"/>
      <c r="BA40" s="1546"/>
      <c r="BB40" s="1546"/>
      <c r="BC40" s="1546"/>
      <c r="BD40" s="1546"/>
      <c r="BE40" s="1546"/>
      <c r="BF40" s="1546"/>
      <c r="BG40" s="1546"/>
      <c r="BH40" s="1546"/>
      <c r="BI40" s="1546"/>
      <c r="BJ40" s="1546"/>
      <c r="BK40" s="1546">
        <f t="shared" si="26"/>
        <v>200.66179255649902</v>
      </c>
      <c r="BL40" s="1546"/>
      <c r="BM40" s="1546"/>
      <c r="BN40" s="1546"/>
      <c r="BO40" s="1546"/>
      <c r="BP40" s="1546"/>
      <c r="BQ40" s="1546"/>
      <c r="BR40" s="1546"/>
      <c r="BS40" s="1546"/>
      <c r="BT40" s="1546"/>
      <c r="BU40" s="1546"/>
      <c r="BV40" s="1546"/>
      <c r="BW40" s="1546"/>
      <c r="BX40" s="1546"/>
      <c r="BY40" s="1546"/>
      <c r="BZ40" s="1545"/>
      <c r="CA40" s="1545"/>
      <c r="CB40" s="1545"/>
      <c r="CC40" s="1545"/>
      <c r="CD40" s="1545"/>
      <c r="CE40" s="1545"/>
      <c r="CF40" s="1545"/>
      <c r="CG40" s="1545"/>
      <c r="CH40" s="1545"/>
      <c r="CI40" s="1545"/>
      <c r="CJ40" s="1545"/>
      <c r="CK40" s="1545"/>
      <c r="CL40" s="1545"/>
      <c r="CM40" s="1545"/>
      <c r="CN40" s="1545"/>
      <c r="CO40" s="1545"/>
      <c r="CP40" s="1545"/>
      <c r="CQ40" s="1545"/>
      <c r="CR40" s="1545"/>
      <c r="CS40" s="1545"/>
      <c r="CT40" s="1545"/>
      <c r="CU40" s="1545"/>
      <c r="CV40" s="1545"/>
      <c r="CW40" s="1545"/>
      <c r="CX40" s="1545"/>
      <c r="CY40" s="1545"/>
      <c r="CZ40" s="1545"/>
      <c r="DA40" s="1545"/>
      <c r="DB40" s="1545"/>
      <c r="DC40" s="1545"/>
      <c r="DD40" s="1545"/>
      <c r="DE40" s="1545"/>
      <c r="DF40" s="1545"/>
      <c r="DG40" s="1545"/>
      <c r="DH40" s="1545"/>
      <c r="DI40" s="1545"/>
      <c r="DJ40" s="1545"/>
      <c r="DK40" s="1545"/>
      <c r="DL40" s="1545"/>
      <c r="DM40" s="1545"/>
      <c r="DN40" s="1545"/>
      <c r="DO40" s="1545"/>
      <c r="DP40" s="1545"/>
      <c r="DQ40" s="1545"/>
      <c r="DR40" s="1545"/>
      <c r="DS40" s="1545"/>
      <c r="DW40" s="1550">
        <v>0.09</v>
      </c>
      <c r="DX40" s="1551">
        <f t="shared" si="19"/>
        <v>7431.9182428332979</v>
      </c>
      <c r="DY40" s="1552"/>
      <c r="DZ40" s="1570">
        <v>571.88</v>
      </c>
      <c r="EA40" s="1554">
        <f t="shared" si="20"/>
        <v>96.992641854996805</v>
      </c>
      <c r="EB40" s="1555">
        <f t="shared" si="21"/>
        <v>0.85499086704158611</v>
      </c>
      <c r="EC40" s="1571">
        <v>46079</v>
      </c>
      <c r="ED40" s="1554">
        <f>+DZ40*1.15</f>
        <v>657.66199999999992</v>
      </c>
      <c r="EE40" s="1554" t="s">
        <v>85</v>
      </c>
      <c r="EF40" s="1555">
        <f t="shared" si="10"/>
        <v>69.306871142817229</v>
      </c>
      <c r="EG40" s="1557">
        <f>+EP40</f>
        <v>515083</v>
      </c>
      <c r="EH40" s="1558">
        <f>IFERROR((+DZ40/EG40*1000),"")</f>
        <v>1.1102676655995247</v>
      </c>
      <c r="EI40" s="1554">
        <f>IFERROR(+DZ40/EO40,"")</f>
        <v>7.6546647035202781E-2</v>
      </c>
      <c r="EJ40" s="1554">
        <f>+IFERROR(+DZ40/EN40,"")</f>
        <v>2.1259479553903344</v>
      </c>
      <c r="EK40" s="1554">
        <f>IFERROR(+(+DZ40/EP40*1000),"")</f>
        <v>1.1102676655995247</v>
      </c>
      <c r="EL40" s="1559">
        <v>99756</v>
      </c>
      <c r="EM40" s="1560">
        <v>5.16</v>
      </c>
      <c r="EN40" s="1559">
        <v>269</v>
      </c>
      <c r="EO40" s="1559">
        <v>7471</v>
      </c>
      <c r="EP40" s="1559">
        <v>515083</v>
      </c>
      <c r="EQ40" s="1561">
        <f>+IFERROR(+EN40/EP40,"")</f>
        <v>5.2224592929683183E-4</v>
      </c>
      <c r="ER40" s="1684">
        <f>IFERROR(+EO40/EP40,"")</f>
        <v>1.4504458504745837E-2</v>
      </c>
      <c r="ES40" s="1596" t="s">
        <v>175</v>
      </c>
      <c r="ET40" s="1597" t="s">
        <v>113</v>
      </c>
      <c r="EU40" s="1572" t="s">
        <v>142</v>
      </c>
      <c r="EV40" s="1593" t="s">
        <v>143</v>
      </c>
      <c r="FD40" s="1699" t="s">
        <v>176</v>
      </c>
    </row>
    <row r="41" spans="3:160" ht="169.5" customHeight="1">
      <c r="C41" s="1832"/>
      <c r="D41" s="1807"/>
      <c r="E41" s="1769"/>
      <c r="F41" s="1788"/>
      <c r="G41" s="1771"/>
      <c r="H41" s="1568" t="s">
        <v>177</v>
      </c>
      <c r="I41" s="1538">
        <v>155000</v>
      </c>
      <c r="J41" s="1779"/>
      <c r="K41" s="1540">
        <f t="shared" si="17"/>
        <v>2.4197050450656944E-2</v>
      </c>
      <c r="L41" s="1541"/>
      <c r="M41" s="1668">
        <f t="shared" si="32"/>
        <v>738.80530719986973</v>
      </c>
      <c r="N41" s="1666">
        <f>(298.293295999814*70%)+300+100+30+100</f>
        <v>738.80530719986973</v>
      </c>
      <c r="O41" s="1644">
        <f>+N41/1.15</f>
        <v>642.43939756510417</v>
      </c>
      <c r="P41" s="1543">
        <v>88.31</v>
      </c>
      <c r="Q41" s="1544"/>
      <c r="R41" s="1709">
        <v>638.80530719986973</v>
      </c>
      <c r="S41" s="1709">
        <f>R41/1.15</f>
        <v>555.48287582597368</v>
      </c>
      <c r="T41" s="1711"/>
      <c r="U41" s="1545"/>
      <c r="V41" s="1545"/>
      <c r="W41" s="1545"/>
      <c r="X41" s="1545"/>
      <c r="Y41" s="1545"/>
      <c r="Z41" s="1545"/>
      <c r="AA41" s="1545"/>
      <c r="AB41" s="1545"/>
      <c r="AC41" s="1545"/>
      <c r="AD41" s="1546">
        <f t="shared" si="18"/>
        <v>128.48787951302083</v>
      </c>
      <c r="AE41" s="1661"/>
      <c r="AF41" s="1546"/>
      <c r="AG41" s="1546"/>
      <c r="AH41" s="1546"/>
      <c r="AI41" s="1546">
        <f t="shared" si="25"/>
        <v>321.21969878255209</v>
      </c>
      <c r="AJ41" s="1546"/>
      <c r="AK41" s="1546"/>
      <c r="AL41" s="1546"/>
      <c r="AM41" s="1546"/>
      <c r="AN41" s="1546"/>
      <c r="AO41" s="1546"/>
      <c r="AP41" s="1546"/>
      <c r="AQ41" s="1546"/>
      <c r="AR41" s="1546"/>
      <c r="AS41" s="1546"/>
      <c r="AT41" s="1546"/>
      <c r="AU41" s="1546"/>
      <c r="AV41" s="1546"/>
      <c r="AW41" s="1546"/>
      <c r="AX41" s="1546"/>
      <c r="AY41" s="1546"/>
      <c r="AZ41" s="1546"/>
      <c r="BA41" s="1546"/>
      <c r="BB41" s="1546"/>
      <c r="BC41" s="1546"/>
      <c r="BD41" s="1546"/>
      <c r="BE41" s="1546"/>
      <c r="BF41" s="1546"/>
      <c r="BG41" s="1546"/>
      <c r="BH41" s="1546"/>
      <c r="BI41" s="1546"/>
      <c r="BJ41" s="1546"/>
      <c r="BK41" s="1546">
        <f t="shared" si="26"/>
        <v>192.73181926953126</v>
      </c>
      <c r="BL41" s="1546"/>
      <c r="BM41" s="1546"/>
      <c r="BN41" s="1546"/>
      <c r="BO41" s="1546"/>
      <c r="BP41" s="1546"/>
      <c r="BQ41" s="1546"/>
      <c r="BR41" s="1546"/>
      <c r="BS41" s="1546"/>
      <c r="BT41" s="1546"/>
      <c r="BU41" s="1546"/>
      <c r="BV41" s="1546"/>
      <c r="BW41" s="1546"/>
      <c r="BX41" s="1546"/>
      <c r="BY41" s="1546"/>
      <c r="BZ41" s="1545"/>
      <c r="CA41" s="1545"/>
      <c r="CB41" s="1545"/>
      <c r="CC41" s="1545"/>
      <c r="CD41" s="1545"/>
      <c r="CE41" s="1545"/>
      <c r="CF41" s="1545"/>
      <c r="CG41" s="1545"/>
      <c r="CH41" s="1545"/>
      <c r="CI41" s="1545"/>
      <c r="CJ41" s="1545"/>
      <c r="CK41" s="1545"/>
      <c r="CL41" s="1545"/>
      <c r="CM41" s="1545"/>
      <c r="CN41" s="1545"/>
      <c r="CO41" s="1545"/>
      <c r="CP41" s="1545"/>
      <c r="CQ41" s="1545"/>
      <c r="CR41" s="1545"/>
      <c r="CS41" s="1545"/>
      <c r="CT41" s="1545"/>
      <c r="CU41" s="1545"/>
      <c r="CV41" s="1545"/>
      <c r="CW41" s="1545"/>
      <c r="CX41" s="1545"/>
      <c r="CY41" s="1545"/>
      <c r="CZ41" s="1545"/>
      <c r="DA41" s="1545"/>
      <c r="DB41" s="1545"/>
      <c r="DC41" s="1545"/>
      <c r="DD41" s="1545"/>
      <c r="DE41" s="1545"/>
      <c r="DF41" s="1545"/>
      <c r="DG41" s="1545"/>
      <c r="DH41" s="1545"/>
      <c r="DI41" s="1545"/>
      <c r="DJ41" s="1545"/>
      <c r="DK41" s="1545"/>
      <c r="DL41" s="1545"/>
      <c r="DM41" s="1545"/>
      <c r="DN41" s="1545"/>
      <c r="DO41" s="1545"/>
      <c r="DP41" s="1545"/>
      <c r="DQ41" s="1545"/>
      <c r="DR41" s="1545"/>
      <c r="DS41" s="1545"/>
      <c r="DW41" s="1550">
        <v>0.09</v>
      </c>
      <c r="DX41" s="1551">
        <f t="shared" si="19"/>
        <v>7138.2155285011577</v>
      </c>
      <c r="DY41" s="1552"/>
      <c r="DZ41" s="1570">
        <v>547.39</v>
      </c>
      <c r="EA41" s="1554">
        <f t="shared" si="20"/>
        <v>95.049397565104186</v>
      </c>
      <c r="EB41" s="1555">
        <f t="shared" si="21"/>
        <v>0.85204923931292376</v>
      </c>
      <c r="EC41" s="1571">
        <v>46079</v>
      </c>
      <c r="ED41" s="1554">
        <f>+DZ41*1.15</f>
        <v>629.49849999999992</v>
      </c>
      <c r="EE41" s="1554" t="s">
        <v>85</v>
      </c>
      <c r="EF41" s="1555">
        <f t="shared" si="10"/>
        <v>156.56111748627188</v>
      </c>
      <c r="EG41" s="1557">
        <f>+EP41</f>
        <v>1117567</v>
      </c>
      <c r="EH41" s="1558">
        <f>IFERROR((+DZ41/EG41*1000),"")</f>
        <v>0.48980508551165164</v>
      </c>
      <c r="EI41" s="1554">
        <f>IFERROR(+DZ41/EO41,"")</f>
        <v>2.9789931972789115E-2</v>
      </c>
      <c r="EJ41" s="1554">
        <f>+IFERROR(+DZ41/EN41,"")</f>
        <v>1.328616504854369</v>
      </c>
      <c r="EK41" s="1554">
        <f>IFERROR(+(+DZ41/EP41*1000),"")</f>
        <v>0.48980508551165164</v>
      </c>
      <c r="EL41" s="1559">
        <v>254008</v>
      </c>
      <c r="EM41" s="1560">
        <v>4.4000000000000004</v>
      </c>
      <c r="EN41" s="1559">
        <v>412</v>
      </c>
      <c r="EO41" s="1559">
        <v>18375</v>
      </c>
      <c r="EP41" s="1559">
        <v>1117567</v>
      </c>
      <c r="EQ41" s="1561">
        <f>+IFERROR(+EN41/EP41,"")</f>
        <v>3.6865798650103303E-4</v>
      </c>
      <c r="ER41" s="1684">
        <f>IFERROR(+EO41/EP41,"")</f>
        <v>1.6441967237758454E-2</v>
      </c>
      <c r="ES41" s="1596" t="s">
        <v>178</v>
      </c>
      <c r="ET41" s="1597" t="s">
        <v>113</v>
      </c>
      <c r="EU41" s="1572" t="s">
        <v>142</v>
      </c>
      <c r="EV41" s="1575" t="s">
        <v>143</v>
      </c>
    </row>
    <row r="42" spans="3:160" ht="169.5" customHeight="1">
      <c r="C42" s="1832"/>
      <c r="D42" s="1807"/>
      <c r="E42" s="1768" t="s">
        <v>26</v>
      </c>
      <c r="F42" s="1787" t="s">
        <v>147</v>
      </c>
      <c r="G42" s="1770" t="s">
        <v>173</v>
      </c>
      <c r="H42" s="1568" t="s">
        <v>174</v>
      </c>
      <c r="I42" s="1538">
        <v>266000</v>
      </c>
      <c r="J42" s="1778" t="s">
        <v>86</v>
      </c>
      <c r="K42" s="1540">
        <f t="shared" si="17"/>
        <v>3.591495733929619E-3</v>
      </c>
      <c r="L42" s="1541"/>
      <c r="M42" s="1668">
        <f t="shared" si="32"/>
        <v>109.6586591999627</v>
      </c>
      <c r="N42" s="1666">
        <f>(198.862197333209*30%)+50</f>
        <v>109.6586591999627</v>
      </c>
      <c r="O42" s="1644">
        <f>+N42/1.15</f>
        <v>95.355355826054534</v>
      </c>
      <c r="P42" s="1598"/>
      <c r="Q42" s="1544"/>
      <c r="R42" s="1709">
        <v>59.658659199962699</v>
      </c>
      <c r="S42" s="1709">
        <f>R42/1.15</f>
        <v>51.877094956489309</v>
      </c>
      <c r="T42" s="1711"/>
      <c r="U42" s="1545"/>
      <c r="V42" s="1545"/>
      <c r="W42" s="1545"/>
      <c r="X42" s="1545"/>
      <c r="Y42" s="1545"/>
      <c r="Z42" s="1545"/>
      <c r="AA42" s="1545"/>
      <c r="AB42" s="1545"/>
      <c r="AC42" s="1545"/>
      <c r="AD42" s="1546">
        <f t="shared" si="18"/>
        <v>19.071071165210906</v>
      </c>
      <c r="AE42" s="1661"/>
      <c r="AF42" s="1546"/>
      <c r="AG42" s="1546"/>
      <c r="AH42" s="1546"/>
      <c r="AI42" s="1546">
        <f t="shared" si="25"/>
        <v>47.677677913027267</v>
      </c>
      <c r="AJ42" s="1546"/>
      <c r="AK42" s="1546"/>
      <c r="AL42" s="1546"/>
      <c r="AM42" s="1546"/>
      <c r="AN42" s="1546"/>
      <c r="AO42" s="1546"/>
      <c r="AP42" s="1546"/>
      <c r="AQ42" s="1546"/>
      <c r="AR42" s="1546"/>
      <c r="AS42" s="1546"/>
      <c r="AT42" s="1546"/>
      <c r="AU42" s="1546"/>
      <c r="AV42" s="1546"/>
      <c r="AW42" s="1546"/>
      <c r="AX42" s="1546"/>
      <c r="AY42" s="1546"/>
      <c r="AZ42" s="1546"/>
      <c r="BA42" s="1546"/>
      <c r="BB42" s="1546"/>
      <c r="BC42" s="1546"/>
      <c r="BD42" s="1546"/>
      <c r="BE42" s="1546"/>
      <c r="BF42" s="1546"/>
      <c r="BG42" s="1546"/>
      <c r="BH42" s="1546"/>
      <c r="BI42" s="1546"/>
      <c r="BJ42" s="1546"/>
      <c r="BK42" s="1546">
        <f t="shared" si="26"/>
        <v>28.606606747816361</v>
      </c>
      <c r="BL42" s="1546"/>
      <c r="BM42" s="1546"/>
      <c r="BN42" s="1546"/>
      <c r="BO42" s="1546"/>
      <c r="BP42" s="1546"/>
      <c r="BQ42" s="1546"/>
      <c r="BR42" s="1546"/>
      <c r="BS42" s="1546"/>
      <c r="BT42" s="1546"/>
      <c r="BU42" s="1546"/>
      <c r="BV42" s="1546"/>
      <c r="BW42" s="1546"/>
      <c r="BX42" s="1546"/>
      <c r="BY42" s="1546"/>
      <c r="BZ42" s="1545"/>
      <c r="CA42" s="1545"/>
      <c r="CB42" s="1545"/>
      <c r="CC42" s="1545"/>
      <c r="CD42" s="1545"/>
      <c r="CE42" s="1545"/>
      <c r="CF42" s="1545"/>
      <c r="CG42" s="1545"/>
      <c r="CH42" s="1545"/>
      <c r="CI42" s="1545"/>
      <c r="CJ42" s="1545"/>
      <c r="CK42" s="1545"/>
      <c r="CL42" s="1545"/>
      <c r="CM42" s="1545"/>
      <c r="CN42" s="1545"/>
      <c r="CO42" s="1545"/>
      <c r="CP42" s="1545"/>
      <c r="CQ42" s="1545"/>
      <c r="CR42" s="1545"/>
      <c r="CS42" s="1545"/>
      <c r="CT42" s="1545"/>
      <c r="CU42" s="1545"/>
      <c r="CV42" s="1545"/>
      <c r="CW42" s="1545"/>
      <c r="CX42" s="1545"/>
      <c r="CY42" s="1545"/>
      <c r="CZ42" s="1545"/>
      <c r="DA42" s="1545"/>
      <c r="DB42" s="1545"/>
      <c r="DC42" s="1545"/>
      <c r="DD42" s="1545"/>
      <c r="DE42" s="1545"/>
      <c r="DF42" s="1545"/>
      <c r="DG42" s="1545"/>
      <c r="DH42" s="1545"/>
      <c r="DI42" s="1545"/>
      <c r="DJ42" s="1545"/>
      <c r="DK42" s="1545"/>
      <c r="DL42" s="1545"/>
      <c r="DM42" s="1545"/>
      <c r="DN42" s="1545"/>
      <c r="DO42" s="1545"/>
      <c r="DP42" s="1545"/>
      <c r="DQ42" s="1545"/>
      <c r="DR42" s="1545"/>
      <c r="DS42" s="1545"/>
      <c r="DW42" s="1550">
        <v>0.09</v>
      </c>
      <c r="DX42" s="1551">
        <f t="shared" si="19"/>
        <v>1059.5039536228282</v>
      </c>
      <c r="DY42" s="1552"/>
      <c r="DZ42" s="1570"/>
      <c r="EA42" s="1554">
        <f t="shared" si="20"/>
        <v>95.355355826054534</v>
      </c>
      <c r="EB42" s="1555">
        <f t="shared" si="21"/>
        <v>0</v>
      </c>
      <c r="EC42" s="1571"/>
      <c r="ED42" s="1554">
        <f t="shared" si="27"/>
        <v>0</v>
      </c>
      <c r="EE42" s="1554" t="s">
        <v>86</v>
      </c>
      <c r="EF42" s="1555">
        <f t="shared" si="10"/>
        <v>0</v>
      </c>
      <c r="EG42" s="1557">
        <f t="shared" ref="EG42:EG47" si="33">+EP42</f>
        <v>0</v>
      </c>
      <c r="EH42" s="1558" t="str">
        <f t="shared" si="28"/>
        <v/>
      </c>
      <c r="EI42" s="1554" t="str">
        <f t="shared" si="29"/>
        <v/>
      </c>
      <c r="EJ42" s="1554" t="str">
        <f t="shared" si="22"/>
        <v/>
      </c>
      <c r="EK42" s="1554" t="str">
        <f t="shared" si="23"/>
        <v/>
      </c>
      <c r="EL42" s="1559"/>
      <c r="EM42" s="1560"/>
      <c r="EN42" s="1559"/>
      <c r="EO42" s="1559"/>
      <c r="EP42" s="1559"/>
      <c r="EQ42" s="1561" t="str">
        <f t="shared" si="30"/>
        <v/>
      </c>
      <c r="ER42" s="1562" t="str">
        <f t="shared" si="31"/>
        <v/>
      </c>
      <c r="ES42" s="1596" t="s">
        <v>179</v>
      </c>
      <c r="ET42" s="1597" t="s">
        <v>113</v>
      </c>
      <c r="EU42" s="1705"/>
      <c r="EV42" s="1575" t="s">
        <v>180</v>
      </c>
    </row>
    <row r="43" spans="3:160" ht="169.5" customHeight="1">
      <c r="C43" s="1832"/>
      <c r="D43" s="1807"/>
      <c r="E43" s="1769"/>
      <c r="F43" s="1788"/>
      <c r="G43" s="1771"/>
      <c r="H43" s="1568" t="s">
        <v>177</v>
      </c>
      <c r="I43" s="1538">
        <v>155000</v>
      </c>
      <c r="J43" s="1779"/>
      <c r="K43" s="1540">
        <f t="shared" si="17"/>
        <v>4.5684537852674432E-3</v>
      </c>
      <c r="L43" s="1541"/>
      <c r="M43" s="1668">
        <f t="shared" si="32"/>
        <v>139.48798879994422</v>
      </c>
      <c r="N43" s="1666">
        <f>(298.293295999814*30%)+50</f>
        <v>139.48798879994422</v>
      </c>
      <c r="O43" s="1644">
        <f>+N43/1.15</f>
        <v>121.29390330429933</v>
      </c>
      <c r="P43" s="1598"/>
      <c r="Q43" s="1544"/>
      <c r="R43" s="1709">
        <v>89.487988799944205</v>
      </c>
      <c r="S43" s="1709">
        <f>R43/1.15</f>
        <v>77.815642434734102</v>
      </c>
      <c r="T43" s="1711"/>
      <c r="U43" s="1545"/>
      <c r="V43" s="1545"/>
      <c r="W43" s="1545"/>
      <c r="X43" s="1545"/>
      <c r="Y43" s="1545"/>
      <c r="Z43" s="1545"/>
      <c r="AA43" s="1545"/>
      <c r="AB43" s="1545"/>
      <c r="AC43" s="1545"/>
      <c r="AD43" s="1546">
        <f t="shared" si="18"/>
        <v>24.25878066085987</v>
      </c>
      <c r="AE43" s="1661"/>
      <c r="AF43" s="1546"/>
      <c r="AG43" s="1546"/>
      <c r="AH43" s="1546"/>
      <c r="AI43" s="1546">
        <f t="shared" si="25"/>
        <v>60.646951652149667</v>
      </c>
      <c r="AJ43" s="1546"/>
      <c r="AK43" s="1546"/>
      <c r="AL43" s="1546"/>
      <c r="AM43" s="1546"/>
      <c r="AN43" s="1546"/>
      <c r="AO43" s="1546"/>
      <c r="AP43" s="1546"/>
      <c r="AQ43" s="1546"/>
      <c r="AR43" s="1546"/>
      <c r="AS43" s="1546"/>
      <c r="AT43" s="1546"/>
      <c r="AU43" s="1546"/>
      <c r="AV43" s="1546"/>
      <c r="AW43" s="1546"/>
      <c r="AX43" s="1546"/>
      <c r="AY43" s="1546"/>
      <c r="AZ43" s="1546"/>
      <c r="BA43" s="1546"/>
      <c r="BB43" s="1546"/>
      <c r="BC43" s="1546"/>
      <c r="BD43" s="1546"/>
      <c r="BE43" s="1546"/>
      <c r="BF43" s="1546"/>
      <c r="BG43" s="1546"/>
      <c r="BH43" s="1546"/>
      <c r="BI43" s="1546"/>
      <c r="BJ43" s="1546"/>
      <c r="BK43" s="1546">
        <f t="shared" si="26"/>
        <v>36.388170991289797</v>
      </c>
      <c r="BL43" s="1546"/>
      <c r="BM43" s="1546"/>
      <c r="BN43" s="1546"/>
      <c r="BO43" s="1546"/>
      <c r="BP43" s="1546"/>
      <c r="BQ43" s="1546"/>
      <c r="BR43" s="1546"/>
      <c r="BS43" s="1546"/>
      <c r="BT43" s="1546"/>
      <c r="BU43" s="1546"/>
      <c r="BV43" s="1546"/>
      <c r="BW43" s="1546"/>
      <c r="BX43" s="1546"/>
      <c r="BY43" s="1546"/>
      <c r="BZ43" s="1545"/>
      <c r="CA43" s="1545"/>
      <c r="CB43" s="1545"/>
      <c r="CC43" s="1545"/>
      <c r="CD43" s="1545"/>
      <c r="CE43" s="1545"/>
      <c r="CF43" s="1545"/>
      <c r="CG43" s="1545"/>
      <c r="CH43" s="1545"/>
      <c r="CI43" s="1545"/>
      <c r="CJ43" s="1545"/>
      <c r="CK43" s="1545"/>
      <c r="CL43" s="1545"/>
      <c r="CM43" s="1545"/>
      <c r="CN43" s="1545"/>
      <c r="CO43" s="1545"/>
      <c r="CP43" s="1545"/>
      <c r="CQ43" s="1545"/>
      <c r="CR43" s="1545"/>
      <c r="CS43" s="1545"/>
      <c r="CT43" s="1545"/>
      <c r="CU43" s="1545"/>
      <c r="CV43" s="1545"/>
      <c r="CW43" s="1545"/>
      <c r="CX43" s="1545"/>
      <c r="CY43" s="1545"/>
      <c r="CZ43" s="1545"/>
      <c r="DA43" s="1545"/>
      <c r="DB43" s="1545"/>
      <c r="DC43" s="1545"/>
      <c r="DD43" s="1545"/>
      <c r="DE43" s="1545"/>
      <c r="DF43" s="1545"/>
      <c r="DG43" s="1545"/>
      <c r="DH43" s="1545"/>
      <c r="DI43" s="1545"/>
      <c r="DJ43" s="1545"/>
      <c r="DK43" s="1545"/>
      <c r="DL43" s="1545"/>
      <c r="DM43" s="1545"/>
      <c r="DN43" s="1545"/>
      <c r="DO43" s="1545"/>
      <c r="DP43" s="1545"/>
      <c r="DQ43" s="1545"/>
      <c r="DR43" s="1545"/>
      <c r="DS43" s="1545"/>
      <c r="DW43" s="1550">
        <v>0.09</v>
      </c>
      <c r="DX43" s="1551">
        <f t="shared" si="19"/>
        <v>1347.7100367144371</v>
      </c>
      <c r="DY43" s="1552"/>
      <c r="DZ43" s="1570"/>
      <c r="EA43" s="1554">
        <f t="shared" si="20"/>
        <v>121.29390330429933</v>
      </c>
      <c r="EB43" s="1555">
        <f t="shared" si="21"/>
        <v>0</v>
      </c>
      <c r="EC43" s="1571"/>
      <c r="ED43" s="1554">
        <f t="shared" si="27"/>
        <v>0</v>
      </c>
      <c r="EE43" s="1554" t="s">
        <v>86</v>
      </c>
      <c r="EF43" s="1555">
        <f t="shared" si="10"/>
        <v>0</v>
      </c>
      <c r="EG43" s="1557">
        <f t="shared" si="33"/>
        <v>0</v>
      </c>
      <c r="EH43" s="1558" t="str">
        <f t="shared" si="28"/>
        <v/>
      </c>
      <c r="EI43" s="1554" t="str">
        <f t="shared" si="29"/>
        <v/>
      </c>
      <c r="EJ43" s="1554" t="str">
        <f t="shared" si="22"/>
        <v/>
      </c>
      <c r="EK43" s="1554" t="str">
        <f t="shared" si="23"/>
        <v/>
      </c>
      <c r="EL43" s="1559"/>
      <c r="EM43" s="1560"/>
      <c r="EN43" s="1559"/>
      <c r="EO43" s="1559"/>
      <c r="EP43" s="1559"/>
      <c r="EQ43" s="1561" t="str">
        <f t="shared" si="30"/>
        <v/>
      </c>
      <c r="ER43" s="1562" t="str">
        <f t="shared" si="31"/>
        <v/>
      </c>
      <c r="ES43" s="1596" t="s">
        <v>181</v>
      </c>
      <c r="ET43" s="1597" t="s">
        <v>113</v>
      </c>
      <c r="EU43" s="1705"/>
      <c r="EV43" s="1575" t="s">
        <v>180</v>
      </c>
      <c r="EX43" s="1498" t="s">
        <v>110</v>
      </c>
    </row>
    <row r="44" spans="3:160" ht="169.5" customHeight="1">
      <c r="C44" s="1832"/>
      <c r="D44" s="1807"/>
      <c r="E44" s="1768" t="s">
        <v>32</v>
      </c>
      <c r="F44" s="1787" t="s">
        <v>152</v>
      </c>
      <c r="G44" s="1770" t="s">
        <v>173</v>
      </c>
      <c r="H44" s="1568" t="s">
        <v>174</v>
      </c>
      <c r="I44" s="1538">
        <v>109000</v>
      </c>
      <c r="J44" s="1778" t="s">
        <v>85</v>
      </c>
      <c r="K44" s="1540">
        <f t="shared" si="17"/>
        <v>2.1803823873454368E-2</v>
      </c>
      <c r="L44" s="1541"/>
      <c r="M44" s="1668">
        <f t="shared" si="32"/>
        <v>665.73324000000002</v>
      </c>
      <c r="N44" s="1666">
        <f>745.73324-300-30+100+100+50</f>
        <v>665.73324000000002</v>
      </c>
      <c r="O44" s="1644">
        <f>+N44/1.05</f>
        <v>634.03165714285717</v>
      </c>
      <c r="P44" s="1543">
        <v>44.3</v>
      </c>
      <c r="Q44" s="1544"/>
      <c r="R44" s="1709">
        <v>415.73324000000002</v>
      </c>
      <c r="S44" s="1709">
        <f>R44/1.05</f>
        <v>395.93641904761904</v>
      </c>
      <c r="T44" s="1711"/>
      <c r="U44" s="1545"/>
      <c r="V44" s="1545"/>
      <c r="W44" s="1545"/>
      <c r="X44" s="1545"/>
      <c r="Y44" s="1545"/>
      <c r="Z44" s="1545"/>
      <c r="AA44" s="1545"/>
      <c r="AB44" s="1545"/>
      <c r="AC44" s="1545"/>
      <c r="AD44" s="1546">
        <f t="shared" si="18"/>
        <v>126.80633142857144</v>
      </c>
      <c r="AE44" s="1661"/>
      <c r="AF44" s="1546"/>
      <c r="AG44" s="1546"/>
      <c r="AH44" s="1546"/>
      <c r="AI44" s="1546">
        <f t="shared" si="25"/>
        <v>317.01582857142859</v>
      </c>
      <c r="AJ44" s="1546"/>
      <c r="AK44" s="1546"/>
      <c r="AL44" s="1546"/>
      <c r="AM44" s="1546"/>
      <c r="AN44" s="1546"/>
      <c r="AO44" s="1546"/>
      <c r="AP44" s="1546"/>
      <c r="AQ44" s="1546"/>
      <c r="AR44" s="1546"/>
      <c r="AS44" s="1546"/>
      <c r="AT44" s="1546"/>
      <c r="AU44" s="1546"/>
      <c r="AV44" s="1546"/>
      <c r="AW44" s="1546"/>
      <c r="AX44" s="1546"/>
      <c r="AY44" s="1546"/>
      <c r="AZ44" s="1546"/>
      <c r="BA44" s="1546"/>
      <c r="BB44" s="1546"/>
      <c r="BC44" s="1546"/>
      <c r="BD44" s="1546"/>
      <c r="BE44" s="1546"/>
      <c r="BF44" s="1546"/>
      <c r="BG44" s="1546"/>
      <c r="BH44" s="1546"/>
      <c r="BI44" s="1546"/>
      <c r="BJ44" s="1546"/>
      <c r="BK44" s="1546">
        <f t="shared" si="26"/>
        <v>190.20949714285715</v>
      </c>
      <c r="BL44" s="1546"/>
      <c r="BM44" s="1546"/>
      <c r="BN44" s="1546"/>
      <c r="BO44" s="1546"/>
      <c r="BP44" s="1546"/>
      <c r="BQ44" s="1546"/>
      <c r="BR44" s="1546"/>
      <c r="BS44" s="1546"/>
      <c r="BT44" s="1546"/>
      <c r="BU44" s="1546"/>
      <c r="BV44" s="1546"/>
      <c r="BW44" s="1546"/>
      <c r="BX44" s="1546"/>
      <c r="BY44" s="1546"/>
      <c r="BZ44" s="1545"/>
      <c r="CA44" s="1545"/>
      <c r="CB44" s="1545"/>
      <c r="CC44" s="1545"/>
      <c r="CD44" s="1545"/>
      <c r="CE44" s="1545"/>
      <c r="CF44" s="1545"/>
      <c r="CG44" s="1545"/>
      <c r="CH44" s="1545"/>
      <c r="CI44" s="1545"/>
      <c r="CJ44" s="1545"/>
      <c r="CK44" s="1545"/>
      <c r="CL44" s="1545"/>
      <c r="CM44" s="1545"/>
      <c r="CN44" s="1545"/>
      <c r="CO44" s="1545"/>
      <c r="CP44" s="1545"/>
      <c r="CQ44" s="1545"/>
      <c r="CR44" s="1545"/>
      <c r="CS44" s="1545"/>
      <c r="CT44" s="1545"/>
      <c r="CU44" s="1545"/>
      <c r="CV44" s="1545"/>
      <c r="CW44" s="1545"/>
      <c r="CX44" s="1545"/>
      <c r="CY44" s="1545"/>
      <c r="CZ44" s="1545"/>
      <c r="DA44" s="1545"/>
      <c r="DB44" s="1545"/>
      <c r="DC44" s="1545"/>
      <c r="DD44" s="1545"/>
      <c r="DE44" s="1545"/>
      <c r="DF44" s="1545"/>
      <c r="DG44" s="1545"/>
      <c r="DH44" s="1545"/>
      <c r="DI44" s="1545"/>
      <c r="DJ44" s="1545"/>
      <c r="DK44" s="1545"/>
      <c r="DL44" s="1545"/>
      <c r="DM44" s="1545"/>
      <c r="DN44" s="1545"/>
      <c r="DO44" s="1545"/>
      <c r="DP44" s="1545"/>
      <c r="DQ44" s="1545"/>
      <c r="DR44" s="1545"/>
      <c r="DS44" s="1545"/>
      <c r="DW44" s="1550">
        <v>0.1</v>
      </c>
      <c r="DX44" s="1551">
        <f t="shared" si="19"/>
        <v>6340.3165714285715</v>
      </c>
      <c r="DY44" s="1552"/>
      <c r="DZ44" s="1570">
        <v>293.57</v>
      </c>
      <c r="EA44" s="1554">
        <f t="shared" si="20"/>
        <v>340.46165714285718</v>
      </c>
      <c r="EB44" s="1555">
        <f t="shared" si="21"/>
        <v>0.46302104428494512</v>
      </c>
      <c r="EC44" s="1571">
        <v>46079</v>
      </c>
      <c r="ED44" s="1554">
        <f t="shared" si="27"/>
        <v>337.60549999999995</v>
      </c>
      <c r="EE44" s="1554" t="s">
        <v>85</v>
      </c>
      <c r="EF44" s="1555">
        <f t="shared" si="10"/>
        <v>42.567117423789746</v>
      </c>
      <c r="EG44" s="1557">
        <f t="shared" si="33"/>
        <v>269889</v>
      </c>
      <c r="EH44" s="1558">
        <f t="shared" si="28"/>
        <v>1.0877434797268506</v>
      </c>
      <c r="EI44" s="1554">
        <f t="shared" si="29"/>
        <v>3.1685914732865625E-2</v>
      </c>
      <c r="EJ44" s="1554">
        <f t="shared" si="22"/>
        <v>0.35369879518072289</v>
      </c>
      <c r="EK44" s="1554">
        <f t="shared" si="23"/>
        <v>1.0877434797268506</v>
      </c>
      <c r="EL44" s="1559">
        <v>70473</v>
      </c>
      <c r="EM44" s="1560">
        <v>3.83</v>
      </c>
      <c r="EN44" s="1559">
        <v>830</v>
      </c>
      <c r="EO44" s="1559">
        <v>9265</v>
      </c>
      <c r="EP44" s="1559">
        <v>269889</v>
      </c>
      <c r="EQ44" s="1561">
        <f t="shared" si="30"/>
        <v>3.075338379852458E-3</v>
      </c>
      <c r="ER44" s="1685">
        <f t="shared" si="31"/>
        <v>3.432892781847352E-2</v>
      </c>
      <c r="ES44" s="1596" t="s">
        <v>182</v>
      </c>
      <c r="ET44" s="1597" t="s">
        <v>113</v>
      </c>
      <c r="EU44" s="1844" t="s">
        <v>114</v>
      </c>
      <c r="EV44" s="1575" t="s">
        <v>154</v>
      </c>
      <c r="EW44" s="1570">
        <v>150.22</v>
      </c>
      <c r="EX44" s="1681">
        <f>O44-EW44</f>
        <v>483.81165714285714</v>
      </c>
    </row>
    <row r="45" spans="3:160" ht="169.5" customHeight="1">
      <c r="C45" s="1832"/>
      <c r="D45" s="1807"/>
      <c r="E45" s="1769"/>
      <c r="F45" s="1788"/>
      <c r="G45" s="1771"/>
      <c r="H45" s="1568" t="s">
        <v>177</v>
      </c>
      <c r="I45" s="1538">
        <v>155000</v>
      </c>
      <c r="J45" s="1779"/>
      <c r="K45" s="1540">
        <f t="shared" si="17"/>
        <v>1.8950066907648108E-2</v>
      </c>
      <c r="L45" s="1541"/>
      <c r="M45" s="1668">
        <f t="shared" si="32"/>
        <v>578.59986000000004</v>
      </c>
      <c r="N45" s="1666">
        <f>(1118.59986-400)-300-30+40+100+50</f>
        <v>578.59986000000004</v>
      </c>
      <c r="O45" s="1644">
        <f>+N45/1.05</f>
        <v>551.0474857142857</v>
      </c>
      <c r="P45" s="1543">
        <v>53.77</v>
      </c>
      <c r="Q45" s="1544"/>
      <c r="R45" s="1709">
        <v>388.59986000000004</v>
      </c>
      <c r="S45" s="1709">
        <f>R45/1.05</f>
        <v>370.09510476190479</v>
      </c>
      <c r="T45" s="1711"/>
      <c r="U45" s="1545"/>
      <c r="V45" s="1545"/>
      <c r="W45" s="1545"/>
      <c r="X45" s="1545"/>
      <c r="Y45" s="1545"/>
      <c r="Z45" s="1545"/>
      <c r="AA45" s="1545"/>
      <c r="AB45" s="1545"/>
      <c r="AC45" s="1545"/>
      <c r="AD45" s="1546">
        <f t="shared" si="18"/>
        <v>110.20949714285715</v>
      </c>
      <c r="AE45" s="1661"/>
      <c r="AF45" s="1546"/>
      <c r="AG45" s="1546"/>
      <c r="AH45" s="1546"/>
      <c r="AI45" s="1546">
        <f t="shared" si="25"/>
        <v>275.52374285714285</v>
      </c>
      <c r="AJ45" s="1546"/>
      <c r="AK45" s="1546"/>
      <c r="AL45" s="1546"/>
      <c r="AM45" s="1546"/>
      <c r="AN45" s="1546"/>
      <c r="AO45" s="1546"/>
      <c r="AP45" s="1546"/>
      <c r="AQ45" s="1546"/>
      <c r="AR45" s="1546"/>
      <c r="AS45" s="1546"/>
      <c r="AT45" s="1546"/>
      <c r="AU45" s="1546"/>
      <c r="AV45" s="1546"/>
      <c r="AW45" s="1546"/>
      <c r="AX45" s="1546"/>
      <c r="AY45" s="1546"/>
      <c r="AZ45" s="1546"/>
      <c r="BA45" s="1546"/>
      <c r="BB45" s="1546"/>
      <c r="BC45" s="1546"/>
      <c r="BD45" s="1546"/>
      <c r="BE45" s="1546"/>
      <c r="BF45" s="1546"/>
      <c r="BG45" s="1546"/>
      <c r="BH45" s="1546"/>
      <c r="BI45" s="1546"/>
      <c r="BJ45" s="1546"/>
      <c r="BK45" s="1546">
        <f t="shared" si="26"/>
        <v>165.3142457142857</v>
      </c>
      <c r="BL45" s="1546"/>
      <c r="BM45" s="1546"/>
      <c r="BN45" s="1546"/>
      <c r="BO45" s="1546"/>
      <c r="BP45" s="1546"/>
      <c r="BQ45" s="1546"/>
      <c r="BR45" s="1546"/>
      <c r="BS45" s="1546"/>
      <c r="BT45" s="1546"/>
      <c r="BU45" s="1546"/>
      <c r="BV45" s="1546"/>
      <c r="BW45" s="1546"/>
      <c r="BX45" s="1546"/>
      <c r="BY45" s="1546"/>
      <c r="BZ45" s="1545"/>
      <c r="CA45" s="1545"/>
      <c r="CB45" s="1545"/>
      <c r="CC45" s="1545"/>
      <c r="CD45" s="1545"/>
      <c r="CE45" s="1545"/>
      <c r="CF45" s="1545"/>
      <c r="CG45" s="1545"/>
      <c r="CH45" s="1545"/>
      <c r="CI45" s="1545"/>
      <c r="CJ45" s="1545"/>
      <c r="CK45" s="1545"/>
      <c r="CL45" s="1545"/>
      <c r="CM45" s="1545"/>
      <c r="CN45" s="1545"/>
      <c r="CO45" s="1545"/>
      <c r="CP45" s="1545"/>
      <c r="CQ45" s="1545"/>
      <c r="CR45" s="1545"/>
      <c r="CS45" s="1545"/>
      <c r="CT45" s="1545"/>
      <c r="CU45" s="1545"/>
      <c r="CV45" s="1545"/>
      <c r="CW45" s="1545"/>
      <c r="CX45" s="1545"/>
      <c r="CY45" s="1545"/>
      <c r="CZ45" s="1545"/>
      <c r="DA45" s="1545"/>
      <c r="DB45" s="1545"/>
      <c r="DC45" s="1545"/>
      <c r="DD45" s="1545"/>
      <c r="DE45" s="1545"/>
      <c r="DF45" s="1545"/>
      <c r="DG45" s="1545"/>
      <c r="DH45" s="1545"/>
      <c r="DI45" s="1545"/>
      <c r="DJ45" s="1545"/>
      <c r="DK45" s="1545"/>
      <c r="DL45" s="1545"/>
      <c r="DM45" s="1545"/>
      <c r="DN45" s="1545"/>
      <c r="DO45" s="1545"/>
      <c r="DP45" s="1545"/>
      <c r="DQ45" s="1545"/>
      <c r="DR45" s="1545"/>
      <c r="DS45" s="1545"/>
      <c r="DT45" s="1594"/>
      <c r="DW45" s="1550">
        <v>0.1</v>
      </c>
      <c r="DX45" s="1551">
        <f t="shared" si="19"/>
        <v>5510.4748571428563</v>
      </c>
      <c r="DY45" s="1552"/>
      <c r="DZ45" s="1570">
        <v>288.05</v>
      </c>
      <c r="EA45" s="1554">
        <f t="shared" si="20"/>
        <v>262.99748571428569</v>
      </c>
      <c r="EB45" s="1555">
        <f t="shared" si="21"/>
        <v>0.52273171998347878</v>
      </c>
      <c r="EC45" s="1571">
        <v>46079</v>
      </c>
      <c r="ED45" s="1554">
        <f t="shared" si="27"/>
        <v>331.25749999999999</v>
      </c>
      <c r="EE45" s="1554" t="s">
        <v>85</v>
      </c>
      <c r="EF45" s="1555">
        <f t="shared" si="10"/>
        <v>68.297562325715063</v>
      </c>
      <c r="EG45" s="1557">
        <f t="shared" si="33"/>
        <v>376352</v>
      </c>
      <c r="EH45" s="1558">
        <f t="shared" si="28"/>
        <v>0.76537390528016325</v>
      </c>
      <c r="EI45" s="1554">
        <f t="shared" si="29"/>
        <v>1.4526703313328964E-2</v>
      </c>
      <c r="EJ45" s="1554">
        <f t="shared" si="22"/>
        <v>0.14182668636139834</v>
      </c>
      <c r="EK45" s="1554">
        <f t="shared" si="23"/>
        <v>0.76537390528016325</v>
      </c>
      <c r="EL45" s="1559">
        <v>128517</v>
      </c>
      <c r="EM45" s="1560">
        <v>2.93</v>
      </c>
      <c r="EN45" s="1559">
        <v>2031</v>
      </c>
      <c r="EO45" s="1559">
        <v>19829</v>
      </c>
      <c r="EP45" s="1559">
        <v>376352</v>
      </c>
      <c r="EQ45" s="1561">
        <f t="shared" si="30"/>
        <v>5.3965436612532945E-3</v>
      </c>
      <c r="ER45" s="1685">
        <f t="shared" si="31"/>
        <v>5.268737777399881E-2</v>
      </c>
      <c r="ES45" s="1596" t="s">
        <v>183</v>
      </c>
      <c r="ET45" s="1597" t="s">
        <v>113</v>
      </c>
      <c r="EU45" s="1845"/>
      <c r="EV45" s="1575" t="s">
        <v>154</v>
      </c>
      <c r="EW45" s="1570">
        <v>171.34</v>
      </c>
      <c r="EX45" s="1681">
        <f>O45-EW45</f>
        <v>379.70748571428567</v>
      </c>
    </row>
    <row r="46" spans="3:160" ht="169.5" customHeight="1">
      <c r="C46" s="1832"/>
      <c r="D46" s="1807"/>
      <c r="E46" s="1768" t="s">
        <v>28</v>
      </c>
      <c r="F46" s="1787" t="s">
        <v>118</v>
      </c>
      <c r="G46" s="1770" t="s">
        <v>173</v>
      </c>
      <c r="H46" s="1568" t="s">
        <v>174</v>
      </c>
      <c r="I46" s="1538">
        <v>54000</v>
      </c>
      <c r="J46" s="1778" t="s">
        <v>85</v>
      </c>
      <c r="K46" s="1540">
        <f t="shared" si="17"/>
        <v>4.7887183069621848E-3</v>
      </c>
      <c r="L46" s="1541"/>
      <c r="M46" s="1668">
        <f t="shared" si="32"/>
        <v>146.21329599999999</v>
      </c>
      <c r="N46" s="1666">
        <f>(398.293296-150)-140+30+7.92</f>
        <v>146.21329599999999</v>
      </c>
      <c r="O46" s="1644">
        <f>+N46/1.05</f>
        <v>139.25075809523807</v>
      </c>
      <c r="P46" s="1595"/>
      <c r="Q46" s="1544"/>
      <c r="R46" s="1709">
        <v>248.293296</v>
      </c>
      <c r="S46" s="1709">
        <f>R46/1.05</f>
        <v>236.46980571428571</v>
      </c>
      <c r="T46" s="1711"/>
      <c r="U46" s="1545"/>
      <c r="V46" s="1545"/>
      <c r="W46" s="1545"/>
      <c r="X46" s="1545"/>
      <c r="Y46" s="1545"/>
      <c r="Z46" s="1545"/>
      <c r="AA46" s="1545"/>
      <c r="AB46" s="1545"/>
      <c r="AC46" s="1545"/>
      <c r="AD46" s="1546">
        <f t="shared" si="18"/>
        <v>27.850151619047615</v>
      </c>
      <c r="AE46" s="1661"/>
      <c r="AF46" s="1546"/>
      <c r="AG46" s="1546"/>
      <c r="AH46" s="1546"/>
      <c r="AI46" s="1546">
        <f t="shared" si="25"/>
        <v>69.625379047619035</v>
      </c>
      <c r="AJ46" s="1546"/>
      <c r="AK46" s="1546"/>
      <c r="AL46" s="1546"/>
      <c r="AM46" s="1546"/>
      <c r="AN46" s="1546"/>
      <c r="AO46" s="1546"/>
      <c r="AP46" s="1546"/>
      <c r="AQ46" s="1546"/>
      <c r="AR46" s="1546"/>
      <c r="AS46" s="1546"/>
      <c r="AT46" s="1546"/>
      <c r="AU46" s="1546"/>
      <c r="AV46" s="1546"/>
      <c r="AW46" s="1546"/>
      <c r="AX46" s="1546"/>
      <c r="AY46" s="1546"/>
      <c r="AZ46" s="1546"/>
      <c r="BA46" s="1546"/>
      <c r="BB46" s="1546"/>
      <c r="BC46" s="1546"/>
      <c r="BD46" s="1546"/>
      <c r="BE46" s="1546"/>
      <c r="BF46" s="1546"/>
      <c r="BG46" s="1546"/>
      <c r="BH46" s="1546"/>
      <c r="BI46" s="1546"/>
      <c r="BJ46" s="1546"/>
      <c r="BK46" s="1546">
        <f t="shared" si="26"/>
        <v>41.775227428571419</v>
      </c>
      <c r="BL46" s="1546"/>
      <c r="BM46" s="1546"/>
      <c r="BN46" s="1546"/>
      <c r="BO46" s="1546"/>
      <c r="BP46" s="1546"/>
      <c r="BQ46" s="1546"/>
      <c r="BR46" s="1546"/>
      <c r="BS46" s="1546"/>
      <c r="BT46" s="1546"/>
      <c r="BU46" s="1546"/>
      <c r="BV46" s="1546"/>
      <c r="BW46" s="1546"/>
      <c r="BX46" s="1546"/>
      <c r="BY46" s="1546"/>
      <c r="BZ46" s="1545"/>
      <c r="CA46" s="1545"/>
      <c r="CB46" s="1545"/>
      <c r="CC46" s="1545"/>
      <c r="CD46" s="1545"/>
      <c r="CE46" s="1545"/>
      <c r="CF46" s="1545"/>
      <c r="CG46" s="1545"/>
      <c r="CH46" s="1545"/>
      <c r="CI46" s="1545"/>
      <c r="CJ46" s="1545"/>
      <c r="CK46" s="1545"/>
      <c r="CL46" s="1545"/>
      <c r="CM46" s="1545"/>
      <c r="CN46" s="1545"/>
      <c r="CO46" s="1545"/>
      <c r="CP46" s="1545"/>
      <c r="CQ46" s="1545"/>
      <c r="CR46" s="1545"/>
      <c r="CS46" s="1545"/>
      <c r="CT46" s="1545"/>
      <c r="CU46" s="1545"/>
      <c r="CV46" s="1545"/>
      <c r="CW46" s="1545"/>
      <c r="CX46" s="1545"/>
      <c r="CY46" s="1545"/>
      <c r="CZ46" s="1545"/>
      <c r="DA46" s="1545"/>
      <c r="DB46" s="1545"/>
      <c r="DC46" s="1545"/>
      <c r="DD46" s="1545"/>
      <c r="DE46" s="1545"/>
      <c r="DF46" s="1545"/>
      <c r="DG46" s="1545"/>
      <c r="DH46" s="1545"/>
      <c r="DI46" s="1545"/>
      <c r="DJ46" s="1545"/>
      <c r="DK46" s="1545"/>
      <c r="DL46" s="1545"/>
      <c r="DM46" s="1545"/>
      <c r="DN46" s="1545"/>
      <c r="DO46" s="1545"/>
      <c r="DP46" s="1545"/>
      <c r="DQ46" s="1545"/>
      <c r="DR46" s="1545"/>
      <c r="DS46" s="1545"/>
      <c r="DT46" s="1594"/>
      <c r="DW46" s="1550">
        <v>1</v>
      </c>
      <c r="DX46" s="1551">
        <f t="shared" si="19"/>
        <v>139.25075809523807</v>
      </c>
      <c r="DY46" s="1552"/>
      <c r="DZ46" s="1570"/>
      <c r="EA46" s="1554">
        <f t="shared" si="20"/>
        <v>139.25075809523807</v>
      </c>
      <c r="EB46" s="1555">
        <f t="shared" si="21"/>
        <v>0</v>
      </c>
      <c r="EC46" s="1571"/>
      <c r="ED46" s="1554">
        <f t="shared" si="27"/>
        <v>0</v>
      </c>
      <c r="EE46" s="1554" t="s">
        <v>85</v>
      </c>
      <c r="EF46" s="1555">
        <f t="shared" si="10"/>
        <v>0</v>
      </c>
      <c r="EG46" s="1557">
        <f t="shared" si="33"/>
        <v>0</v>
      </c>
      <c r="EH46" s="1558" t="str">
        <f t="shared" si="28"/>
        <v/>
      </c>
      <c r="EI46" s="1554" t="str">
        <f t="shared" si="29"/>
        <v/>
      </c>
      <c r="EJ46" s="1554" t="str">
        <f t="shared" si="22"/>
        <v/>
      </c>
      <c r="EK46" s="1554" t="str">
        <f t="shared" si="23"/>
        <v/>
      </c>
      <c r="EL46" s="1559"/>
      <c r="EM46" s="1560"/>
      <c r="EN46" s="1559"/>
      <c r="EO46" s="1559"/>
      <c r="EP46" s="1559"/>
      <c r="EQ46" s="1561" t="str">
        <f t="shared" si="30"/>
        <v/>
      </c>
      <c r="ER46" s="1562" t="str">
        <f t="shared" si="31"/>
        <v/>
      </c>
      <c r="ES46" s="1591" t="s">
        <v>184</v>
      </c>
      <c r="ET46" s="1573" t="s">
        <v>170</v>
      </c>
      <c r="EU46" s="1835"/>
      <c r="EV46" s="1714" t="s">
        <v>157</v>
      </c>
    </row>
    <row r="47" spans="3:160" ht="169.5" customHeight="1">
      <c r="C47" s="1832"/>
      <c r="D47" s="1807"/>
      <c r="E47" s="1769"/>
      <c r="F47" s="1788"/>
      <c r="G47" s="1771"/>
      <c r="H47" s="1568" t="s">
        <v>177</v>
      </c>
      <c r="I47" s="1538" t="s">
        <v>122</v>
      </c>
      <c r="J47" s="1779"/>
      <c r="K47" s="1540">
        <f t="shared" si="17"/>
        <v>8.1040522450605158E-3</v>
      </c>
      <c r="L47" s="1541"/>
      <c r="M47" s="1668">
        <f t="shared" si="32"/>
        <v>247.439944</v>
      </c>
      <c r="N47" s="1666">
        <f>247.439944-150+100+50</f>
        <v>247.439944</v>
      </c>
      <c r="O47" s="1644">
        <f>+N47/1.05</f>
        <v>235.6570895238095</v>
      </c>
      <c r="P47" s="1595"/>
      <c r="Q47" s="1544"/>
      <c r="R47" s="1709">
        <v>97.439943999999997</v>
      </c>
      <c r="S47" s="1709">
        <f>R47/1.05</f>
        <v>92.799946666666656</v>
      </c>
      <c r="T47" s="1711"/>
      <c r="U47" s="1545"/>
      <c r="V47" s="1545"/>
      <c r="W47" s="1545"/>
      <c r="X47" s="1545"/>
      <c r="Y47" s="1545"/>
      <c r="Z47" s="1545"/>
      <c r="AA47" s="1545"/>
      <c r="AB47" s="1545"/>
      <c r="AC47" s="1545"/>
      <c r="AD47" s="1546">
        <f t="shared" si="18"/>
        <v>47.131417904761904</v>
      </c>
      <c r="AE47" s="1661"/>
      <c r="AF47" s="1546"/>
      <c r="AG47" s="1546"/>
      <c r="AH47" s="1546"/>
      <c r="AI47" s="1546">
        <f t="shared" si="25"/>
        <v>117.82854476190475</v>
      </c>
      <c r="AJ47" s="1546"/>
      <c r="AK47" s="1546"/>
      <c r="AL47" s="1546"/>
      <c r="AM47" s="1546"/>
      <c r="AN47" s="1546"/>
      <c r="AO47" s="1546"/>
      <c r="AP47" s="1546"/>
      <c r="AQ47" s="1546"/>
      <c r="AR47" s="1546"/>
      <c r="AS47" s="1546"/>
      <c r="AT47" s="1546"/>
      <c r="AU47" s="1546"/>
      <c r="AV47" s="1546"/>
      <c r="AW47" s="1546"/>
      <c r="AX47" s="1546"/>
      <c r="AY47" s="1546"/>
      <c r="AZ47" s="1546"/>
      <c r="BA47" s="1546"/>
      <c r="BB47" s="1546"/>
      <c r="BC47" s="1546"/>
      <c r="BD47" s="1546"/>
      <c r="BE47" s="1546"/>
      <c r="BF47" s="1546"/>
      <c r="BG47" s="1546"/>
      <c r="BH47" s="1546"/>
      <c r="BI47" s="1546"/>
      <c r="BJ47" s="1546"/>
      <c r="BK47" s="1546">
        <f t="shared" si="26"/>
        <v>70.697126857142848</v>
      </c>
      <c r="BL47" s="1546"/>
      <c r="BM47" s="1546"/>
      <c r="BN47" s="1546"/>
      <c r="BO47" s="1546"/>
      <c r="BP47" s="1546"/>
      <c r="BQ47" s="1546"/>
      <c r="BR47" s="1546"/>
      <c r="BS47" s="1546"/>
      <c r="BT47" s="1546"/>
      <c r="BU47" s="1546"/>
      <c r="BV47" s="1546"/>
      <c r="BW47" s="1546"/>
      <c r="BX47" s="1546"/>
      <c r="BY47" s="1546"/>
      <c r="BZ47" s="1545"/>
      <c r="CA47" s="1545"/>
      <c r="CB47" s="1545"/>
      <c r="CC47" s="1545"/>
      <c r="CD47" s="1545"/>
      <c r="CE47" s="1545"/>
      <c r="CF47" s="1545"/>
      <c r="CG47" s="1545"/>
      <c r="CH47" s="1545"/>
      <c r="CI47" s="1545"/>
      <c r="CJ47" s="1545"/>
      <c r="CK47" s="1545"/>
      <c r="CL47" s="1545"/>
      <c r="CM47" s="1545"/>
      <c r="CN47" s="1545"/>
      <c r="CO47" s="1545"/>
      <c r="CP47" s="1545"/>
      <c r="CQ47" s="1545"/>
      <c r="CR47" s="1545"/>
      <c r="CS47" s="1545"/>
      <c r="CT47" s="1545"/>
      <c r="CU47" s="1545"/>
      <c r="CV47" s="1545"/>
      <c r="CW47" s="1545"/>
      <c r="CX47" s="1545"/>
      <c r="CY47" s="1545"/>
      <c r="CZ47" s="1545"/>
      <c r="DA47" s="1545"/>
      <c r="DB47" s="1545"/>
      <c r="DC47" s="1545"/>
      <c r="DD47" s="1545"/>
      <c r="DE47" s="1545"/>
      <c r="DF47" s="1545"/>
      <c r="DG47" s="1545"/>
      <c r="DH47" s="1545"/>
      <c r="DI47" s="1545"/>
      <c r="DJ47" s="1545"/>
      <c r="DK47" s="1545"/>
      <c r="DL47" s="1545"/>
      <c r="DM47" s="1545"/>
      <c r="DN47" s="1545"/>
      <c r="DO47" s="1545"/>
      <c r="DP47" s="1545"/>
      <c r="DQ47" s="1545"/>
      <c r="DR47" s="1545"/>
      <c r="DS47" s="1545"/>
      <c r="DT47" s="1594"/>
      <c r="DW47" s="1550">
        <v>1</v>
      </c>
      <c r="DX47" s="1551">
        <f t="shared" si="19"/>
        <v>235.6570895238095</v>
      </c>
      <c r="DY47" s="1552"/>
      <c r="DZ47" s="1570"/>
      <c r="EA47" s="1554">
        <f t="shared" si="20"/>
        <v>235.6570895238095</v>
      </c>
      <c r="EB47" s="1555">
        <f t="shared" si="21"/>
        <v>0</v>
      </c>
      <c r="EC47" s="1571"/>
      <c r="ED47" s="1554">
        <f t="shared" si="27"/>
        <v>0</v>
      </c>
      <c r="EE47" s="1554" t="s">
        <v>85</v>
      </c>
      <c r="EF47" s="1555">
        <f t="shared" si="10"/>
        <v>0</v>
      </c>
      <c r="EG47" s="1557">
        <f t="shared" si="33"/>
        <v>0</v>
      </c>
      <c r="EH47" s="1558" t="str">
        <f t="shared" si="28"/>
        <v/>
      </c>
      <c r="EI47" s="1554" t="str">
        <f t="shared" si="29"/>
        <v/>
      </c>
      <c r="EJ47" s="1554" t="str">
        <f t="shared" si="22"/>
        <v/>
      </c>
      <c r="EK47" s="1554" t="str">
        <f t="shared" si="23"/>
        <v/>
      </c>
      <c r="EL47" s="1559"/>
      <c r="EM47" s="1560"/>
      <c r="EN47" s="1559"/>
      <c r="EO47" s="1559"/>
      <c r="EP47" s="1559"/>
      <c r="EQ47" s="1561" t="str">
        <f t="shared" si="30"/>
        <v/>
      </c>
      <c r="ER47" s="1562" t="str">
        <f t="shared" si="31"/>
        <v/>
      </c>
      <c r="ES47" s="1591" t="s">
        <v>185</v>
      </c>
      <c r="ET47" s="1573" t="s">
        <v>170</v>
      </c>
      <c r="EU47" s="1835"/>
      <c r="EV47" s="1714" t="s">
        <v>157</v>
      </c>
    </row>
    <row r="48" spans="3:160" ht="72" customHeight="1">
      <c r="C48" s="1794" t="s">
        <v>186</v>
      </c>
      <c r="D48" s="1776"/>
      <c r="E48" s="1776"/>
      <c r="F48" s="1776"/>
      <c r="G48" s="1776"/>
      <c r="H48" s="1776"/>
      <c r="I48" s="1776"/>
      <c r="J48" s="1776"/>
      <c r="K48" s="1777"/>
      <c r="L48" s="1581">
        <f>SUM(L24:L47)</f>
        <v>5458.3415253331159</v>
      </c>
      <c r="M48" s="1669">
        <f>SUM(M24:M47)</f>
        <v>4905.5583133330229</v>
      </c>
      <c r="N48" s="1667">
        <f>SUM(N24:N47)</f>
        <v>10363.899838666137</v>
      </c>
      <c r="O48" s="1582">
        <f>SUM(O24:O47)</f>
        <v>9358.5211769215402</v>
      </c>
      <c r="P48" s="1583"/>
      <c r="Q48" s="1584"/>
      <c r="R48" s="1712">
        <v>9758.8685719991608</v>
      </c>
      <c r="S48" s="1712"/>
      <c r="T48" s="1585"/>
      <c r="U48" s="1585"/>
      <c r="V48" s="1585"/>
      <c r="W48" s="1585"/>
      <c r="X48" s="1772"/>
      <c r="Y48" s="1772"/>
      <c r="Z48" s="1772"/>
      <c r="AA48" s="1772"/>
      <c r="AB48" s="1772"/>
      <c r="AC48" s="1772"/>
      <c r="AD48" s="1772"/>
      <c r="AE48" s="1772"/>
      <c r="AF48" s="1587"/>
      <c r="AG48" s="1587"/>
      <c r="AH48" s="1587"/>
      <c r="AI48" s="1587"/>
      <c r="AJ48" s="1587"/>
      <c r="AK48" s="1587"/>
      <c r="AL48" s="1587"/>
      <c r="AM48" s="1587"/>
      <c r="AN48" s="1587"/>
      <c r="AO48" s="1587"/>
      <c r="AP48" s="1587"/>
      <c r="AQ48" s="1587"/>
      <c r="AR48" s="1587"/>
      <c r="AS48" s="1587"/>
      <c r="AT48" s="1587"/>
      <c r="AU48" s="1587"/>
      <c r="AV48" s="1587"/>
      <c r="AW48" s="1587"/>
      <c r="AX48" s="1587"/>
      <c r="AY48" s="1587"/>
      <c r="AZ48" s="1587"/>
      <c r="BA48" s="1587"/>
      <c r="BB48" s="1587"/>
      <c r="BC48" s="1587"/>
      <c r="BD48" s="1587"/>
      <c r="BE48" s="1587"/>
      <c r="BF48" s="1587"/>
      <c r="BG48" s="1587"/>
      <c r="BH48" s="1587"/>
      <c r="BI48" s="1587"/>
      <c r="BJ48" s="1587"/>
      <c r="BK48" s="1587"/>
      <c r="BL48" s="1587"/>
      <c r="BM48" s="1587"/>
      <c r="BN48" s="1587"/>
      <c r="BO48" s="1587"/>
      <c r="BP48" s="1587"/>
      <c r="BQ48" s="1587"/>
      <c r="BR48" s="1587"/>
      <c r="BS48" s="1587"/>
      <c r="BT48" s="1587"/>
      <c r="BU48" s="1587"/>
      <c r="BV48" s="1587"/>
      <c r="BW48" s="1587"/>
      <c r="BX48" s="1587"/>
      <c r="BY48" s="1587"/>
      <c r="BZ48" s="1587"/>
      <c r="CA48" s="1587"/>
      <c r="CB48" s="1587"/>
      <c r="CC48" s="1587"/>
      <c r="CD48" s="1587"/>
      <c r="CE48" s="1587"/>
      <c r="CF48" s="1587"/>
      <c r="CG48" s="1587"/>
      <c r="CH48" s="1587"/>
      <c r="CI48" s="1587"/>
      <c r="CJ48" s="1587"/>
      <c r="CK48" s="1587"/>
      <c r="CL48" s="1587"/>
      <c r="CM48" s="1587"/>
      <c r="CN48" s="1587"/>
      <c r="CO48" s="1587"/>
      <c r="CP48" s="1587"/>
      <c r="CQ48" s="1587"/>
      <c r="CR48" s="1772"/>
      <c r="CS48" s="1772"/>
      <c r="CT48" s="1772"/>
      <c r="CU48" s="1772"/>
      <c r="CV48" s="1772"/>
      <c r="CW48" s="1772"/>
      <c r="CX48" s="1772"/>
      <c r="CY48" s="1772"/>
      <c r="CZ48" s="1772"/>
      <c r="DA48" s="1772"/>
      <c r="DB48" s="1772"/>
      <c r="DC48" s="1772"/>
      <c r="DD48" s="1772"/>
      <c r="DE48" s="1772"/>
      <c r="DF48" s="1772"/>
      <c r="DG48" s="1772"/>
      <c r="DH48" s="1772"/>
      <c r="DI48" s="1772"/>
      <c r="DJ48" s="1772"/>
      <c r="DK48" s="1772"/>
      <c r="DL48" s="1772"/>
      <c r="DM48" s="1772"/>
      <c r="DN48" s="1772"/>
      <c r="DO48" s="1772"/>
      <c r="DP48" s="1772"/>
      <c r="DQ48" s="1772"/>
      <c r="DR48" s="1772"/>
      <c r="DS48" s="1586"/>
      <c r="DT48" s="1772"/>
      <c r="DU48" s="1772"/>
      <c r="DV48" s="1772"/>
      <c r="DW48" s="1772"/>
      <c r="DX48" s="1772"/>
      <c r="DY48" s="1772"/>
      <c r="DZ48" s="1772"/>
      <c r="EA48" s="1772"/>
      <c r="EB48" s="1772"/>
      <c r="EC48" s="1772"/>
      <c r="ED48" s="1772"/>
      <c r="EE48" s="1772"/>
      <c r="EF48" s="1772"/>
      <c r="EG48" s="1587"/>
      <c r="EH48" s="1587"/>
      <c r="EI48" s="1587"/>
      <c r="EJ48" s="1587"/>
      <c r="EK48" s="1587"/>
      <c r="EL48" s="1587"/>
      <c r="EM48" s="1587"/>
      <c r="EN48" s="1587"/>
      <c r="EO48" s="1587"/>
      <c r="EP48" s="1587"/>
      <c r="EQ48" s="1587"/>
      <c r="ER48" s="1587"/>
      <c r="ES48" s="1772"/>
      <c r="ET48" s="1772"/>
      <c r="EU48" s="1772"/>
      <c r="EV48" s="1772"/>
    </row>
    <row r="49" spans="3:152" ht="115.5" customHeight="1">
      <c r="C49" s="1827" t="s">
        <v>187</v>
      </c>
      <c r="D49" s="1785" t="s">
        <v>188</v>
      </c>
      <c r="E49" s="1576" t="s">
        <v>26</v>
      </c>
      <c r="F49" s="1567" t="s">
        <v>189</v>
      </c>
      <c r="G49" s="1770" t="s">
        <v>136</v>
      </c>
      <c r="H49" s="1568" t="s">
        <v>190</v>
      </c>
      <c r="I49" s="1538" t="s">
        <v>191</v>
      </c>
      <c r="J49" s="1569" t="s">
        <v>86</v>
      </c>
      <c r="K49" s="1540">
        <f t="shared" ref="K49:K56" si="34">+N49/$N$84</f>
        <v>1.6450142427798745E-2</v>
      </c>
      <c r="L49" s="1541"/>
      <c r="M49" s="1668">
        <f>+N49</f>
        <v>502.27</v>
      </c>
      <c r="N49" s="1666">
        <v>502.27</v>
      </c>
      <c r="O49" s="1601">
        <f>N49/1.15</f>
        <v>436.75652173913045</v>
      </c>
      <c r="P49" s="1600"/>
      <c r="Q49" s="1544"/>
      <c r="R49" s="1710">
        <v>502.27</v>
      </c>
      <c r="S49" s="1710"/>
      <c r="T49" s="1711"/>
      <c r="U49" s="1545"/>
      <c r="V49" s="1545"/>
      <c r="W49" s="1545"/>
      <c r="X49" s="1545"/>
      <c r="Y49" s="1545"/>
      <c r="Z49" s="1545"/>
      <c r="AA49" s="1545"/>
      <c r="AB49" s="1545"/>
      <c r="AC49" s="1545"/>
      <c r="AD49" s="1545"/>
      <c r="AE49" s="1545"/>
      <c r="AF49" s="1545"/>
      <c r="AG49" s="1545"/>
      <c r="AH49" s="1545"/>
      <c r="AI49" s="1545"/>
      <c r="AJ49" s="1545"/>
      <c r="AK49" s="1545"/>
      <c r="AL49" s="1545"/>
      <c r="AM49" s="1545"/>
      <c r="AN49" s="1545"/>
      <c r="AO49" s="1545"/>
      <c r="AP49" s="1545"/>
      <c r="AQ49" s="1545"/>
      <c r="AR49" s="1545"/>
      <c r="AS49" s="1545"/>
      <c r="AT49" s="1545"/>
      <c r="AU49" s="1545"/>
      <c r="AV49" s="1545"/>
      <c r="AW49" s="1545"/>
      <c r="AX49" s="1545"/>
      <c r="AY49" s="1545"/>
      <c r="AZ49" s="1546">
        <f>+N49/3</f>
        <v>167.42333333333332</v>
      </c>
      <c r="BA49" s="1546"/>
      <c r="BB49" s="1546"/>
      <c r="BC49" s="1546"/>
      <c r="BD49" s="1546"/>
      <c r="BE49" s="1546"/>
      <c r="BF49" s="1546"/>
      <c r="BG49" s="1546"/>
      <c r="BH49" s="1546"/>
      <c r="BI49" s="1546"/>
      <c r="BJ49" s="1546"/>
      <c r="BK49" s="1546">
        <f t="shared" ref="BK49:BK74" si="35">+N49/3</f>
        <v>167.42333333333332</v>
      </c>
      <c r="BL49" s="1546"/>
      <c r="BM49" s="1546"/>
      <c r="BN49" s="1546"/>
      <c r="BO49" s="1546"/>
      <c r="BP49" s="1546"/>
      <c r="BQ49" s="1546"/>
      <c r="BR49" s="1546"/>
      <c r="BS49" s="1546"/>
      <c r="BT49" s="1546"/>
      <c r="BU49" s="1546"/>
      <c r="BV49" s="1546"/>
      <c r="BW49" s="1546"/>
      <c r="BX49" s="1546"/>
      <c r="BY49" s="1546"/>
      <c r="BZ49" s="1546"/>
      <c r="CA49" s="1546"/>
      <c r="CB49" s="1546"/>
      <c r="CC49" s="1546"/>
      <c r="CD49" s="1546"/>
      <c r="CE49" s="1546"/>
      <c r="CF49" s="1546"/>
      <c r="CG49" s="1546"/>
      <c r="CH49" s="1546"/>
      <c r="CI49" s="1546"/>
      <c r="CJ49" s="1546"/>
      <c r="CK49" s="1546"/>
      <c r="CL49" s="1546"/>
      <c r="CM49" s="1546"/>
      <c r="CN49" s="1546"/>
      <c r="CO49" s="1546"/>
      <c r="CP49" s="1546">
        <f t="shared" ref="CP49:CP74" si="36">+N49/3</f>
        <v>167.42333333333332</v>
      </c>
      <c r="CQ49" s="1546"/>
      <c r="CR49" s="1546"/>
      <c r="CS49" s="1546"/>
      <c r="CT49" s="1546"/>
      <c r="CU49" s="1546"/>
      <c r="CV49" s="1546"/>
      <c r="CW49" s="1546"/>
      <c r="CX49" s="1546"/>
      <c r="CY49" s="1546"/>
      <c r="CZ49" s="1546"/>
      <c r="DA49" s="1546"/>
      <c r="DB49" s="1546"/>
      <c r="DC49" s="1546"/>
      <c r="DD49" s="1546"/>
      <c r="DE49" s="1546"/>
      <c r="DF49" s="1546"/>
      <c r="DG49" s="1546"/>
      <c r="DH49" s="1546"/>
      <c r="DI49" s="1546"/>
      <c r="DJ49" s="1546"/>
      <c r="DK49" s="1546"/>
      <c r="DL49" s="1546"/>
      <c r="DM49" s="1546"/>
      <c r="DN49" s="1546"/>
      <c r="DO49" s="1546"/>
      <c r="DP49" s="1546"/>
      <c r="DQ49" s="1546"/>
      <c r="DR49" s="1546"/>
      <c r="DS49" s="1546"/>
      <c r="DW49" s="1550">
        <v>0.05</v>
      </c>
      <c r="DX49" s="1551">
        <f t="shared" ref="DX49:DX74" si="37">O49/DW49</f>
        <v>8735.1304347826081</v>
      </c>
      <c r="DY49" s="1552"/>
      <c r="DZ49" s="1570">
        <v>35.619999999999997</v>
      </c>
      <c r="EA49" s="1554">
        <f t="shared" ref="EA49:EA74" si="38">+O49-DZ49</f>
        <v>401.13652173913044</v>
      </c>
      <c r="EB49" s="1555">
        <f t="shared" ref="EB49:EB74" si="39">+DZ49/O49</f>
        <v>8.1555736954227798E-2</v>
      </c>
      <c r="EC49" s="1571">
        <v>46076</v>
      </c>
      <c r="ED49" s="1554">
        <f t="shared" ref="ED49:ED74" si="40">+DZ49*1.15</f>
        <v>40.962999999999994</v>
      </c>
      <c r="EE49" s="1554" t="s">
        <v>86</v>
      </c>
      <c r="EF49" s="1555">
        <f t="shared" ref="EF49:EF82" si="41">+EG49/DX49</f>
        <v>9.6850299639636053E-2</v>
      </c>
      <c r="EG49" s="1557">
        <f>+EN49</f>
        <v>846</v>
      </c>
      <c r="EH49" s="1558">
        <f t="shared" ref="EH49:EH74" si="42">IFERROR((+DZ49/EG49*1000),"")</f>
        <v>42.104018912529547</v>
      </c>
      <c r="EI49" s="1554">
        <f t="shared" ref="EI49:EI74" si="43">IFERROR(+DZ49/EO49,"")</f>
        <v>5.1841071168679956E-3</v>
      </c>
      <c r="EJ49" s="1554">
        <f t="shared" ref="EJ49:EJ74" si="44">+IFERROR(+DZ49/EN49,"")</f>
        <v>4.2104018912529545E-2</v>
      </c>
      <c r="EK49" s="1554">
        <f t="shared" ref="EK49:EK74" si="45">IFERROR(+(+DZ49/EP49*1000),"")</f>
        <v>1.2644208583294876</v>
      </c>
      <c r="EL49" s="1559">
        <v>11222</v>
      </c>
      <c r="EM49" s="1560">
        <v>2.5099999999999998</v>
      </c>
      <c r="EN49" s="1559">
        <v>846</v>
      </c>
      <c r="EO49" s="1559">
        <v>6871</v>
      </c>
      <c r="EP49" s="1559">
        <v>28171</v>
      </c>
      <c r="EQ49" s="1686">
        <f t="shared" ref="EQ49:EQ74" si="46">+IFERROR(+EN49/EP49,"")</f>
        <v>3.0030882822760997E-2</v>
      </c>
      <c r="ER49" s="1685">
        <f t="shared" ref="ER49:ER74" si="47">IFERROR(+EO49/EP49,"")</f>
        <v>0.24390330481701039</v>
      </c>
      <c r="ES49" s="1503" t="s">
        <v>192</v>
      </c>
      <c r="ET49" s="1573" t="s">
        <v>113</v>
      </c>
      <c r="EU49" s="1592"/>
      <c r="EV49" s="1572"/>
    </row>
    <row r="50" spans="3:152" ht="115.5" customHeight="1">
      <c r="C50" s="1827"/>
      <c r="D50" s="1786"/>
      <c r="E50" s="1576" t="s">
        <v>34</v>
      </c>
      <c r="F50" s="1567" t="s">
        <v>193</v>
      </c>
      <c r="G50" s="1791"/>
      <c r="H50" s="1568" t="s">
        <v>194</v>
      </c>
      <c r="I50" s="1538" t="s">
        <v>191</v>
      </c>
      <c r="J50" s="1569" t="s">
        <v>86</v>
      </c>
      <c r="K50" s="1540">
        <f t="shared" si="34"/>
        <v>1.3411777179970108E-2</v>
      </c>
      <c r="L50" s="1541"/>
      <c r="M50" s="1668">
        <f t="shared" ref="M50:M74" si="48">+N50</f>
        <v>409.5</v>
      </c>
      <c r="N50" s="1666">
        <v>409.5</v>
      </c>
      <c r="O50" s="1601">
        <f>N50/1.05</f>
        <v>390</v>
      </c>
      <c r="P50" s="1600"/>
      <c r="Q50" s="1544"/>
      <c r="R50" s="1710">
        <v>409.5</v>
      </c>
      <c r="S50" s="1710"/>
      <c r="T50" s="1711"/>
      <c r="U50" s="1545"/>
      <c r="V50" s="1545"/>
      <c r="W50" s="1545"/>
      <c r="X50" s="1545"/>
      <c r="Y50" s="1545"/>
      <c r="Z50" s="1545"/>
      <c r="AA50" s="1545"/>
      <c r="AB50" s="1545"/>
      <c r="AC50" s="1545"/>
      <c r="AD50" s="1545"/>
      <c r="AE50" s="1545"/>
      <c r="AF50" s="1545"/>
      <c r="AG50" s="1545"/>
      <c r="AH50" s="1545"/>
      <c r="AI50" s="1545"/>
      <c r="AJ50" s="1545"/>
      <c r="AK50" s="1545"/>
      <c r="AL50" s="1545"/>
      <c r="AM50" s="1545"/>
      <c r="AN50" s="1545"/>
      <c r="AO50" s="1545"/>
      <c r="AP50" s="1545"/>
      <c r="AQ50" s="1545"/>
      <c r="AR50" s="1545"/>
      <c r="AS50" s="1545"/>
      <c r="AT50" s="1545"/>
      <c r="AU50" s="1546">
        <f>+N50/3</f>
        <v>136.5</v>
      </c>
      <c r="AV50" s="1546"/>
      <c r="AW50" s="1546"/>
      <c r="AX50" s="1546"/>
      <c r="AY50" s="1546"/>
      <c r="AZ50" s="1546"/>
      <c r="BA50" s="1546"/>
      <c r="BB50" s="1546"/>
      <c r="BC50" s="1546"/>
      <c r="BD50" s="1546"/>
      <c r="BE50" s="1546"/>
      <c r="BF50" s="1546"/>
      <c r="BG50" s="1546"/>
      <c r="BH50" s="1546"/>
      <c r="BI50" s="1546"/>
      <c r="BJ50" s="1546"/>
      <c r="BK50" s="1546">
        <f t="shared" si="35"/>
        <v>136.5</v>
      </c>
      <c r="BL50" s="1546"/>
      <c r="BM50" s="1546"/>
      <c r="BN50" s="1546"/>
      <c r="BO50" s="1546"/>
      <c r="BP50" s="1546"/>
      <c r="BQ50" s="1546"/>
      <c r="BR50" s="1546"/>
      <c r="BS50" s="1546"/>
      <c r="BT50" s="1546"/>
      <c r="BU50" s="1546"/>
      <c r="BV50" s="1546"/>
      <c r="BW50" s="1546"/>
      <c r="BX50" s="1546"/>
      <c r="BY50" s="1546"/>
      <c r="BZ50" s="1546"/>
      <c r="CA50" s="1546"/>
      <c r="CB50" s="1546"/>
      <c r="CC50" s="1546"/>
      <c r="CD50" s="1546"/>
      <c r="CE50" s="1546"/>
      <c r="CF50" s="1546"/>
      <c r="CG50" s="1546"/>
      <c r="CH50" s="1546"/>
      <c r="CI50" s="1546"/>
      <c r="CJ50" s="1546"/>
      <c r="CK50" s="1546"/>
      <c r="CL50" s="1546"/>
      <c r="CM50" s="1546"/>
      <c r="CN50" s="1546"/>
      <c r="CO50" s="1546"/>
      <c r="CP50" s="1546">
        <f t="shared" si="36"/>
        <v>136.5</v>
      </c>
      <c r="CQ50" s="1546"/>
      <c r="CR50" s="1546"/>
      <c r="CS50" s="1546"/>
      <c r="CT50" s="1546"/>
      <c r="CU50" s="1546"/>
      <c r="CV50" s="1546"/>
      <c r="CW50" s="1546"/>
      <c r="CX50" s="1546"/>
      <c r="CY50" s="1546"/>
      <c r="CZ50" s="1546"/>
      <c r="DA50" s="1546"/>
      <c r="DB50" s="1546"/>
      <c r="DC50" s="1546"/>
      <c r="DD50" s="1546"/>
      <c r="DE50" s="1546"/>
      <c r="DF50" s="1546"/>
      <c r="DG50" s="1546"/>
      <c r="DH50" s="1546"/>
      <c r="DI50" s="1546"/>
      <c r="DJ50" s="1546"/>
      <c r="DK50" s="1546"/>
      <c r="DL50" s="1546"/>
      <c r="DM50" s="1546"/>
      <c r="DN50" s="1546"/>
      <c r="DO50" s="1546"/>
      <c r="DP50" s="1546"/>
      <c r="DQ50" s="1546"/>
      <c r="DR50" s="1546"/>
      <c r="DS50" s="1546"/>
      <c r="DW50" s="1550">
        <v>0.09</v>
      </c>
      <c r="DX50" s="1551">
        <f t="shared" si="37"/>
        <v>4333.3333333333339</v>
      </c>
      <c r="DY50" s="1552"/>
      <c r="DZ50" s="1570">
        <v>50.95</v>
      </c>
      <c r="EA50" s="1554">
        <f t="shared" si="38"/>
        <v>339.05</v>
      </c>
      <c r="EB50" s="1555">
        <f t="shared" si="39"/>
        <v>0.13064102564102564</v>
      </c>
      <c r="EC50" s="1571">
        <v>46076</v>
      </c>
      <c r="ED50" s="1554">
        <f t="shared" si="40"/>
        <v>58.592500000000001</v>
      </c>
      <c r="EE50" s="1554" t="s">
        <v>86</v>
      </c>
      <c r="EF50" s="1555">
        <f>+EG50/DX50</f>
        <v>0.22130769230769229</v>
      </c>
      <c r="EG50" s="1557">
        <f t="shared" ref="EG50:EG74" si="49">+EN50</f>
        <v>959</v>
      </c>
      <c r="EH50" s="1558">
        <f t="shared" si="42"/>
        <v>53.128258602711163</v>
      </c>
      <c r="EI50" s="1554" t="str">
        <f t="shared" si="43"/>
        <v/>
      </c>
      <c r="EJ50" s="1554">
        <f t="shared" si="44"/>
        <v>5.3128258602711163E-2</v>
      </c>
      <c r="EK50" s="1554">
        <f t="shared" si="45"/>
        <v>1.065632058897348</v>
      </c>
      <c r="EL50" s="1579"/>
      <c r="EM50" s="1580"/>
      <c r="EN50" s="1559">
        <v>959</v>
      </c>
      <c r="EO50" s="1579"/>
      <c r="EP50" s="1559">
        <v>47812</v>
      </c>
      <c r="EQ50" s="1686">
        <f t="shared" si="46"/>
        <v>2.0057726093867648E-2</v>
      </c>
      <c r="ER50" s="1562">
        <f t="shared" si="47"/>
        <v>0</v>
      </c>
      <c r="ES50" s="1503"/>
      <c r="ET50" s="1573" t="s">
        <v>113</v>
      </c>
      <c r="EU50" s="1592"/>
      <c r="EV50" s="1572"/>
    </row>
    <row r="51" spans="3:152" ht="115.5" customHeight="1">
      <c r="C51" s="1827"/>
      <c r="D51" s="1785" t="s">
        <v>195</v>
      </c>
      <c r="E51" s="1576" t="s">
        <v>26</v>
      </c>
      <c r="F51" s="1567" t="s">
        <v>189</v>
      </c>
      <c r="G51" s="1791"/>
      <c r="H51" s="1568" t="s">
        <v>190</v>
      </c>
      <c r="I51" s="1538" t="s">
        <v>191</v>
      </c>
      <c r="J51" s="1569" t="s">
        <v>86</v>
      </c>
      <c r="K51" s="1540">
        <f t="shared" si="34"/>
        <v>1.6450142427798745E-2</v>
      </c>
      <c r="L51" s="1541"/>
      <c r="M51" s="1668">
        <f t="shared" ref="M51:M58" si="50">+N51</f>
        <v>502.27</v>
      </c>
      <c r="N51" s="1666">
        <v>502.27</v>
      </c>
      <c r="O51" s="1601">
        <f>N51/1.15</f>
        <v>436.75652173913045</v>
      </c>
      <c r="P51" s="1600"/>
      <c r="Q51" s="1544"/>
      <c r="R51" s="1710">
        <v>502.27</v>
      </c>
      <c r="S51" s="1710"/>
      <c r="T51" s="1711"/>
      <c r="U51" s="1545"/>
      <c r="V51" s="1545"/>
      <c r="W51" s="1545"/>
      <c r="X51" s="1545"/>
      <c r="Y51" s="1545"/>
      <c r="Z51" s="1545"/>
      <c r="AA51" s="1545"/>
      <c r="AB51" s="1545"/>
      <c r="AC51" s="1545"/>
      <c r="AD51" s="1545"/>
      <c r="AE51" s="1545"/>
      <c r="AF51" s="1545"/>
      <c r="AG51" s="1545"/>
      <c r="AH51" s="1545"/>
      <c r="AI51" s="1545"/>
      <c r="AJ51" s="1545"/>
      <c r="AK51" s="1545"/>
      <c r="AL51" s="1545"/>
      <c r="AM51" s="1545"/>
      <c r="AN51" s="1545"/>
      <c r="AO51" s="1545"/>
      <c r="AP51" s="1545"/>
      <c r="AQ51" s="1545"/>
      <c r="AR51" s="1545"/>
      <c r="AS51" s="1545"/>
      <c r="AT51" s="1545"/>
      <c r="AU51" s="1545"/>
      <c r="AV51" s="1545"/>
      <c r="AW51" s="1545"/>
      <c r="AX51" s="1545"/>
      <c r="AY51" s="1545"/>
      <c r="AZ51" s="1546">
        <f>+N51/3</f>
        <v>167.42333333333332</v>
      </c>
      <c r="BA51" s="1546"/>
      <c r="BB51" s="1546"/>
      <c r="BC51" s="1546"/>
      <c r="BD51" s="1546"/>
      <c r="BE51" s="1546"/>
      <c r="BF51" s="1546"/>
      <c r="BG51" s="1546"/>
      <c r="BH51" s="1546"/>
      <c r="BI51" s="1546"/>
      <c r="BJ51" s="1546"/>
      <c r="BK51" s="1546">
        <f t="shared" si="35"/>
        <v>167.42333333333332</v>
      </c>
      <c r="BL51" s="1546"/>
      <c r="BM51" s="1546"/>
      <c r="BN51" s="1546"/>
      <c r="BO51" s="1546"/>
      <c r="BP51" s="1546"/>
      <c r="BQ51" s="1546"/>
      <c r="BR51" s="1546"/>
      <c r="BS51" s="1546"/>
      <c r="BT51" s="1546"/>
      <c r="BU51" s="1546"/>
      <c r="BV51" s="1546"/>
      <c r="BW51" s="1546"/>
      <c r="BX51" s="1546"/>
      <c r="BY51" s="1546"/>
      <c r="BZ51" s="1546"/>
      <c r="CA51" s="1546"/>
      <c r="CB51" s="1546"/>
      <c r="CC51" s="1546"/>
      <c r="CD51" s="1546"/>
      <c r="CE51" s="1546"/>
      <c r="CF51" s="1546"/>
      <c r="CG51" s="1546"/>
      <c r="CH51" s="1546"/>
      <c r="CI51" s="1546"/>
      <c r="CJ51" s="1546"/>
      <c r="CK51" s="1546"/>
      <c r="CL51" s="1546"/>
      <c r="CM51" s="1546"/>
      <c r="CN51" s="1546"/>
      <c r="CO51" s="1546"/>
      <c r="CP51" s="1546">
        <f t="shared" si="36"/>
        <v>167.42333333333332</v>
      </c>
      <c r="CQ51" s="1546"/>
      <c r="CR51" s="1546"/>
      <c r="CS51" s="1546"/>
      <c r="CT51" s="1546"/>
      <c r="CU51" s="1546"/>
      <c r="CV51" s="1546"/>
      <c r="CW51" s="1546"/>
      <c r="CX51" s="1546"/>
      <c r="CY51" s="1546"/>
      <c r="CZ51" s="1546"/>
      <c r="DA51" s="1546"/>
      <c r="DB51" s="1546"/>
      <c r="DC51" s="1546"/>
      <c r="DD51" s="1546"/>
      <c r="DE51" s="1546"/>
      <c r="DF51" s="1546"/>
      <c r="DG51" s="1546"/>
      <c r="DH51" s="1546"/>
      <c r="DI51" s="1546"/>
      <c r="DJ51" s="1546"/>
      <c r="DK51" s="1546"/>
      <c r="DL51" s="1546"/>
      <c r="DM51" s="1546"/>
      <c r="DN51" s="1546"/>
      <c r="DO51" s="1546"/>
      <c r="DP51" s="1546"/>
      <c r="DQ51" s="1546"/>
      <c r="DR51" s="1546"/>
      <c r="DS51" s="1546"/>
      <c r="DW51" s="1550">
        <v>0.05</v>
      </c>
      <c r="DX51" s="1551">
        <f t="shared" si="37"/>
        <v>8735.1304347826081</v>
      </c>
      <c r="DY51" s="1552"/>
      <c r="DZ51" s="1570">
        <v>35.630000000000003</v>
      </c>
      <c r="EA51" s="1554">
        <f t="shared" si="38"/>
        <v>401.12652173913045</v>
      </c>
      <c r="EB51" s="1555">
        <f t="shared" si="39"/>
        <v>8.1578633006152076E-2</v>
      </c>
      <c r="EC51" s="1571">
        <v>46076</v>
      </c>
      <c r="ED51" s="1554">
        <f t="shared" ref="ED51:ED58" si="51">+DZ51*1.15</f>
        <v>40.974499999999999</v>
      </c>
      <c r="EE51" s="1554" t="s">
        <v>86</v>
      </c>
      <c r="EF51" s="1555">
        <f t="shared" si="41"/>
        <v>9.5133095745316268E-2</v>
      </c>
      <c r="EG51" s="1557">
        <f t="shared" si="49"/>
        <v>831</v>
      </c>
      <c r="EH51" s="1558">
        <f t="shared" ref="EH51:EH58" si="52">IFERROR((+DZ51/EG51*1000),"")</f>
        <v>42.876052948255115</v>
      </c>
      <c r="EI51" s="1554">
        <f t="shared" ref="EI51:EI58" si="53">IFERROR(+DZ51/EO51,"")</f>
        <v>4.8416904470716133E-3</v>
      </c>
      <c r="EJ51" s="1554">
        <f t="shared" ref="EJ51:EJ58" si="54">+IFERROR(+DZ51/EN51,"")</f>
        <v>4.2876052948255118E-2</v>
      </c>
      <c r="EK51" s="1554">
        <f t="shared" ref="EK51:EK58" si="55">IFERROR(+(+DZ51/EP51*1000),"")</f>
        <v>1.3421984479770963</v>
      </c>
      <c r="EL51" s="1559">
        <v>9689</v>
      </c>
      <c r="EM51" s="1560">
        <v>2.74</v>
      </c>
      <c r="EN51" s="1559">
        <v>831</v>
      </c>
      <c r="EO51" s="1559">
        <v>7359</v>
      </c>
      <c r="EP51" s="1559">
        <v>26546</v>
      </c>
      <c r="EQ51" s="1686">
        <f t="shared" ref="EQ51:EQ58" si="56">+IFERROR(+EN51/EP51,"")</f>
        <v>3.1304151284562647E-2</v>
      </c>
      <c r="ER51" s="1685">
        <f t="shared" ref="ER51:ER58" si="57">IFERROR(+EO51/EP51,"")</f>
        <v>0.27721690650192121</v>
      </c>
      <c r="ES51" s="1503" t="s">
        <v>196</v>
      </c>
      <c r="ET51" s="1573" t="s">
        <v>113</v>
      </c>
      <c r="EU51" s="1592"/>
      <c r="EV51" s="1572"/>
    </row>
    <row r="52" spans="3:152" ht="115.5" customHeight="1">
      <c r="C52" s="1827"/>
      <c r="D52" s="1786"/>
      <c r="E52" s="1576" t="s">
        <v>34</v>
      </c>
      <c r="F52" s="1567" t="s">
        <v>193</v>
      </c>
      <c r="G52" s="1791"/>
      <c r="H52" s="1568" t="s">
        <v>194</v>
      </c>
      <c r="I52" s="1538" t="s">
        <v>191</v>
      </c>
      <c r="J52" s="1569" t="s">
        <v>86</v>
      </c>
      <c r="K52" s="1540">
        <f t="shared" si="34"/>
        <v>1.3411777179970108E-2</v>
      </c>
      <c r="L52" s="1541"/>
      <c r="M52" s="1668">
        <f t="shared" si="50"/>
        <v>409.5</v>
      </c>
      <c r="N52" s="1666">
        <v>409.5</v>
      </c>
      <c r="O52" s="1601">
        <f>N52/1.05</f>
        <v>390</v>
      </c>
      <c r="P52" s="1600"/>
      <c r="Q52" s="1544"/>
      <c r="R52" s="1710">
        <v>409.5</v>
      </c>
      <c r="S52" s="1710"/>
      <c r="T52" s="1711"/>
      <c r="U52" s="1545"/>
      <c r="V52" s="1545"/>
      <c r="W52" s="1545"/>
      <c r="X52" s="1545"/>
      <c r="Y52" s="1545"/>
      <c r="Z52" s="1545"/>
      <c r="AA52" s="1545"/>
      <c r="AB52" s="1545"/>
      <c r="AC52" s="1545"/>
      <c r="AD52" s="1545"/>
      <c r="AE52" s="1545"/>
      <c r="AF52" s="1545"/>
      <c r="AG52" s="1545"/>
      <c r="AH52" s="1545"/>
      <c r="AI52" s="1545"/>
      <c r="AJ52" s="1545"/>
      <c r="AK52" s="1545"/>
      <c r="AL52" s="1545"/>
      <c r="AM52" s="1545"/>
      <c r="AN52" s="1545"/>
      <c r="AO52" s="1545"/>
      <c r="AP52" s="1545"/>
      <c r="AQ52" s="1545"/>
      <c r="AR52" s="1545"/>
      <c r="AS52" s="1545"/>
      <c r="AT52" s="1545"/>
      <c r="AU52" s="1546">
        <f>+N52/3</f>
        <v>136.5</v>
      </c>
      <c r="AV52" s="1546"/>
      <c r="AW52" s="1546"/>
      <c r="AX52" s="1546"/>
      <c r="AY52" s="1546"/>
      <c r="AZ52" s="1546"/>
      <c r="BA52" s="1546"/>
      <c r="BB52" s="1546"/>
      <c r="BC52" s="1546"/>
      <c r="BD52" s="1546"/>
      <c r="BE52" s="1546"/>
      <c r="BF52" s="1546"/>
      <c r="BG52" s="1546"/>
      <c r="BH52" s="1546"/>
      <c r="BI52" s="1546"/>
      <c r="BJ52" s="1546"/>
      <c r="BK52" s="1546">
        <f t="shared" si="35"/>
        <v>136.5</v>
      </c>
      <c r="BL52" s="1546"/>
      <c r="BM52" s="1546"/>
      <c r="BN52" s="1546"/>
      <c r="BO52" s="1546"/>
      <c r="BP52" s="1546"/>
      <c r="BQ52" s="1546"/>
      <c r="BR52" s="1546"/>
      <c r="BS52" s="1546"/>
      <c r="BT52" s="1546"/>
      <c r="BU52" s="1546"/>
      <c r="BV52" s="1546"/>
      <c r="BW52" s="1546"/>
      <c r="BX52" s="1546"/>
      <c r="BY52" s="1546"/>
      <c r="BZ52" s="1546"/>
      <c r="CA52" s="1546"/>
      <c r="CB52" s="1546"/>
      <c r="CC52" s="1546"/>
      <c r="CD52" s="1546"/>
      <c r="CE52" s="1546"/>
      <c r="CF52" s="1546"/>
      <c r="CG52" s="1546"/>
      <c r="CH52" s="1546"/>
      <c r="CI52" s="1546"/>
      <c r="CJ52" s="1546"/>
      <c r="CK52" s="1546"/>
      <c r="CL52" s="1546"/>
      <c r="CM52" s="1546"/>
      <c r="CN52" s="1546"/>
      <c r="CO52" s="1546"/>
      <c r="CP52" s="1546">
        <f t="shared" si="36"/>
        <v>136.5</v>
      </c>
      <c r="CQ52" s="1546"/>
      <c r="CR52" s="1546"/>
      <c r="CS52" s="1546"/>
      <c r="CT52" s="1546"/>
      <c r="CU52" s="1546"/>
      <c r="CV52" s="1546"/>
      <c r="CW52" s="1546"/>
      <c r="CX52" s="1546"/>
      <c r="CY52" s="1546"/>
      <c r="CZ52" s="1546"/>
      <c r="DA52" s="1546"/>
      <c r="DB52" s="1546"/>
      <c r="DC52" s="1546"/>
      <c r="DD52" s="1546"/>
      <c r="DE52" s="1546"/>
      <c r="DF52" s="1546"/>
      <c r="DG52" s="1546"/>
      <c r="DH52" s="1546"/>
      <c r="DI52" s="1546"/>
      <c r="DJ52" s="1546"/>
      <c r="DK52" s="1546"/>
      <c r="DL52" s="1546"/>
      <c r="DM52" s="1546"/>
      <c r="DN52" s="1546"/>
      <c r="DO52" s="1546"/>
      <c r="DP52" s="1546"/>
      <c r="DQ52" s="1546"/>
      <c r="DR52" s="1546"/>
      <c r="DS52" s="1546"/>
      <c r="DW52" s="1550">
        <v>0.09</v>
      </c>
      <c r="DX52" s="1551">
        <f t="shared" si="37"/>
        <v>4333.3333333333339</v>
      </c>
      <c r="DY52" s="1552"/>
      <c r="DZ52" s="1570">
        <v>50.95</v>
      </c>
      <c r="EA52" s="1554">
        <f t="shared" si="38"/>
        <v>339.05</v>
      </c>
      <c r="EB52" s="1555">
        <f t="shared" si="39"/>
        <v>0.13064102564102564</v>
      </c>
      <c r="EC52" s="1571">
        <v>46076</v>
      </c>
      <c r="ED52" s="1554">
        <f t="shared" si="51"/>
        <v>58.592500000000001</v>
      </c>
      <c r="EE52" s="1554" t="s">
        <v>86</v>
      </c>
      <c r="EF52" s="1555">
        <f t="shared" si="41"/>
        <v>0.22384615384615381</v>
      </c>
      <c r="EG52" s="1557">
        <f t="shared" si="49"/>
        <v>970</v>
      </c>
      <c r="EH52" s="1558">
        <f t="shared" si="52"/>
        <v>52.52577319587629</v>
      </c>
      <c r="EI52" s="1554" t="str">
        <f t="shared" si="53"/>
        <v/>
      </c>
      <c r="EJ52" s="1554">
        <f t="shared" si="54"/>
        <v>5.2525773195876292E-2</v>
      </c>
      <c r="EK52" s="1554">
        <f t="shared" si="55"/>
        <v>1.0872580610742411</v>
      </c>
      <c r="EL52" s="1579"/>
      <c r="EM52" s="1580"/>
      <c r="EN52" s="1559">
        <v>970</v>
      </c>
      <c r="EO52" s="1579"/>
      <c r="EP52" s="1559">
        <v>46861</v>
      </c>
      <c r="EQ52" s="1686">
        <f t="shared" si="56"/>
        <v>2.0699515588655813E-2</v>
      </c>
      <c r="ER52" s="1562">
        <f t="shared" si="57"/>
        <v>0</v>
      </c>
      <c r="ES52" s="1503"/>
      <c r="ET52" s="1573" t="s">
        <v>113</v>
      </c>
      <c r="EU52" s="1592"/>
      <c r="EV52" s="1572"/>
    </row>
    <row r="53" spans="3:152" ht="115.5" customHeight="1">
      <c r="C53" s="1827"/>
      <c r="D53" s="1785" t="s">
        <v>197</v>
      </c>
      <c r="E53" s="1576" t="s">
        <v>26</v>
      </c>
      <c r="F53" s="1567" t="s">
        <v>189</v>
      </c>
      <c r="G53" s="1791"/>
      <c r="H53" s="1568" t="s">
        <v>190</v>
      </c>
      <c r="I53" s="1538" t="s">
        <v>191</v>
      </c>
      <c r="J53" s="1569" t="s">
        <v>86</v>
      </c>
      <c r="K53" s="1540">
        <f t="shared" si="34"/>
        <v>1.6450142427798745E-2</v>
      </c>
      <c r="L53" s="1541"/>
      <c r="M53" s="1668">
        <f t="shared" si="50"/>
        <v>502.27</v>
      </c>
      <c r="N53" s="1666">
        <v>502.27</v>
      </c>
      <c r="O53" s="1601">
        <f>N53/1.15</f>
        <v>436.75652173913045</v>
      </c>
      <c r="P53" s="1600"/>
      <c r="Q53" s="1544"/>
      <c r="R53" s="1710">
        <v>502.27</v>
      </c>
      <c r="S53" s="1710"/>
      <c r="T53" s="1711"/>
      <c r="U53" s="1545"/>
      <c r="V53" s="1545"/>
      <c r="W53" s="1545"/>
      <c r="X53" s="1545"/>
      <c r="Y53" s="1545"/>
      <c r="Z53" s="1545"/>
      <c r="AA53" s="1545"/>
      <c r="AB53" s="1545"/>
      <c r="AC53" s="1545"/>
      <c r="AD53" s="1545"/>
      <c r="AE53" s="1545"/>
      <c r="AF53" s="1545"/>
      <c r="AG53" s="1545"/>
      <c r="AH53" s="1545"/>
      <c r="AI53" s="1545"/>
      <c r="AJ53" s="1545"/>
      <c r="AK53" s="1545"/>
      <c r="AL53" s="1545"/>
      <c r="AM53" s="1545"/>
      <c r="AN53" s="1545"/>
      <c r="AO53" s="1545"/>
      <c r="AP53" s="1545"/>
      <c r="AQ53" s="1545"/>
      <c r="AR53" s="1545"/>
      <c r="AS53" s="1545"/>
      <c r="AT53" s="1545"/>
      <c r="AU53" s="1545"/>
      <c r="AV53" s="1545"/>
      <c r="AW53" s="1545"/>
      <c r="AX53" s="1545"/>
      <c r="AY53" s="1545"/>
      <c r="AZ53" s="1546">
        <f>+N53/3</f>
        <v>167.42333333333332</v>
      </c>
      <c r="BA53" s="1546"/>
      <c r="BB53" s="1546"/>
      <c r="BC53" s="1546"/>
      <c r="BD53" s="1546"/>
      <c r="BE53" s="1546"/>
      <c r="BF53" s="1546"/>
      <c r="BG53" s="1546"/>
      <c r="BH53" s="1546"/>
      <c r="BI53" s="1546"/>
      <c r="BJ53" s="1546"/>
      <c r="BK53" s="1546">
        <f t="shared" si="35"/>
        <v>167.42333333333332</v>
      </c>
      <c r="BL53" s="1546"/>
      <c r="BM53" s="1546"/>
      <c r="BN53" s="1546"/>
      <c r="BO53" s="1546"/>
      <c r="BP53" s="1546"/>
      <c r="BQ53" s="1546"/>
      <c r="BR53" s="1546"/>
      <c r="BS53" s="1546"/>
      <c r="BT53" s="1546"/>
      <c r="BU53" s="1546"/>
      <c r="BV53" s="1546"/>
      <c r="BW53" s="1546"/>
      <c r="BX53" s="1546"/>
      <c r="BY53" s="1546"/>
      <c r="BZ53" s="1546"/>
      <c r="CA53" s="1546"/>
      <c r="CB53" s="1546"/>
      <c r="CC53" s="1546"/>
      <c r="CD53" s="1546"/>
      <c r="CE53" s="1546"/>
      <c r="CF53" s="1546"/>
      <c r="CG53" s="1546"/>
      <c r="CH53" s="1546"/>
      <c r="CI53" s="1546"/>
      <c r="CJ53" s="1546"/>
      <c r="CK53" s="1546"/>
      <c r="CL53" s="1546"/>
      <c r="CM53" s="1546"/>
      <c r="CN53" s="1546"/>
      <c r="CO53" s="1546"/>
      <c r="CP53" s="1546">
        <f t="shared" si="36"/>
        <v>167.42333333333332</v>
      </c>
      <c r="CQ53" s="1546"/>
      <c r="CR53" s="1546"/>
      <c r="CS53" s="1546"/>
      <c r="CT53" s="1546"/>
      <c r="CU53" s="1546"/>
      <c r="CV53" s="1546"/>
      <c r="CW53" s="1546"/>
      <c r="CX53" s="1546"/>
      <c r="CY53" s="1546"/>
      <c r="CZ53" s="1546"/>
      <c r="DA53" s="1546"/>
      <c r="DB53" s="1546"/>
      <c r="DC53" s="1546"/>
      <c r="DD53" s="1546"/>
      <c r="DE53" s="1546"/>
      <c r="DF53" s="1546"/>
      <c r="DG53" s="1546"/>
      <c r="DH53" s="1546"/>
      <c r="DI53" s="1546"/>
      <c r="DJ53" s="1546"/>
      <c r="DK53" s="1546"/>
      <c r="DL53" s="1546"/>
      <c r="DM53" s="1546"/>
      <c r="DN53" s="1546"/>
      <c r="DO53" s="1546"/>
      <c r="DP53" s="1546"/>
      <c r="DQ53" s="1546"/>
      <c r="DR53" s="1546"/>
      <c r="DS53" s="1546"/>
      <c r="DW53" s="1550">
        <v>0.05</v>
      </c>
      <c r="DX53" s="1551">
        <f t="shared" si="37"/>
        <v>8735.1304347826081</v>
      </c>
      <c r="DY53" s="1552"/>
      <c r="DZ53" s="1570">
        <v>35.71</v>
      </c>
      <c r="EA53" s="1554">
        <f t="shared" si="38"/>
        <v>401.04652173913047</v>
      </c>
      <c r="EB53" s="1555">
        <f t="shared" si="39"/>
        <v>8.1761801421546182E-2</v>
      </c>
      <c r="EC53" s="1571">
        <v>46076</v>
      </c>
      <c r="ED53" s="1554">
        <f t="shared" si="51"/>
        <v>41.066499999999998</v>
      </c>
      <c r="EE53" s="1554" t="s">
        <v>86</v>
      </c>
      <c r="EF53" s="1555">
        <f t="shared" si="41"/>
        <v>0.1095576084576025</v>
      </c>
      <c r="EG53" s="1557">
        <f t="shared" si="49"/>
        <v>957</v>
      </c>
      <c r="EH53" s="1558">
        <f t="shared" si="52"/>
        <v>37.314524555903866</v>
      </c>
      <c r="EI53" s="1554">
        <f t="shared" si="53"/>
        <v>3.6561892085594347E-3</v>
      </c>
      <c r="EJ53" s="1554">
        <f t="shared" si="54"/>
        <v>3.7314524555903866E-2</v>
      </c>
      <c r="EK53" s="1554">
        <f t="shared" si="55"/>
        <v>1.228710043698173</v>
      </c>
      <c r="EL53" s="1559">
        <v>9354</v>
      </c>
      <c r="EM53" s="1560">
        <v>3.11</v>
      </c>
      <c r="EN53" s="1559">
        <v>957</v>
      </c>
      <c r="EO53" s="1559">
        <v>9767</v>
      </c>
      <c r="EP53" s="1559">
        <v>29063</v>
      </c>
      <c r="EQ53" s="1686">
        <f t="shared" si="56"/>
        <v>3.2928465746825862E-2</v>
      </c>
      <c r="ER53" s="1685">
        <f t="shared" si="57"/>
        <v>0.33606303547465849</v>
      </c>
      <c r="ES53" s="1503" t="s">
        <v>198</v>
      </c>
      <c r="ET53" s="1573" t="s">
        <v>113</v>
      </c>
      <c r="EU53" s="1592"/>
      <c r="EV53" s="1572"/>
    </row>
    <row r="54" spans="3:152" ht="115.5" customHeight="1">
      <c r="C54" s="1827"/>
      <c r="D54" s="1786"/>
      <c r="E54" s="1576" t="s">
        <v>34</v>
      </c>
      <c r="F54" s="1567" t="s">
        <v>193</v>
      </c>
      <c r="G54" s="1791"/>
      <c r="H54" s="1568" t="s">
        <v>194</v>
      </c>
      <c r="I54" s="1538" t="s">
        <v>191</v>
      </c>
      <c r="J54" s="1569" t="s">
        <v>86</v>
      </c>
      <c r="K54" s="1540">
        <f t="shared" si="34"/>
        <v>1.3411777179970108E-2</v>
      </c>
      <c r="L54" s="1541"/>
      <c r="M54" s="1668">
        <f t="shared" si="50"/>
        <v>409.5</v>
      </c>
      <c r="N54" s="1666">
        <v>409.5</v>
      </c>
      <c r="O54" s="1601">
        <f>N54/1.05</f>
        <v>390</v>
      </c>
      <c r="P54" s="1600"/>
      <c r="Q54" s="1544"/>
      <c r="R54" s="1710">
        <v>409.5</v>
      </c>
      <c r="S54" s="1710"/>
      <c r="T54" s="1711"/>
      <c r="U54" s="1545"/>
      <c r="V54" s="1545"/>
      <c r="W54" s="1545"/>
      <c r="X54" s="1545"/>
      <c r="Y54" s="1545"/>
      <c r="Z54" s="1545"/>
      <c r="AA54" s="1545"/>
      <c r="AB54" s="1545"/>
      <c r="AC54" s="1545"/>
      <c r="AD54" s="1545"/>
      <c r="AE54" s="1545"/>
      <c r="AF54" s="1545"/>
      <c r="AG54" s="1545"/>
      <c r="AH54" s="1545"/>
      <c r="AI54" s="1545"/>
      <c r="AJ54" s="1545"/>
      <c r="AK54" s="1545"/>
      <c r="AL54" s="1545"/>
      <c r="AM54" s="1545"/>
      <c r="AN54" s="1545"/>
      <c r="AO54" s="1545"/>
      <c r="AP54" s="1545"/>
      <c r="AQ54" s="1545"/>
      <c r="AR54" s="1545"/>
      <c r="AS54" s="1545"/>
      <c r="AT54" s="1545"/>
      <c r="AU54" s="1546">
        <f>+N54/3</f>
        <v>136.5</v>
      </c>
      <c r="AV54" s="1546"/>
      <c r="AW54" s="1546"/>
      <c r="AX54" s="1546"/>
      <c r="AY54" s="1546"/>
      <c r="AZ54" s="1546"/>
      <c r="BA54" s="1546"/>
      <c r="BB54" s="1546"/>
      <c r="BC54" s="1546"/>
      <c r="BD54" s="1546"/>
      <c r="BE54" s="1546"/>
      <c r="BF54" s="1546"/>
      <c r="BG54" s="1546"/>
      <c r="BH54" s="1546"/>
      <c r="BI54" s="1546"/>
      <c r="BJ54" s="1546"/>
      <c r="BK54" s="1546">
        <f t="shared" si="35"/>
        <v>136.5</v>
      </c>
      <c r="BL54" s="1546"/>
      <c r="BM54" s="1546"/>
      <c r="BN54" s="1546"/>
      <c r="BO54" s="1546"/>
      <c r="BP54" s="1546"/>
      <c r="BQ54" s="1546"/>
      <c r="BR54" s="1546"/>
      <c r="BS54" s="1546"/>
      <c r="BT54" s="1546"/>
      <c r="BU54" s="1546"/>
      <c r="BV54" s="1546"/>
      <c r="BW54" s="1546"/>
      <c r="BX54" s="1546"/>
      <c r="BY54" s="1546"/>
      <c r="BZ54" s="1546"/>
      <c r="CA54" s="1546"/>
      <c r="CB54" s="1546"/>
      <c r="CC54" s="1546"/>
      <c r="CD54" s="1546"/>
      <c r="CE54" s="1546"/>
      <c r="CF54" s="1546"/>
      <c r="CG54" s="1546"/>
      <c r="CH54" s="1546"/>
      <c r="CI54" s="1546"/>
      <c r="CJ54" s="1546"/>
      <c r="CK54" s="1546"/>
      <c r="CL54" s="1546"/>
      <c r="CM54" s="1546"/>
      <c r="CN54" s="1546"/>
      <c r="CO54" s="1546"/>
      <c r="CP54" s="1546">
        <f t="shared" si="36"/>
        <v>136.5</v>
      </c>
      <c r="CQ54" s="1546"/>
      <c r="CR54" s="1546"/>
      <c r="CS54" s="1546"/>
      <c r="CT54" s="1546"/>
      <c r="CU54" s="1546"/>
      <c r="CV54" s="1546"/>
      <c r="CW54" s="1546"/>
      <c r="CX54" s="1546"/>
      <c r="CY54" s="1546"/>
      <c r="CZ54" s="1546"/>
      <c r="DA54" s="1546"/>
      <c r="DB54" s="1546"/>
      <c r="DC54" s="1546"/>
      <c r="DD54" s="1546"/>
      <c r="DE54" s="1546"/>
      <c r="DF54" s="1546"/>
      <c r="DG54" s="1546"/>
      <c r="DH54" s="1546"/>
      <c r="DI54" s="1546"/>
      <c r="DJ54" s="1546"/>
      <c r="DK54" s="1546"/>
      <c r="DL54" s="1546"/>
      <c r="DM54" s="1546"/>
      <c r="DN54" s="1546"/>
      <c r="DO54" s="1546"/>
      <c r="DP54" s="1546"/>
      <c r="DQ54" s="1546"/>
      <c r="DR54" s="1546"/>
      <c r="DS54" s="1546"/>
      <c r="DW54" s="1550">
        <v>0.09</v>
      </c>
      <c r="DX54" s="1551">
        <f t="shared" si="37"/>
        <v>4333.3333333333339</v>
      </c>
      <c r="DY54" s="1552"/>
      <c r="DZ54" s="1570">
        <v>50.89</v>
      </c>
      <c r="EA54" s="1554">
        <f t="shared" si="38"/>
        <v>339.11</v>
      </c>
      <c r="EB54" s="1555">
        <f t="shared" si="39"/>
        <v>0.1304871794871795</v>
      </c>
      <c r="EC54" s="1571">
        <v>46076</v>
      </c>
      <c r="ED54" s="1554">
        <f t="shared" si="51"/>
        <v>58.523499999999999</v>
      </c>
      <c r="EE54" s="1554" t="s">
        <v>86</v>
      </c>
      <c r="EF54" s="1555">
        <f t="shared" si="41"/>
        <v>0.21184615384615382</v>
      </c>
      <c r="EG54" s="1557">
        <f t="shared" si="49"/>
        <v>918</v>
      </c>
      <c r="EH54" s="1558">
        <f t="shared" si="52"/>
        <v>55.435729847494557</v>
      </c>
      <c r="EI54" s="1554" t="str">
        <f t="shared" si="53"/>
        <v/>
      </c>
      <c r="EJ54" s="1554">
        <f t="shared" si="54"/>
        <v>5.5435729847494557E-2</v>
      </c>
      <c r="EK54" s="1554">
        <f t="shared" si="55"/>
        <v>1.5810731040482182</v>
      </c>
      <c r="EL54" s="1579"/>
      <c r="EM54" s="1579"/>
      <c r="EN54" s="1559">
        <v>918</v>
      </c>
      <c r="EO54" s="1579"/>
      <c r="EP54" s="1559">
        <v>32187</v>
      </c>
      <c r="EQ54" s="1686">
        <f t="shared" si="56"/>
        <v>2.8520831391555597E-2</v>
      </c>
      <c r="ER54" s="1562">
        <f t="shared" si="57"/>
        <v>0</v>
      </c>
      <c r="ES54" s="1503"/>
      <c r="ET54" s="1573" t="s">
        <v>113</v>
      </c>
      <c r="EU54" s="1592"/>
      <c r="EV54" s="1572"/>
    </row>
    <row r="55" spans="3:152" ht="115.5" customHeight="1">
      <c r="C55" s="1827"/>
      <c r="D55" s="1785" t="s">
        <v>199</v>
      </c>
      <c r="E55" s="1576" t="s">
        <v>26</v>
      </c>
      <c r="F55" s="1567" t="s">
        <v>189</v>
      </c>
      <c r="G55" s="1791"/>
      <c r="H55" s="1568" t="s">
        <v>190</v>
      </c>
      <c r="I55" s="1538" t="s">
        <v>191</v>
      </c>
      <c r="J55" s="1569" t="s">
        <v>86</v>
      </c>
      <c r="K55" s="1540">
        <f t="shared" si="34"/>
        <v>1.6450142427798745E-2</v>
      </c>
      <c r="L55" s="1541"/>
      <c r="M55" s="1668">
        <f t="shared" si="50"/>
        <v>502.27</v>
      </c>
      <c r="N55" s="1666">
        <v>502.27</v>
      </c>
      <c r="O55" s="1601">
        <f>N55/1.15</f>
        <v>436.75652173913045</v>
      </c>
      <c r="P55" s="1600"/>
      <c r="Q55" s="1544"/>
      <c r="R55" s="1710">
        <v>502.27</v>
      </c>
      <c r="S55" s="1710"/>
      <c r="T55" s="1711"/>
      <c r="U55" s="1545"/>
      <c r="V55" s="1545"/>
      <c r="W55" s="1545"/>
      <c r="X55" s="1545"/>
      <c r="Y55" s="1545"/>
      <c r="Z55" s="1545"/>
      <c r="AA55" s="1545"/>
      <c r="AB55" s="1545"/>
      <c r="AC55" s="1545"/>
      <c r="AD55" s="1545"/>
      <c r="AE55" s="1545"/>
      <c r="AF55" s="1545"/>
      <c r="AG55" s="1545"/>
      <c r="AH55" s="1545"/>
      <c r="AI55" s="1545"/>
      <c r="AJ55" s="1545"/>
      <c r="AK55" s="1545"/>
      <c r="AL55" s="1545"/>
      <c r="AM55" s="1545"/>
      <c r="AN55" s="1545"/>
      <c r="AO55" s="1545"/>
      <c r="AP55" s="1545"/>
      <c r="AQ55" s="1545"/>
      <c r="AR55" s="1545"/>
      <c r="AS55" s="1545"/>
      <c r="AT55" s="1545"/>
      <c r="AU55" s="1545"/>
      <c r="AV55" s="1545"/>
      <c r="AW55" s="1545"/>
      <c r="AX55" s="1545"/>
      <c r="AY55" s="1545"/>
      <c r="AZ55" s="1546">
        <f>+N55/3</f>
        <v>167.42333333333332</v>
      </c>
      <c r="BA55" s="1546"/>
      <c r="BB55" s="1546"/>
      <c r="BC55" s="1546"/>
      <c r="BD55" s="1546"/>
      <c r="BE55" s="1546"/>
      <c r="BF55" s="1546"/>
      <c r="BG55" s="1546"/>
      <c r="BH55" s="1546"/>
      <c r="BI55" s="1546"/>
      <c r="BJ55" s="1546"/>
      <c r="BK55" s="1546">
        <f t="shared" si="35"/>
        <v>167.42333333333332</v>
      </c>
      <c r="BL55" s="1546"/>
      <c r="BM55" s="1546"/>
      <c r="BN55" s="1546"/>
      <c r="BO55" s="1546"/>
      <c r="BP55" s="1546"/>
      <c r="BQ55" s="1546"/>
      <c r="BR55" s="1546"/>
      <c r="BS55" s="1546"/>
      <c r="BT55" s="1546"/>
      <c r="BU55" s="1546"/>
      <c r="BV55" s="1546"/>
      <c r="BW55" s="1546"/>
      <c r="BX55" s="1546"/>
      <c r="BY55" s="1546"/>
      <c r="BZ55" s="1546"/>
      <c r="CA55" s="1546"/>
      <c r="CB55" s="1546"/>
      <c r="CC55" s="1546"/>
      <c r="CD55" s="1546"/>
      <c r="CE55" s="1546"/>
      <c r="CF55" s="1546"/>
      <c r="CG55" s="1546"/>
      <c r="CH55" s="1546"/>
      <c r="CI55" s="1546"/>
      <c r="CJ55" s="1546"/>
      <c r="CK55" s="1546"/>
      <c r="CL55" s="1546"/>
      <c r="CM55" s="1546"/>
      <c r="CN55" s="1546"/>
      <c r="CO55" s="1546"/>
      <c r="CP55" s="1546">
        <f t="shared" si="36"/>
        <v>167.42333333333332</v>
      </c>
      <c r="CQ55" s="1546"/>
      <c r="CR55" s="1546"/>
      <c r="CS55" s="1546"/>
      <c r="CT55" s="1546"/>
      <c r="CU55" s="1546"/>
      <c r="CV55" s="1546"/>
      <c r="CW55" s="1546"/>
      <c r="CX55" s="1546"/>
      <c r="CY55" s="1546"/>
      <c r="CZ55" s="1546"/>
      <c r="DA55" s="1546"/>
      <c r="DB55" s="1546"/>
      <c r="DC55" s="1546"/>
      <c r="DD55" s="1546"/>
      <c r="DE55" s="1546"/>
      <c r="DF55" s="1546"/>
      <c r="DG55" s="1546"/>
      <c r="DH55" s="1546"/>
      <c r="DI55" s="1546"/>
      <c r="DJ55" s="1546"/>
      <c r="DK55" s="1546"/>
      <c r="DL55" s="1546"/>
      <c r="DM55" s="1546"/>
      <c r="DN55" s="1546"/>
      <c r="DO55" s="1546"/>
      <c r="DP55" s="1546"/>
      <c r="DQ55" s="1546"/>
      <c r="DR55" s="1546"/>
      <c r="DS55" s="1546"/>
      <c r="DW55" s="1550">
        <v>0.05</v>
      </c>
      <c r="DX55" s="1551">
        <f t="shared" si="37"/>
        <v>8735.1304347826081</v>
      </c>
      <c r="DY55" s="1552"/>
      <c r="DZ55" s="1570">
        <v>34.75</v>
      </c>
      <c r="EA55" s="1554">
        <f t="shared" si="38"/>
        <v>402.00652173913045</v>
      </c>
      <c r="EB55" s="1555">
        <f t="shared" si="39"/>
        <v>7.9563780436816847E-2</v>
      </c>
      <c r="EC55" s="1571">
        <v>46076</v>
      </c>
      <c r="ED55" s="1554">
        <f t="shared" si="51"/>
        <v>39.962499999999999</v>
      </c>
      <c r="EE55" s="1554" t="s">
        <v>86</v>
      </c>
      <c r="EF55" s="1555">
        <f t="shared" si="41"/>
        <v>0.16279092918151594</v>
      </c>
      <c r="EG55" s="1557">
        <f t="shared" si="49"/>
        <v>1422</v>
      </c>
      <c r="EH55" s="1558">
        <f t="shared" si="52"/>
        <v>24.437412095639942</v>
      </c>
      <c r="EI55" s="1554">
        <f t="shared" si="53"/>
        <v>2.5626843657817109E-3</v>
      </c>
      <c r="EJ55" s="1554">
        <f t="shared" si="54"/>
        <v>2.4437412095639943E-2</v>
      </c>
      <c r="EK55" s="1554">
        <f t="shared" si="55"/>
        <v>0.71268893947783996</v>
      </c>
      <c r="EL55" s="1559">
        <v>14785</v>
      </c>
      <c r="EM55" s="1560">
        <v>3.3</v>
      </c>
      <c r="EN55" s="1559">
        <v>1422</v>
      </c>
      <c r="EO55" s="1559">
        <v>13560</v>
      </c>
      <c r="EP55" s="1559">
        <v>48759</v>
      </c>
      <c r="EQ55" s="1686">
        <f t="shared" si="56"/>
        <v>2.9163846674460099E-2</v>
      </c>
      <c r="ER55" s="1685">
        <f t="shared" si="57"/>
        <v>0.27810250415307941</v>
      </c>
      <c r="ES55" s="1503" t="s">
        <v>200</v>
      </c>
      <c r="ET55" s="1573" t="s">
        <v>113</v>
      </c>
      <c r="EU55" s="1592"/>
      <c r="EV55" s="1572"/>
    </row>
    <row r="56" spans="3:152" ht="115.5" customHeight="1">
      <c r="C56" s="1827"/>
      <c r="D56" s="1786"/>
      <c r="E56" s="1576" t="s">
        <v>34</v>
      </c>
      <c r="F56" s="1567" t="s">
        <v>193</v>
      </c>
      <c r="G56" s="1771"/>
      <c r="H56" s="1568" t="s">
        <v>194</v>
      </c>
      <c r="I56" s="1538" t="s">
        <v>191</v>
      </c>
      <c r="J56" s="1569" t="s">
        <v>86</v>
      </c>
      <c r="K56" s="1540">
        <f t="shared" si="34"/>
        <v>1.3411777179970108E-2</v>
      </c>
      <c r="L56" s="1541"/>
      <c r="M56" s="1668">
        <f t="shared" si="50"/>
        <v>409.5</v>
      </c>
      <c r="N56" s="1666">
        <v>409.5</v>
      </c>
      <c r="O56" s="1601">
        <f>N56/1.05</f>
        <v>390</v>
      </c>
      <c r="P56" s="1600"/>
      <c r="Q56" s="1544"/>
      <c r="R56" s="1710">
        <v>409.5</v>
      </c>
      <c r="S56" s="1710"/>
      <c r="T56" s="1711"/>
      <c r="U56" s="1545"/>
      <c r="V56" s="1545"/>
      <c r="W56" s="1545"/>
      <c r="X56" s="1545"/>
      <c r="Y56" s="1545"/>
      <c r="Z56" s="1545"/>
      <c r="AA56" s="1545"/>
      <c r="AB56" s="1545"/>
      <c r="AC56" s="1545"/>
      <c r="AD56" s="1545"/>
      <c r="AE56" s="1545"/>
      <c r="AF56" s="1545"/>
      <c r="AG56" s="1545"/>
      <c r="AH56" s="1545"/>
      <c r="AI56" s="1545"/>
      <c r="AJ56" s="1545"/>
      <c r="AK56" s="1545"/>
      <c r="AL56" s="1545"/>
      <c r="AM56" s="1545"/>
      <c r="AN56" s="1545"/>
      <c r="AO56" s="1545"/>
      <c r="AP56" s="1545"/>
      <c r="AQ56" s="1545"/>
      <c r="AR56" s="1545"/>
      <c r="AS56" s="1545"/>
      <c r="AT56" s="1545"/>
      <c r="AU56" s="1546">
        <f>+N56/3</f>
        <v>136.5</v>
      </c>
      <c r="AV56" s="1546"/>
      <c r="AW56" s="1546"/>
      <c r="AX56" s="1546"/>
      <c r="AY56" s="1546"/>
      <c r="AZ56" s="1546"/>
      <c r="BA56" s="1546"/>
      <c r="BB56" s="1546"/>
      <c r="BC56" s="1546"/>
      <c r="BD56" s="1546"/>
      <c r="BE56" s="1546"/>
      <c r="BF56" s="1546"/>
      <c r="BG56" s="1546"/>
      <c r="BH56" s="1546"/>
      <c r="BI56" s="1546"/>
      <c r="BJ56" s="1546"/>
      <c r="BK56" s="1546">
        <f t="shared" si="35"/>
        <v>136.5</v>
      </c>
      <c r="BL56" s="1546"/>
      <c r="BM56" s="1546"/>
      <c r="BN56" s="1546"/>
      <c r="BO56" s="1546"/>
      <c r="BP56" s="1546"/>
      <c r="BQ56" s="1546"/>
      <c r="BR56" s="1546"/>
      <c r="BS56" s="1546"/>
      <c r="BT56" s="1546"/>
      <c r="BU56" s="1546"/>
      <c r="BV56" s="1546"/>
      <c r="BW56" s="1546"/>
      <c r="BX56" s="1546"/>
      <c r="BY56" s="1546"/>
      <c r="BZ56" s="1546"/>
      <c r="CA56" s="1546"/>
      <c r="CB56" s="1546"/>
      <c r="CC56" s="1546"/>
      <c r="CD56" s="1546"/>
      <c r="CE56" s="1546"/>
      <c r="CF56" s="1546"/>
      <c r="CG56" s="1546"/>
      <c r="CH56" s="1546"/>
      <c r="CI56" s="1546"/>
      <c r="CJ56" s="1546"/>
      <c r="CK56" s="1546"/>
      <c r="CL56" s="1546"/>
      <c r="CM56" s="1546"/>
      <c r="CN56" s="1546"/>
      <c r="CO56" s="1546"/>
      <c r="CP56" s="1546">
        <f t="shared" si="36"/>
        <v>136.5</v>
      </c>
      <c r="CQ56" s="1546"/>
      <c r="CR56" s="1546"/>
      <c r="CS56" s="1546"/>
      <c r="CT56" s="1546"/>
      <c r="CU56" s="1546"/>
      <c r="CV56" s="1546"/>
      <c r="CW56" s="1546"/>
      <c r="CX56" s="1546"/>
      <c r="CY56" s="1546"/>
      <c r="CZ56" s="1546"/>
      <c r="DA56" s="1546"/>
      <c r="DB56" s="1546"/>
      <c r="DC56" s="1546"/>
      <c r="DD56" s="1546"/>
      <c r="DE56" s="1546"/>
      <c r="DF56" s="1546"/>
      <c r="DG56" s="1546"/>
      <c r="DH56" s="1546"/>
      <c r="DI56" s="1546"/>
      <c r="DJ56" s="1546"/>
      <c r="DK56" s="1546"/>
      <c r="DL56" s="1546"/>
      <c r="DM56" s="1546"/>
      <c r="DN56" s="1546"/>
      <c r="DO56" s="1546"/>
      <c r="DP56" s="1546"/>
      <c r="DQ56" s="1546"/>
      <c r="DR56" s="1546"/>
      <c r="DS56" s="1546"/>
      <c r="DW56" s="1550">
        <v>0.09</v>
      </c>
      <c r="DX56" s="1551">
        <f t="shared" si="37"/>
        <v>4333.3333333333339</v>
      </c>
      <c r="DY56" s="1552"/>
      <c r="DZ56" s="1570">
        <v>50.79</v>
      </c>
      <c r="EA56" s="1554">
        <f t="shared" si="38"/>
        <v>339.21</v>
      </c>
      <c r="EB56" s="1555">
        <f t="shared" si="39"/>
        <v>0.13023076923076923</v>
      </c>
      <c r="EC56" s="1571">
        <v>46076</v>
      </c>
      <c r="ED56" s="1554">
        <f t="shared" si="51"/>
        <v>58.408499999999997</v>
      </c>
      <c r="EE56" s="1554" t="s">
        <v>86</v>
      </c>
      <c r="EF56" s="1555">
        <f t="shared" si="41"/>
        <v>0.20815384615384613</v>
      </c>
      <c r="EG56" s="1557">
        <f t="shared" si="49"/>
        <v>902</v>
      </c>
      <c r="EH56" s="1558">
        <f t="shared" si="52"/>
        <v>56.308203991130817</v>
      </c>
      <c r="EI56" s="1554" t="str">
        <f t="shared" si="53"/>
        <v/>
      </c>
      <c r="EJ56" s="1554">
        <f t="shared" si="54"/>
        <v>5.6308203991130817E-2</v>
      </c>
      <c r="EK56" s="1554">
        <f t="shared" si="55"/>
        <v>1.3811012916383414</v>
      </c>
      <c r="EL56" s="1579"/>
      <c r="EM56" s="1579"/>
      <c r="EN56" s="1559">
        <v>902</v>
      </c>
      <c r="EO56" s="1579"/>
      <c r="EP56" s="1559">
        <v>36775</v>
      </c>
      <c r="EQ56" s="1686">
        <f t="shared" si="56"/>
        <v>2.4527532290958533E-2</v>
      </c>
      <c r="ER56" s="1562">
        <f t="shared" si="57"/>
        <v>0</v>
      </c>
      <c r="ES56" s="1503" t="s">
        <v>201</v>
      </c>
      <c r="ET56" s="1573" t="s">
        <v>113</v>
      </c>
      <c r="EU56" s="1592"/>
      <c r="EV56" s="1572"/>
    </row>
    <row r="57" spans="3:152" ht="115.5" customHeight="1">
      <c r="C57" s="1828" t="s">
        <v>202</v>
      </c>
      <c r="D57" s="1785" t="s">
        <v>203</v>
      </c>
      <c r="E57" s="1576" t="s">
        <v>26</v>
      </c>
      <c r="F57" s="1567" t="s">
        <v>189</v>
      </c>
      <c r="G57" s="1770" t="s">
        <v>204</v>
      </c>
      <c r="H57" s="1568" t="s">
        <v>190</v>
      </c>
      <c r="I57" s="1538" t="s">
        <v>191</v>
      </c>
      <c r="J57" s="1569" t="s">
        <v>86</v>
      </c>
      <c r="K57" s="1540">
        <f t="shared" ref="K57:K74" si="58">+N57/$N$84</f>
        <v>1.6450142427798745E-2</v>
      </c>
      <c r="L57" s="1541"/>
      <c r="M57" s="1668">
        <f t="shared" si="50"/>
        <v>502.27</v>
      </c>
      <c r="N57" s="1666">
        <v>502.27</v>
      </c>
      <c r="O57" s="1601">
        <f>N57/1.15</f>
        <v>436.75652173913045</v>
      </c>
      <c r="P57" s="1600"/>
      <c r="Q57" s="1544"/>
      <c r="R57" s="1710">
        <v>502.27</v>
      </c>
      <c r="S57" s="1710"/>
      <c r="T57" s="1711"/>
      <c r="U57" s="1545"/>
      <c r="V57" s="1545"/>
      <c r="W57" s="1545"/>
      <c r="X57" s="1545"/>
      <c r="Y57" s="1545"/>
      <c r="Z57" s="1545"/>
      <c r="AA57" s="1545"/>
      <c r="AB57" s="1545"/>
      <c r="AC57" s="1545"/>
      <c r="AD57" s="1545"/>
      <c r="AE57" s="1545"/>
      <c r="AF57" s="1545"/>
      <c r="AG57" s="1545"/>
      <c r="AH57" s="1545"/>
      <c r="AI57" s="1545"/>
      <c r="AJ57" s="1545"/>
      <c r="AK57" s="1545"/>
      <c r="AL57" s="1545"/>
      <c r="AM57" s="1545"/>
      <c r="AN57" s="1545"/>
      <c r="AO57" s="1545"/>
      <c r="AP57" s="1545"/>
      <c r="AQ57" s="1545"/>
      <c r="AR57" s="1545"/>
      <c r="AS57" s="1545"/>
      <c r="AT57" s="1545"/>
      <c r="AU57" s="1545"/>
      <c r="AV57" s="1545"/>
      <c r="AW57" s="1545"/>
      <c r="AX57" s="1545"/>
      <c r="AY57" s="1545"/>
      <c r="AZ57" s="1546">
        <f>+N57/3</f>
        <v>167.42333333333332</v>
      </c>
      <c r="BA57" s="1546"/>
      <c r="BB57" s="1546"/>
      <c r="BC57" s="1546"/>
      <c r="BD57" s="1546"/>
      <c r="BE57" s="1546"/>
      <c r="BF57" s="1546"/>
      <c r="BG57" s="1546"/>
      <c r="BH57" s="1546"/>
      <c r="BI57" s="1546"/>
      <c r="BJ57" s="1546"/>
      <c r="BK57" s="1546">
        <f t="shared" si="35"/>
        <v>167.42333333333332</v>
      </c>
      <c r="BL57" s="1546"/>
      <c r="BM57" s="1546"/>
      <c r="BN57" s="1546"/>
      <c r="BO57" s="1546"/>
      <c r="BP57" s="1546"/>
      <c r="BQ57" s="1546"/>
      <c r="BR57" s="1546"/>
      <c r="BS57" s="1546"/>
      <c r="BT57" s="1546"/>
      <c r="BU57" s="1546"/>
      <c r="BV57" s="1546"/>
      <c r="BW57" s="1546"/>
      <c r="BX57" s="1546"/>
      <c r="BY57" s="1546"/>
      <c r="BZ57" s="1546"/>
      <c r="CA57" s="1546"/>
      <c r="CB57" s="1546"/>
      <c r="CC57" s="1546"/>
      <c r="CD57" s="1546"/>
      <c r="CE57" s="1546"/>
      <c r="CF57" s="1546"/>
      <c r="CG57" s="1546"/>
      <c r="CH57" s="1546"/>
      <c r="CI57" s="1546"/>
      <c r="CJ57" s="1546"/>
      <c r="CK57" s="1546"/>
      <c r="CL57" s="1546"/>
      <c r="CM57" s="1546"/>
      <c r="CN57" s="1546"/>
      <c r="CO57" s="1546"/>
      <c r="CP57" s="1546">
        <f t="shared" si="36"/>
        <v>167.42333333333332</v>
      </c>
      <c r="CQ57" s="1546"/>
      <c r="CR57" s="1546"/>
      <c r="CS57" s="1546"/>
      <c r="CT57" s="1546"/>
      <c r="CU57" s="1546"/>
      <c r="CV57" s="1546"/>
      <c r="CW57" s="1546"/>
      <c r="CX57" s="1546"/>
      <c r="CY57" s="1546"/>
      <c r="CZ57" s="1546"/>
      <c r="DA57" s="1546"/>
      <c r="DB57" s="1546"/>
      <c r="DC57" s="1546"/>
      <c r="DD57" s="1546"/>
      <c r="DE57" s="1546"/>
      <c r="DF57" s="1546"/>
      <c r="DG57" s="1546"/>
      <c r="DH57" s="1546"/>
      <c r="DI57" s="1546"/>
      <c r="DJ57" s="1546"/>
      <c r="DK57" s="1546"/>
      <c r="DL57" s="1546"/>
      <c r="DM57" s="1546"/>
      <c r="DN57" s="1546"/>
      <c r="DO57" s="1546"/>
      <c r="DP57" s="1546"/>
      <c r="DQ57" s="1546"/>
      <c r="DR57" s="1546"/>
      <c r="DS57" s="1546"/>
      <c r="DW57" s="1550">
        <v>0.05</v>
      </c>
      <c r="DX57" s="1551">
        <f t="shared" si="37"/>
        <v>8735.1304347826081</v>
      </c>
      <c r="DY57" s="1552"/>
      <c r="DZ57" s="1570">
        <v>35.47</v>
      </c>
      <c r="EA57" s="1554">
        <f t="shared" si="38"/>
        <v>401.28652173913042</v>
      </c>
      <c r="EB57" s="1555">
        <f t="shared" si="39"/>
        <v>8.1212296175363838E-2</v>
      </c>
      <c r="EC57" s="1571">
        <v>46076</v>
      </c>
      <c r="ED57" s="1554">
        <f t="shared" si="51"/>
        <v>40.790499999999994</v>
      </c>
      <c r="EE57" s="1554" t="s">
        <v>86</v>
      </c>
      <c r="EF57" s="1555">
        <f t="shared" si="41"/>
        <v>0.10337567443805125</v>
      </c>
      <c r="EG57" s="1557">
        <f t="shared" si="49"/>
        <v>903</v>
      </c>
      <c r="EH57" s="1558">
        <f t="shared" si="52"/>
        <v>39.280177187153932</v>
      </c>
      <c r="EI57" s="1554">
        <f t="shared" si="53"/>
        <v>4.7867746288798915E-3</v>
      </c>
      <c r="EJ57" s="1554">
        <f t="shared" si="54"/>
        <v>3.9280177187153931E-2</v>
      </c>
      <c r="EK57" s="1554">
        <f t="shared" si="55"/>
        <v>1.175320587163259</v>
      </c>
      <c r="EL57" s="1559">
        <v>12345</v>
      </c>
      <c r="EM57" s="1560">
        <v>2.44</v>
      </c>
      <c r="EN57" s="1559">
        <v>903</v>
      </c>
      <c r="EO57" s="1559">
        <v>7410</v>
      </c>
      <c r="EP57" s="1559">
        <v>30179</v>
      </c>
      <c r="EQ57" s="1686">
        <f t="shared" si="56"/>
        <v>2.9921468570860532E-2</v>
      </c>
      <c r="ER57" s="1685">
        <f t="shared" si="57"/>
        <v>0.24553497465124755</v>
      </c>
      <c r="ES57" s="1503" t="s">
        <v>205</v>
      </c>
      <c r="ET57" s="1573" t="s">
        <v>113</v>
      </c>
      <c r="EU57" s="1592"/>
      <c r="EV57" s="1572"/>
    </row>
    <row r="58" spans="3:152" ht="115.5" customHeight="1">
      <c r="C58" s="1829"/>
      <c r="D58" s="1786"/>
      <c r="E58" s="1576" t="s">
        <v>34</v>
      </c>
      <c r="F58" s="1567" t="s">
        <v>193</v>
      </c>
      <c r="G58" s="1791"/>
      <c r="H58" s="1568" t="s">
        <v>194</v>
      </c>
      <c r="I58" s="1538" t="s">
        <v>191</v>
      </c>
      <c r="J58" s="1569" t="s">
        <v>86</v>
      </c>
      <c r="K58" s="1540">
        <f t="shared" si="58"/>
        <v>1.3411777179970108E-2</v>
      </c>
      <c r="L58" s="1541"/>
      <c r="M58" s="1668">
        <f t="shared" si="50"/>
        <v>409.5</v>
      </c>
      <c r="N58" s="1666">
        <v>409.5</v>
      </c>
      <c r="O58" s="1601">
        <f>N58/1.05</f>
        <v>390</v>
      </c>
      <c r="P58" s="1600"/>
      <c r="Q58" s="1544"/>
      <c r="R58" s="1710">
        <v>409.5</v>
      </c>
      <c r="S58" s="1710"/>
      <c r="T58" s="1711"/>
      <c r="U58" s="1545"/>
      <c r="V58" s="1545"/>
      <c r="W58" s="1545"/>
      <c r="X58" s="1545"/>
      <c r="Y58" s="1545"/>
      <c r="Z58" s="1545"/>
      <c r="AA58" s="1545"/>
      <c r="AB58" s="1545"/>
      <c r="AC58" s="1545"/>
      <c r="AD58" s="1545"/>
      <c r="AE58" s="1545"/>
      <c r="AF58" s="1545"/>
      <c r="AG58" s="1545"/>
      <c r="AH58" s="1545"/>
      <c r="AI58" s="1545"/>
      <c r="AJ58" s="1545"/>
      <c r="AK58" s="1545"/>
      <c r="AL58" s="1545"/>
      <c r="AM58" s="1545"/>
      <c r="AN58" s="1545"/>
      <c r="AO58" s="1545"/>
      <c r="AP58" s="1545"/>
      <c r="AQ58" s="1545"/>
      <c r="AR58" s="1545"/>
      <c r="AS58" s="1545"/>
      <c r="AT58" s="1545"/>
      <c r="AU58" s="1546">
        <f>+N58/3</f>
        <v>136.5</v>
      </c>
      <c r="AV58" s="1546"/>
      <c r="AW58" s="1546"/>
      <c r="AX58" s="1546"/>
      <c r="AY58" s="1546"/>
      <c r="AZ58" s="1546"/>
      <c r="BA58" s="1546"/>
      <c r="BB58" s="1546"/>
      <c r="BC58" s="1546"/>
      <c r="BD58" s="1546"/>
      <c r="BE58" s="1546"/>
      <c r="BF58" s="1546"/>
      <c r="BG58" s="1546"/>
      <c r="BH58" s="1546"/>
      <c r="BI58" s="1546"/>
      <c r="BJ58" s="1546"/>
      <c r="BK58" s="1546">
        <f t="shared" si="35"/>
        <v>136.5</v>
      </c>
      <c r="BL58" s="1546"/>
      <c r="BM58" s="1546"/>
      <c r="BN58" s="1546"/>
      <c r="BO58" s="1546"/>
      <c r="BP58" s="1546"/>
      <c r="BQ58" s="1546"/>
      <c r="BR58" s="1546"/>
      <c r="BS58" s="1546"/>
      <c r="BT58" s="1546"/>
      <c r="BU58" s="1546"/>
      <c r="BV58" s="1546"/>
      <c r="BW58" s="1546"/>
      <c r="BX58" s="1546"/>
      <c r="BY58" s="1546"/>
      <c r="BZ58" s="1546"/>
      <c r="CA58" s="1546"/>
      <c r="CB58" s="1546"/>
      <c r="CC58" s="1546"/>
      <c r="CD58" s="1546"/>
      <c r="CE58" s="1546"/>
      <c r="CF58" s="1546"/>
      <c r="CG58" s="1546"/>
      <c r="CH58" s="1546"/>
      <c r="CI58" s="1546"/>
      <c r="CJ58" s="1546"/>
      <c r="CK58" s="1546"/>
      <c r="CL58" s="1546"/>
      <c r="CM58" s="1546"/>
      <c r="CN58" s="1546"/>
      <c r="CO58" s="1546"/>
      <c r="CP58" s="1546">
        <f t="shared" si="36"/>
        <v>136.5</v>
      </c>
      <c r="CQ58" s="1546"/>
      <c r="CR58" s="1546"/>
      <c r="CS58" s="1546"/>
      <c r="CT58" s="1546"/>
      <c r="CU58" s="1546"/>
      <c r="CV58" s="1546"/>
      <c r="CW58" s="1546"/>
      <c r="CX58" s="1546"/>
      <c r="CY58" s="1546"/>
      <c r="CZ58" s="1546"/>
      <c r="DA58" s="1546"/>
      <c r="DB58" s="1546"/>
      <c r="DC58" s="1546"/>
      <c r="DD58" s="1546"/>
      <c r="DE58" s="1546"/>
      <c r="DF58" s="1546"/>
      <c r="DG58" s="1546"/>
      <c r="DH58" s="1546"/>
      <c r="DI58" s="1546"/>
      <c r="DJ58" s="1546"/>
      <c r="DK58" s="1546"/>
      <c r="DL58" s="1546"/>
      <c r="DM58" s="1546"/>
      <c r="DN58" s="1546"/>
      <c r="DO58" s="1546"/>
      <c r="DP58" s="1546"/>
      <c r="DQ58" s="1546"/>
      <c r="DR58" s="1546"/>
      <c r="DS58" s="1546"/>
      <c r="DW58" s="1550">
        <v>0.09</v>
      </c>
      <c r="DX58" s="1551">
        <f t="shared" si="37"/>
        <v>4333.3333333333339</v>
      </c>
      <c r="DY58" s="1552"/>
      <c r="DZ58" s="1570">
        <v>53.74</v>
      </c>
      <c r="EA58" s="1554">
        <f t="shared" si="38"/>
        <v>336.26</v>
      </c>
      <c r="EB58" s="1555">
        <f t="shared" si="39"/>
        <v>0.13779487179487179</v>
      </c>
      <c r="EC58" s="1571">
        <v>46076</v>
      </c>
      <c r="ED58" s="1554">
        <f t="shared" si="51"/>
        <v>61.800999999999995</v>
      </c>
      <c r="EE58" s="1554" t="s">
        <v>86</v>
      </c>
      <c r="EF58" s="1555">
        <f t="shared" si="41"/>
        <v>1.9883076923076921</v>
      </c>
      <c r="EG58" s="1557">
        <f t="shared" si="49"/>
        <v>8616</v>
      </c>
      <c r="EH58" s="1558">
        <f t="shared" si="52"/>
        <v>6.2372330547818011</v>
      </c>
      <c r="EI58" s="1554" t="str">
        <f t="shared" si="53"/>
        <v/>
      </c>
      <c r="EJ58" s="1554">
        <f t="shared" si="54"/>
        <v>6.2372330547818015E-3</v>
      </c>
      <c r="EK58" s="1554">
        <f t="shared" si="55"/>
        <v>0.34628296744012221</v>
      </c>
      <c r="EL58" s="1579"/>
      <c r="EM58" s="1580"/>
      <c r="EN58" s="1559">
        <v>8616</v>
      </c>
      <c r="EO58" s="1579"/>
      <c r="EP58" s="1559">
        <v>155191</v>
      </c>
      <c r="EQ58" s="1686">
        <f t="shared" si="56"/>
        <v>5.5518683428807086E-2</v>
      </c>
      <c r="ER58" s="1562">
        <f t="shared" si="57"/>
        <v>0</v>
      </c>
      <c r="ES58" s="1503"/>
      <c r="ET58" s="1573" t="s">
        <v>113</v>
      </c>
      <c r="EU58" s="1592"/>
      <c r="EV58" s="1572"/>
    </row>
    <row r="59" spans="3:152" ht="115.5" customHeight="1">
      <c r="C59" s="1829"/>
      <c r="D59" s="1785" t="s">
        <v>206</v>
      </c>
      <c r="E59" s="1576" t="s">
        <v>26</v>
      </c>
      <c r="F59" s="1567" t="s">
        <v>189</v>
      </c>
      <c r="G59" s="1791"/>
      <c r="H59" s="1568" t="s">
        <v>190</v>
      </c>
      <c r="I59" s="1538" t="s">
        <v>191</v>
      </c>
      <c r="J59" s="1569" t="s">
        <v>86</v>
      </c>
      <c r="K59" s="1540">
        <f t="shared" si="58"/>
        <v>1.6450142427798745E-2</v>
      </c>
      <c r="L59" s="1541"/>
      <c r="M59" s="1668">
        <f t="shared" ref="M59:M66" si="59">+N59</f>
        <v>502.27</v>
      </c>
      <c r="N59" s="1666">
        <v>502.27</v>
      </c>
      <c r="O59" s="1601">
        <f>N59/1.15</f>
        <v>436.75652173913045</v>
      </c>
      <c r="P59" s="1600"/>
      <c r="Q59" s="1544"/>
      <c r="R59" s="1710">
        <v>502.27</v>
      </c>
      <c r="S59" s="1710"/>
      <c r="T59" s="1711"/>
      <c r="U59" s="1545"/>
      <c r="V59" s="1545"/>
      <c r="W59" s="1545"/>
      <c r="X59" s="1545"/>
      <c r="Y59" s="1545"/>
      <c r="Z59" s="1545"/>
      <c r="AA59" s="1545"/>
      <c r="AB59" s="1545"/>
      <c r="AC59" s="1545"/>
      <c r="AD59" s="1545"/>
      <c r="AE59" s="1545"/>
      <c r="AF59" s="1545"/>
      <c r="AG59" s="1545"/>
      <c r="AH59" s="1545"/>
      <c r="AI59" s="1545"/>
      <c r="AJ59" s="1545"/>
      <c r="AK59" s="1545"/>
      <c r="AL59" s="1545"/>
      <c r="AM59" s="1545"/>
      <c r="AN59" s="1545"/>
      <c r="AO59" s="1545"/>
      <c r="AP59" s="1545"/>
      <c r="AQ59" s="1545"/>
      <c r="AR59" s="1545"/>
      <c r="AS59" s="1545"/>
      <c r="AT59" s="1545"/>
      <c r="AU59" s="1545"/>
      <c r="AV59" s="1545"/>
      <c r="AW59" s="1545"/>
      <c r="AX59" s="1545"/>
      <c r="AY59" s="1545"/>
      <c r="AZ59" s="1546">
        <f>+N59/3</f>
        <v>167.42333333333332</v>
      </c>
      <c r="BA59" s="1546"/>
      <c r="BB59" s="1546"/>
      <c r="BC59" s="1546"/>
      <c r="BD59" s="1546"/>
      <c r="BE59" s="1546"/>
      <c r="BF59" s="1546"/>
      <c r="BG59" s="1546"/>
      <c r="BH59" s="1546"/>
      <c r="BI59" s="1546"/>
      <c r="BJ59" s="1546"/>
      <c r="BK59" s="1546">
        <f t="shared" si="35"/>
        <v>167.42333333333332</v>
      </c>
      <c r="BL59" s="1546"/>
      <c r="BM59" s="1546"/>
      <c r="BN59" s="1546"/>
      <c r="BO59" s="1546"/>
      <c r="BP59" s="1546"/>
      <c r="BQ59" s="1546"/>
      <c r="BR59" s="1546"/>
      <c r="BS59" s="1546"/>
      <c r="BT59" s="1546"/>
      <c r="BU59" s="1546"/>
      <c r="BV59" s="1546"/>
      <c r="BW59" s="1546"/>
      <c r="BX59" s="1546"/>
      <c r="BY59" s="1546"/>
      <c r="BZ59" s="1546"/>
      <c r="CA59" s="1546"/>
      <c r="CB59" s="1546"/>
      <c r="CC59" s="1546"/>
      <c r="CD59" s="1546"/>
      <c r="CE59" s="1546"/>
      <c r="CF59" s="1546"/>
      <c r="CG59" s="1546"/>
      <c r="CH59" s="1546"/>
      <c r="CI59" s="1546"/>
      <c r="CJ59" s="1546"/>
      <c r="CK59" s="1546"/>
      <c r="CL59" s="1546"/>
      <c r="CM59" s="1546"/>
      <c r="CN59" s="1546"/>
      <c r="CO59" s="1546"/>
      <c r="CP59" s="1546">
        <f t="shared" si="36"/>
        <v>167.42333333333332</v>
      </c>
      <c r="CQ59" s="1546"/>
      <c r="CR59" s="1546"/>
      <c r="CS59" s="1546"/>
      <c r="CT59" s="1546"/>
      <c r="CU59" s="1546"/>
      <c r="CV59" s="1546"/>
      <c r="CW59" s="1546"/>
      <c r="CX59" s="1546"/>
      <c r="CY59" s="1546"/>
      <c r="CZ59" s="1546"/>
      <c r="DA59" s="1546"/>
      <c r="DB59" s="1546"/>
      <c r="DC59" s="1546"/>
      <c r="DD59" s="1546"/>
      <c r="DE59" s="1546"/>
      <c r="DF59" s="1546"/>
      <c r="DG59" s="1546"/>
      <c r="DH59" s="1546"/>
      <c r="DI59" s="1546"/>
      <c r="DJ59" s="1546"/>
      <c r="DK59" s="1546"/>
      <c r="DL59" s="1546"/>
      <c r="DM59" s="1546"/>
      <c r="DN59" s="1546"/>
      <c r="DO59" s="1546"/>
      <c r="DP59" s="1546"/>
      <c r="DQ59" s="1546"/>
      <c r="DR59" s="1546"/>
      <c r="DS59" s="1546"/>
      <c r="DW59" s="1550">
        <v>0.05</v>
      </c>
      <c r="DX59" s="1551">
        <f t="shared" si="37"/>
        <v>8735.1304347826081</v>
      </c>
      <c r="DY59" s="1552"/>
      <c r="DZ59" s="1570">
        <v>35.83</v>
      </c>
      <c r="EA59" s="1554">
        <f t="shared" si="38"/>
        <v>400.92652173913046</v>
      </c>
      <c r="EB59" s="1555">
        <f t="shared" si="39"/>
        <v>8.2036554044637333E-2</v>
      </c>
      <c r="EC59" s="1571">
        <v>46076</v>
      </c>
      <c r="ED59" s="1554">
        <f t="shared" ref="ED59:ED66" si="60">+DZ59*1.15</f>
        <v>41.204499999999996</v>
      </c>
      <c r="EE59" s="1554" t="s">
        <v>86</v>
      </c>
      <c r="EF59" s="1555">
        <f t="shared" si="41"/>
        <v>9.5819977303044188E-2</v>
      </c>
      <c r="EG59" s="1557">
        <f t="shared" si="49"/>
        <v>837</v>
      </c>
      <c r="EH59" s="1558">
        <f t="shared" ref="EH59:EH66" si="61">IFERROR((+DZ59/EG59*1000),"")</f>
        <v>42.807646356033452</v>
      </c>
      <c r="EI59" s="1554">
        <f t="shared" ref="EI59:EI66" si="62">IFERROR(+DZ59/EO59,"")</f>
        <v>3.9661279610360856E-3</v>
      </c>
      <c r="EJ59" s="1554">
        <f t="shared" ref="EJ59:EJ66" si="63">+IFERROR(+DZ59/EN59,"")</f>
        <v>4.2807646356033451E-2</v>
      </c>
      <c r="EK59" s="1554">
        <f t="shared" ref="EK59:EK66" si="64">IFERROR(+(+DZ59/EP59*1000),"")</f>
        <v>1.1904445478104857</v>
      </c>
      <c r="EL59" s="1559">
        <v>11019</v>
      </c>
      <c r="EM59" s="1560">
        <v>2.73</v>
      </c>
      <c r="EN59" s="1559">
        <v>837</v>
      </c>
      <c r="EO59" s="1559">
        <v>9034</v>
      </c>
      <c r="EP59" s="1559">
        <v>30098</v>
      </c>
      <c r="EQ59" s="1686">
        <f t="shared" ref="EQ59:EQ66" si="65">+IFERROR(+EN59/EP59,"")</f>
        <v>2.7809156754601636E-2</v>
      </c>
      <c r="ER59" s="1685">
        <f t="shared" ref="ER59:ER66" si="66">IFERROR(+EO59/EP59,"")</f>
        <v>0.30015283407535387</v>
      </c>
      <c r="ES59" s="1503" t="s">
        <v>207</v>
      </c>
      <c r="ET59" s="1573" t="s">
        <v>113</v>
      </c>
      <c r="EU59" s="1592"/>
      <c r="EV59" s="1572"/>
    </row>
    <row r="60" spans="3:152" ht="115.5" customHeight="1">
      <c r="C60" s="1829"/>
      <c r="D60" s="1786"/>
      <c r="E60" s="1576" t="s">
        <v>34</v>
      </c>
      <c r="F60" s="1567" t="s">
        <v>193</v>
      </c>
      <c r="G60" s="1791"/>
      <c r="H60" s="1568" t="s">
        <v>194</v>
      </c>
      <c r="I60" s="1538" t="s">
        <v>191</v>
      </c>
      <c r="J60" s="1569" t="s">
        <v>86</v>
      </c>
      <c r="K60" s="1540">
        <f t="shared" si="58"/>
        <v>1.3411777179970108E-2</v>
      </c>
      <c r="L60" s="1541"/>
      <c r="M60" s="1668">
        <f t="shared" si="59"/>
        <v>409.5</v>
      </c>
      <c r="N60" s="1666">
        <v>409.5</v>
      </c>
      <c r="O60" s="1601">
        <f>N60/1.05</f>
        <v>390</v>
      </c>
      <c r="P60" s="1600"/>
      <c r="Q60" s="1544"/>
      <c r="R60" s="1710">
        <v>409.5</v>
      </c>
      <c r="S60" s="1710"/>
      <c r="T60" s="1711"/>
      <c r="U60" s="1545"/>
      <c r="V60" s="1545"/>
      <c r="W60" s="1545"/>
      <c r="X60" s="1545"/>
      <c r="Y60" s="1545"/>
      <c r="Z60" s="1545"/>
      <c r="AA60" s="1545"/>
      <c r="AB60" s="1545"/>
      <c r="AC60" s="1545"/>
      <c r="AD60" s="1545"/>
      <c r="AE60" s="1545"/>
      <c r="AF60" s="1545"/>
      <c r="AG60" s="1545"/>
      <c r="AH60" s="1545"/>
      <c r="AI60" s="1545"/>
      <c r="AJ60" s="1545"/>
      <c r="AK60" s="1545"/>
      <c r="AL60" s="1545"/>
      <c r="AM60" s="1545"/>
      <c r="AN60" s="1545"/>
      <c r="AO60" s="1545"/>
      <c r="AP60" s="1545"/>
      <c r="AQ60" s="1545"/>
      <c r="AR60" s="1545"/>
      <c r="AS60" s="1545"/>
      <c r="AT60" s="1545"/>
      <c r="AU60" s="1546">
        <f>+N60/3</f>
        <v>136.5</v>
      </c>
      <c r="AV60" s="1546"/>
      <c r="AW60" s="1546"/>
      <c r="AX60" s="1546"/>
      <c r="AY60" s="1546"/>
      <c r="AZ60" s="1546"/>
      <c r="BA60" s="1546"/>
      <c r="BB60" s="1546"/>
      <c r="BC60" s="1546"/>
      <c r="BD60" s="1546"/>
      <c r="BE60" s="1546"/>
      <c r="BF60" s="1546"/>
      <c r="BG60" s="1546"/>
      <c r="BH60" s="1546"/>
      <c r="BI60" s="1546"/>
      <c r="BJ60" s="1546"/>
      <c r="BK60" s="1546">
        <f t="shared" si="35"/>
        <v>136.5</v>
      </c>
      <c r="BL60" s="1546"/>
      <c r="BM60" s="1546"/>
      <c r="BN60" s="1546"/>
      <c r="BO60" s="1546"/>
      <c r="BP60" s="1546"/>
      <c r="BQ60" s="1546"/>
      <c r="BR60" s="1546"/>
      <c r="BS60" s="1546"/>
      <c r="BT60" s="1546"/>
      <c r="BU60" s="1546"/>
      <c r="BV60" s="1546"/>
      <c r="BW60" s="1546"/>
      <c r="BX60" s="1546"/>
      <c r="BY60" s="1546"/>
      <c r="BZ60" s="1546"/>
      <c r="CA60" s="1546"/>
      <c r="CB60" s="1546"/>
      <c r="CC60" s="1546"/>
      <c r="CD60" s="1546"/>
      <c r="CE60" s="1546"/>
      <c r="CF60" s="1546"/>
      <c r="CG60" s="1546"/>
      <c r="CH60" s="1546"/>
      <c r="CI60" s="1546"/>
      <c r="CJ60" s="1546"/>
      <c r="CK60" s="1546"/>
      <c r="CL60" s="1546"/>
      <c r="CM60" s="1546"/>
      <c r="CN60" s="1546"/>
      <c r="CO60" s="1546"/>
      <c r="CP60" s="1546">
        <f t="shared" si="36"/>
        <v>136.5</v>
      </c>
      <c r="CQ60" s="1546"/>
      <c r="CR60" s="1546"/>
      <c r="CS60" s="1546"/>
      <c r="CT60" s="1546"/>
      <c r="CU60" s="1546"/>
      <c r="CV60" s="1546"/>
      <c r="CW60" s="1546"/>
      <c r="CX60" s="1546"/>
      <c r="CY60" s="1546"/>
      <c r="CZ60" s="1546"/>
      <c r="DA60" s="1546"/>
      <c r="DB60" s="1546"/>
      <c r="DC60" s="1546"/>
      <c r="DD60" s="1546"/>
      <c r="DE60" s="1546"/>
      <c r="DF60" s="1546"/>
      <c r="DG60" s="1546"/>
      <c r="DH60" s="1546"/>
      <c r="DI60" s="1546"/>
      <c r="DJ60" s="1546"/>
      <c r="DK60" s="1546"/>
      <c r="DL60" s="1546"/>
      <c r="DM60" s="1546"/>
      <c r="DN60" s="1546"/>
      <c r="DO60" s="1546"/>
      <c r="DP60" s="1546"/>
      <c r="DQ60" s="1546"/>
      <c r="DR60" s="1546"/>
      <c r="DS60" s="1546"/>
      <c r="DW60" s="1550">
        <v>0.09</v>
      </c>
      <c r="DX60" s="1551">
        <f t="shared" si="37"/>
        <v>4333.3333333333339</v>
      </c>
      <c r="DY60" s="1552"/>
      <c r="DZ60" s="1570">
        <v>51.4</v>
      </c>
      <c r="EA60" s="1554">
        <f t="shared" si="38"/>
        <v>338.6</v>
      </c>
      <c r="EB60" s="1555">
        <f t="shared" si="39"/>
        <v>0.13179487179487179</v>
      </c>
      <c r="EC60" s="1571">
        <v>46076</v>
      </c>
      <c r="ED60" s="1554">
        <f t="shared" si="60"/>
        <v>59.109999999999992</v>
      </c>
      <c r="EE60" s="1554" t="s">
        <v>86</v>
      </c>
      <c r="EF60" s="1555">
        <f t="shared" si="41"/>
        <v>0.17584615384615382</v>
      </c>
      <c r="EG60" s="1557">
        <f t="shared" si="49"/>
        <v>762</v>
      </c>
      <c r="EH60" s="1558">
        <f t="shared" si="61"/>
        <v>67.454068241469813</v>
      </c>
      <c r="EI60" s="1554" t="str">
        <f t="shared" si="62"/>
        <v/>
      </c>
      <c r="EJ60" s="1554">
        <f t="shared" si="63"/>
        <v>6.7454068241469808E-2</v>
      </c>
      <c r="EK60" s="1554">
        <f t="shared" si="64"/>
        <v>1.3119273079966309</v>
      </c>
      <c r="EL60" s="1579"/>
      <c r="EM60" s="1580"/>
      <c r="EN60" s="1559">
        <v>762</v>
      </c>
      <c r="EO60" s="1579"/>
      <c r="EP60" s="1559">
        <v>39179</v>
      </c>
      <c r="EQ60" s="1686">
        <f t="shared" si="65"/>
        <v>1.9449194721662115E-2</v>
      </c>
      <c r="ER60" s="1562">
        <f t="shared" si="66"/>
        <v>0</v>
      </c>
      <c r="ES60" s="1503"/>
      <c r="ET60" s="1573" t="s">
        <v>113</v>
      </c>
      <c r="EU60" s="1592"/>
      <c r="EV60" s="1572"/>
    </row>
    <row r="61" spans="3:152" ht="115.5" customHeight="1">
      <c r="C61" s="1829"/>
      <c r="D61" s="1785" t="s">
        <v>208</v>
      </c>
      <c r="E61" s="1576" t="s">
        <v>26</v>
      </c>
      <c r="F61" s="1567" t="s">
        <v>189</v>
      </c>
      <c r="G61" s="1791"/>
      <c r="H61" s="1568" t="s">
        <v>190</v>
      </c>
      <c r="I61" s="1538" t="s">
        <v>191</v>
      </c>
      <c r="J61" s="1569" t="s">
        <v>86</v>
      </c>
      <c r="K61" s="1540">
        <f t="shared" si="58"/>
        <v>1.6450142427798745E-2</v>
      </c>
      <c r="L61" s="1541"/>
      <c r="M61" s="1668">
        <f t="shared" si="59"/>
        <v>502.27</v>
      </c>
      <c r="N61" s="1666">
        <v>502.27</v>
      </c>
      <c r="O61" s="1601">
        <f>N61/1.15</f>
        <v>436.75652173913045</v>
      </c>
      <c r="P61" s="1600"/>
      <c r="Q61" s="1544"/>
      <c r="R61" s="1710">
        <v>502.27</v>
      </c>
      <c r="S61" s="1710"/>
      <c r="T61" s="1711"/>
      <c r="U61" s="1545"/>
      <c r="V61" s="1545"/>
      <c r="W61" s="1545"/>
      <c r="X61" s="1545"/>
      <c r="Y61" s="1545"/>
      <c r="Z61" s="1545"/>
      <c r="AA61" s="1545"/>
      <c r="AB61" s="1545"/>
      <c r="AC61" s="1545"/>
      <c r="AD61" s="1545"/>
      <c r="AE61" s="1545"/>
      <c r="AF61" s="1545"/>
      <c r="AG61" s="1545"/>
      <c r="AH61" s="1545"/>
      <c r="AI61" s="1545"/>
      <c r="AJ61" s="1545"/>
      <c r="AK61" s="1545"/>
      <c r="AL61" s="1545"/>
      <c r="AM61" s="1545"/>
      <c r="AN61" s="1545"/>
      <c r="AO61" s="1545"/>
      <c r="AP61" s="1545"/>
      <c r="AQ61" s="1545"/>
      <c r="AR61" s="1545"/>
      <c r="AS61" s="1545"/>
      <c r="AT61" s="1545"/>
      <c r="AU61" s="1545"/>
      <c r="AV61" s="1545"/>
      <c r="AW61" s="1545"/>
      <c r="AX61" s="1545"/>
      <c r="AY61" s="1545"/>
      <c r="AZ61" s="1546">
        <f>+N61/3</f>
        <v>167.42333333333332</v>
      </c>
      <c r="BA61" s="1546"/>
      <c r="BB61" s="1546"/>
      <c r="BC61" s="1546"/>
      <c r="BD61" s="1546"/>
      <c r="BE61" s="1546"/>
      <c r="BF61" s="1546"/>
      <c r="BG61" s="1546"/>
      <c r="BH61" s="1546"/>
      <c r="BI61" s="1546"/>
      <c r="BJ61" s="1546"/>
      <c r="BK61" s="1546">
        <f t="shared" si="35"/>
        <v>167.42333333333332</v>
      </c>
      <c r="BL61" s="1546"/>
      <c r="BM61" s="1546"/>
      <c r="BN61" s="1546"/>
      <c r="BO61" s="1546"/>
      <c r="BP61" s="1546"/>
      <c r="BQ61" s="1546"/>
      <c r="BR61" s="1546"/>
      <c r="BS61" s="1546"/>
      <c r="BT61" s="1546"/>
      <c r="BU61" s="1546"/>
      <c r="BV61" s="1546"/>
      <c r="BW61" s="1546"/>
      <c r="BX61" s="1546"/>
      <c r="BY61" s="1546"/>
      <c r="BZ61" s="1546"/>
      <c r="CA61" s="1546"/>
      <c r="CB61" s="1546"/>
      <c r="CC61" s="1546"/>
      <c r="CD61" s="1546"/>
      <c r="CE61" s="1546"/>
      <c r="CF61" s="1546"/>
      <c r="CG61" s="1546"/>
      <c r="CH61" s="1546"/>
      <c r="CI61" s="1546"/>
      <c r="CJ61" s="1546"/>
      <c r="CK61" s="1546"/>
      <c r="CL61" s="1546"/>
      <c r="CM61" s="1546"/>
      <c r="CN61" s="1546"/>
      <c r="CO61" s="1546"/>
      <c r="CP61" s="1546">
        <f t="shared" si="36"/>
        <v>167.42333333333332</v>
      </c>
      <c r="CQ61" s="1546"/>
      <c r="CR61" s="1546"/>
      <c r="CS61" s="1546"/>
      <c r="CT61" s="1546"/>
      <c r="CU61" s="1546"/>
      <c r="CV61" s="1546"/>
      <c r="CW61" s="1546"/>
      <c r="CX61" s="1546"/>
      <c r="CY61" s="1546"/>
      <c r="CZ61" s="1546"/>
      <c r="DA61" s="1546"/>
      <c r="DB61" s="1546"/>
      <c r="DC61" s="1546"/>
      <c r="DD61" s="1546"/>
      <c r="DE61" s="1546"/>
      <c r="DF61" s="1546"/>
      <c r="DG61" s="1546"/>
      <c r="DH61" s="1546"/>
      <c r="DI61" s="1546"/>
      <c r="DJ61" s="1546"/>
      <c r="DK61" s="1546"/>
      <c r="DL61" s="1546"/>
      <c r="DM61" s="1546"/>
      <c r="DN61" s="1546"/>
      <c r="DO61" s="1546"/>
      <c r="DP61" s="1546"/>
      <c r="DQ61" s="1546"/>
      <c r="DR61" s="1546"/>
      <c r="DS61" s="1546"/>
      <c r="DW61" s="1550">
        <v>0.05</v>
      </c>
      <c r="DX61" s="1551">
        <f t="shared" si="37"/>
        <v>8735.1304347826081</v>
      </c>
      <c r="DY61" s="1552"/>
      <c r="DZ61" s="1570">
        <v>36.9</v>
      </c>
      <c r="EA61" s="1554">
        <f t="shared" si="38"/>
        <v>399.85652173913047</v>
      </c>
      <c r="EB61" s="1555">
        <f t="shared" si="39"/>
        <v>8.4486431600533568E-2</v>
      </c>
      <c r="EC61" s="1571">
        <v>46076</v>
      </c>
      <c r="ED61" s="1554">
        <f t="shared" si="60"/>
        <v>42.434999999999995</v>
      </c>
      <c r="EE61" s="1554" t="s">
        <v>86</v>
      </c>
      <c r="EF61" s="1555">
        <f t="shared" si="41"/>
        <v>0.10635216118820555</v>
      </c>
      <c r="EG61" s="1557">
        <f t="shared" si="49"/>
        <v>929</v>
      </c>
      <c r="EH61" s="1558">
        <f t="shared" si="61"/>
        <v>39.720129171151775</v>
      </c>
      <c r="EI61" s="1554">
        <f t="shared" si="62"/>
        <v>4.71144024514811E-3</v>
      </c>
      <c r="EJ61" s="1554">
        <f t="shared" si="63"/>
        <v>3.9720129171151773E-2</v>
      </c>
      <c r="EK61" s="1554">
        <f t="shared" si="64"/>
        <v>1.1724335144409492</v>
      </c>
      <c r="EL61" s="1559">
        <v>12050</v>
      </c>
      <c r="EM61" s="1560">
        <v>2.61</v>
      </c>
      <c r="EN61" s="1559">
        <v>929</v>
      </c>
      <c r="EO61" s="1559">
        <v>7832</v>
      </c>
      <c r="EP61" s="1559">
        <v>31473</v>
      </c>
      <c r="EQ61" s="1686">
        <f t="shared" si="65"/>
        <v>2.9517364089854795E-2</v>
      </c>
      <c r="ER61" s="1685">
        <f t="shared" si="66"/>
        <v>0.24884821910844215</v>
      </c>
      <c r="ES61" s="1503" t="s">
        <v>209</v>
      </c>
      <c r="ET61" s="1573" t="s">
        <v>113</v>
      </c>
      <c r="EU61" s="1592"/>
      <c r="EV61" s="1572"/>
    </row>
    <row r="62" spans="3:152" ht="115.5" customHeight="1">
      <c r="C62" s="1829"/>
      <c r="D62" s="1786"/>
      <c r="E62" s="1576" t="s">
        <v>34</v>
      </c>
      <c r="F62" s="1567" t="s">
        <v>193</v>
      </c>
      <c r="G62" s="1791"/>
      <c r="H62" s="1568" t="s">
        <v>194</v>
      </c>
      <c r="I62" s="1538" t="s">
        <v>191</v>
      </c>
      <c r="J62" s="1569" t="s">
        <v>86</v>
      </c>
      <c r="K62" s="1540">
        <f t="shared" si="58"/>
        <v>1.3411777179970108E-2</v>
      </c>
      <c r="L62" s="1541"/>
      <c r="M62" s="1668">
        <f t="shared" si="59"/>
        <v>409.5</v>
      </c>
      <c r="N62" s="1666">
        <v>409.5</v>
      </c>
      <c r="O62" s="1601">
        <f>N62/1.05</f>
        <v>390</v>
      </c>
      <c r="P62" s="1600"/>
      <c r="Q62" s="1544"/>
      <c r="R62" s="1710">
        <v>409.5</v>
      </c>
      <c r="S62" s="1710"/>
      <c r="T62" s="1711"/>
      <c r="U62" s="1545"/>
      <c r="V62" s="1545"/>
      <c r="W62" s="1545"/>
      <c r="X62" s="1545"/>
      <c r="Y62" s="1545"/>
      <c r="Z62" s="1545"/>
      <c r="AA62" s="1545"/>
      <c r="AB62" s="1545"/>
      <c r="AC62" s="1545"/>
      <c r="AD62" s="1545"/>
      <c r="AE62" s="1545"/>
      <c r="AF62" s="1545"/>
      <c r="AG62" s="1545"/>
      <c r="AH62" s="1545"/>
      <c r="AI62" s="1545"/>
      <c r="AJ62" s="1545"/>
      <c r="AK62" s="1545"/>
      <c r="AL62" s="1545"/>
      <c r="AM62" s="1545"/>
      <c r="AN62" s="1545"/>
      <c r="AO62" s="1545"/>
      <c r="AP62" s="1545"/>
      <c r="AQ62" s="1545"/>
      <c r="AR62" s="1545"/>
      <c r="AS62" s="1545"/>
      <c r="AT62" s="1545"/>
      <c r="AU62" s="1546">
        <f>+N62/3</f>
        <v>136.5</v>
      </c>
      <c r="AV62" s="1546"/>
      <c r="AW62" s="1546"/>
      <c r="AX62" s="1546"/>
      <c r="AY62" s="1546"/>
      <c r="AZ62" s="1546"/>
      <c r="BA62" s="1546"/>
      <c r="BB62" s="1546"/>
      <c r="BC62" s="1546"/>
      <c r="BD62" s="1546"/>
      <c r="BE62" s="1546"/>
      <c r="BF62" s="1546"/>
      <c r="BG62" s="1546"/>
      <c r="BH62" s="1546"/>
      <c r="BI62" s="1546"/>
      <c r="BJ62" s="1546"/>
      <c r="BK62" s="1546">
        <f t="shared" si="35"/>
        <v>136.5</v>
      </c>
      <c r="BL62" s="1546"/>
      <c r="BM62" s="1546"/>
      <c r="BN62" s="1546"/>
      <c r="BO62" s="1546"/>
      <c r="BP62" s="1546"/>
      <c r="BQ62" s="1546"/>
      <c r="BR62" s="1546"/>
      <c r="BS62" s="1546"/>
      <c r="BT62" s="1546"/>
      <c r="BU62" s="1546"/>
      <c r="BV62" s="1546"/>
      <c r="BW62" s="1546"/>
      <c r="BX62" s="1546"/>
      <c r="BY62" s="1546"/>
      <c r="BZ62" s="1546"/>
      <c r="CA62" s="1546"/>
      <c r="CB62" s="1546"/>
      <c r="CC62" s="1546"/>
      <c r="CD62" s="1546"/>
      <c r="CE62" s="1546"/>
      <c r="CF62" s="1546"/>
      <c r="CG62" s="1546"/>
      <c r="CH62" s="1546"/>
      <c r="CI62" s="1546"/>
      <c r="CJ62" s="1546"/>
      <c r="CK62" s="1546"/>
      <c r="CL62" s="1546"/>
      <c r="CM62" s="1546"/>
      <c r="CN62" s="1546"/>
      <c r="CO62" s="1546"/>
      <c r="CP62" s="1546">
        <f t="shared" si="36"/>
        <v>136.5</v>
      </c>
      <c r="CQ62" s="1546"/>
      <c r="CR62" s="1546"/>
      <c r="CS62" s="1546"/>
      <c r="CT62" s="1546"/>
      <c r="CU62" s="1546"/>
      <c r="CV62" s="1546"/>
      <c r="CW62" s="1546"/>
      <c r="CX62" s="1546"/>
      <c r="CY62" s="1546"/>
      <c r="CZ62" s="1546"/>
      <c r="DA62" s="1546"/>
      <c r="DB62" s="1546"/>
      <c r="DC62" s="1546"/>
      <c r="DD62" s="1546"/>
      <c r="DE62" s="1546"/>
      <c r="DF62" s="1546"/>
      <c r="DG62" s="1546"/>
      <c r="DH62" s="1546"/>
      <c r="DI62" s="1546"/>
      <c r="DJ62" s="1546"/>
      <c r="DK62" s="1546"/>
      <c r="DL62" s="1546"/>
      <c r="DM62" s="1546"/>
      <c r="DN62" s="1546"/>
      <c r="DO62" s="1546"/>
      <c r="DP62" s="1546"/>
      <c r="DQ62" s="1546"/>
      <c r="DR62" s="1546"/>
      <c r="DS62" s="1546"/>
      <c r="DW62" s="1550">
        <v>0.09</v>
      </c>
      <c r="DX62" s="1551">
        <f t="shared" si="37"/>
        <v>4333.3333333333339</v>
      </c>
      <c r="DY62" s="1552"/>
      <c r="DZ62" s="1570">
        <v>49.92</v>
      </c>
      <c r="EA62" s="1554">
        <f t="shared" si="38"/>
        <v>340.08</v>
      </c>
      <c r="EB62" s="1555">
        <f t="shared" si="39"/>
        <v>0.128</v>
      </c>
      <c r="EC62" s="1571">
        <v>46076</v>
      </c>
      <c r="ED62" s="1554">
        <f t="shared" si="60"/>
        <v>57.407999999999994</v>
      </c>
      <c r="EE62" s="1554" t="s">
        <v>86</v>
      </c>
      <c r="EF62" s="1555">
        <f t="shared" si="41"/>
        <v>0.16915384615384613</v>
      </c>
      <c r="EG62" s="1557">
        <f t="shared" si="49"/>
        <v>733</v>
      </c>
      <c r="EH62" s="1558">
        <f t="shared" si="61"/>
        <v>68.1036834924966</v>
      </c>
      <c r="EI62" s="1554" t="str">
        <f t="shared" si="62"/>
        <v/>
      </c>
      <c r="EJ62" s="1554">
        <f t="shared" si="63"/>
        <v>6.8103683492496597E-2</v>
      </c>
      <c r="EK62" s="1554">
        <f t="shared" si="64"/>
        <v>2.1288754317881362</v>
      </c>
      <c r="EL62" s="1579"/>
      <c r="EM62" s="1580"/>
      <c r="EN62" s="1559">
        <v>733</v>
      </c>
      <c r="EO62" s="1579"/>
      <c r="EP62" s="1559">
        <v>23449</v>
      </c>
      <c r="EQ62" s="1686">
        <f t="shared" si="65"/>
        <v>3.1259328756023712E-2</v>
      </c>
      <c r="ER62" s="1562">
        <f t="shared" si="66"/>
        <v>0</v>
      </c>
      <c r="ES62" s="1503"/>
      <c r="ET62" s="1573" t="s">
        <v>113</v>
      </c>
      <c r="EU62" s="1592"/>
      <c r="EV62" s="1572"/>
    </row>
    <row r="63" spans="3:152" ht="115.5" customHeight="1">
      <c r="C63" s="1829"/>
      <c r="D63" s="1785" t="s">
        <v>210</v>
      </c>
      <c r="E63" s="1576" t="s">
        <v>26</v>
      </c>
      <c r="F63" s="1567" t="s">
        <v>189</v>
      </c>
      <c r="G63" s="1791"/>
      <c r="H63" s="1568" t="s">
        <v>190</v>
      </c>
      <c r="I63" s="1538" t="s">
        <v>191</v>
      </c>
      <c r="J63" s="1569" t="s">
        <v>86</v>
      </c>
      <c r="K63" s="1540">
        <f t="shared" si="58"/>
        <v>1.6450142427798745E-2</v>
      </c>
      <c r="L63" s="1541"/>
      <c r="M63" s="1668">
        <f t="shared" si="59"/>
        <v>502.27</v>
      </c>
      <c r="N63" s="1666">
        <v>502.27</v>
      </c>
      <c r="O63" s="1601">
        <f>N63/1.15</f>
        <v>436.75652173913045</v>
      </c>
      <c r="P63" s="1600"/>
      <c r="Q63" s="1544"/>
      <c r="R63" s="1710">
        <v>502.27</v>
      </c>
      <c r="S63" s="1710"/>
      <c r="T63" s="1711"/>
      <c r="U63" s="1545"/>
      <c r="V63" s="1545"/>
      <c r="W63" s="1545"/>
      <c r="X63" s="1545"/>
      <c r="Y63" s="1545"/>
      <c r="Z63" s="1545"/>
      <c r="AA63" s="1545"/>
      <c r="AB63" s="1545"/>
      <c r="AC63" s="1545"/>
      <c r="AD63" s="1545"/>
      <c r="AE63" s="1545"/>
      <c r="AF63" s="1545"/>
      <c r="AG63" s="1545"/>
      <c r="AH63" s="1545"/>
      <c r="AI63" s="1545"/>
      <c r="AJ63" s="1545"/>
      <c r="AK63" s="1545"/>
      <c r="AL63" s="1545"/>
      <c r="AM63" s="1545"/>
      <c r="AN63" s="1545"/>
      <c r="AO63" s="1545"/>
      <c r="AP63" s="1545"/>
      <c r="AQ63" s="1545"/>
      <c r="AR63" s="1545"/>
      <c r="AS63" s="1545"/>
      <c r="AT63" s="1545"/>
      <c r="AU63" s="1545"/>
      <c r="AV63" s="1545"/>
      <c r="AW63" s="1545"/>
      <c r="AX63" s="1545"/>
      <c r="AY63" s="1545"/>
      <c r="AZ63" s="1546">
        <f>+N63/3</f>
        <v>167.42333333333332</v>
      </c>
      <c r="BA63" s="1546"/>
      <c r="BB63" s="1546"/>
      <c r="BC63" s="1546"/>
      <c r="BD63" s="1546"/>
      <c r="BE63" s="1546"/>
      <c r="BF63" s="1546"/>
      <c r="BG63" s="1546"/>
      <c r="BH63" s="1546"/>
      <c r="BI63" s="1546"/>
      <c r="BJ63" s="1546"/>
      <c r="BK63" s="1546">
        <f t="shared" si="35"/>
        <v>167.42333333333332</v>
      </c>
      <c r="BL63" s="1546"/>
      <c r="BM63" s="1546"/>
      <c r="BN63" s="1546"/>
      <c r="BO63" s="1546"/>
      <c r="BP63" s="1546"/>
      <c r="BQ63" s="1546"/>
      <c r="BR63" s="1546"/>
      <c r="BS63" s="1546"/>
      <c r="BT63" s="1546"/>
      <c r="BU63" s="1546"/>
      <c r="BV63" s="1546"/>
      <c r="BW63" s="1546"/>
      <c r="BX63" s="1546"/>
      <c r="BY63" s="1546"/>
      <c r="BZ63" s="1546"/>
      <c r="CA63" s="1546"/>
      <c r="CB63" s="1546"/>
      <c r="CC63" s="1546"/>
      <c r="CD63" s="1546"/>
      <c r="CE63" s="1546"/>
      <c r="CF63" s="1546"/>
      <c r="CG63" s="1546"/>
      <c r="CH63" s="1546"/>
      <c r="CI63" s="1546"/>
      <c r="CJ63" s="1546"/>
      <c r="CK63" s="1546"/>
      <c r="CL63" s="1546"/>
      <c r="CM63" s="1546"/>
      <c r="CN63" s="1546"/>
      <c r="CO63" s="1546"/>
      <c r="CP63" s="1546">
        <f t="shared" si="36"/>
        <v>167.42333333333332</v>
      </c>
      <c r="CQ63" s="1546"/>
      <c r="CR63" s="1546"/>
      <c r="CS63" s="1546"/>
      <c r="CT63" s="1546"/>
      <c r="CU63" s="1546"/>
      <c r="CV63" s="1546"/>
      <c r="CW63" s="1546"/>
      <c r="CX63" s="1546"/>
      <c r="CY63" s="1546"/>
      <c r="CZ63" s="1546"/>
      <c r="DA63" s="1546"/>
      <c r="DB63" s="1546"/>
      <c r="DC63" s="1546"/>
      <c r="DD63" s="1546"/>
      <c r="DE63" s="1546"/>
      <c r="DF63" s="1546"/>
      <c r="DG63" s="1546"/>
      <c r="DH63" s="1546"/>
      <c r="DI63" s="1546"/>
      <c r="DJ63" s="1546"/>
      <c r="DK63" s="1546"/>
      <c r="DL63" s="1546"/>
      <c r="DM63" s="1546"/>
      <c r="DN63" s="1546"/>
      <c r="DO63" s="1546"/>
      <c r="DP63" s="1546"/>
      <c r="DQ63" s="1546"/>
      <c r="DR63" s="1546"/>
      <c r="DS63" s="1546"/>
      <c r="DW63" s="1550">
        <v>0.05</v>
      </c>
      <c r="DX63" s="1551">
        <f t="shared" si="37"/>
        <v>8735.1304347826081</v>
      </c>
      <c r="DY63" s="1552"/>
      <c r="DZ63" s="1570">
        <v>35.29</v>
      </c>
      <c r="EA63" s="1554">
        <f t="shared" si="38"/>
        <v>401.46652173913043</v>
      </c>
      <c r="EB63" s="1555">
        <f t="shared" si="39"/>
        <v>8.0800167240727097E-2</v>
      </c>
      <c r="EC63" s="1571">
        <v>46076</v>
      </c>
      <c r="ED63" s="1554">
        <f t="shared" si="60"/>
        <v>40.583499999999994</v>
      </c>
      <c r="EE63" s="1554" t="s">
        <v>86</v>
      </c>
      <c r="EF63" s="1555">
        <f t="shared" si="41"/>
        <v>9.7193740418500013E-2</v>
      </c>
      <c r="EG63" s="1557">
        <f t="shared" si="49"/>
        <v>849</v>
      </c>
      <c r="EH63" s="1558">
        <f t="shared" si="61"/>
        <v>41.56654888103651</v>
      </c>
      <c r="EI63" s="1554">
        <f t="shared" si="62"/>
        <v>4.0507346189164366E-3</v>
      </c>
      <c r="EJ63" s="1554">
        <f t="shared" si="63"/>
        <v>4.1566548881036509E-2</v>
      </c>
      <c r="EK63" s="1554">
        <f t="shared" si="64"/>
        <v>1.2770962255274492</v>
      </c>
      <c r="EL63" s="1559">
        <v>9482</v>
      </c>
      <c r="EM63" s="1560">
        <v>2.91</v>
      </c>
      <c r="EN63" s="1559">
        <v>849</v>
      </c>
      <c r="EO63" s="1559">
        <v>8712</v>
      </c>
      <c r="EP63" s="1559">
        <v>27633</v>
      </c>
      <c r="EQ63" s="1686">
        <f t="shared" si="65"/>
        <v>3.072413418738465E-2</v>
      </c>
      <c r="ER63" s="1685">
        <f t="shared" si="66"/>
        <v>0.31527521441754425</v>
      </c>
      <c r="ES63" s="1503" t="s">
        <v>211</v>
      </c>
      <c r="ET63" s="1573" t="s">
        <v>113</v>
      </c>
      <c r="EU63" s="1592"/>
      <c r="EV63" s="1572"/>
    </row>
    <row r="64" spans="3:152" ht="115.5" customHeight="1">
      <c r="C64" s="1830"/>
      <c r="D64" s="1786"/>
      <c r="E64" s="1576" t="s">
        <v>34</v>
      </c>
      <c r="F64" s="1567" t="s">
        <v>193</v>
      </c>
      <c r="G64" s="1791"/>
      <c r="H64" s="1568" t="s">
        <v>194</v>
      </c>
      <c r="I64" s="1538" t="s">
        <v>191</v>
      </c>
      <c r="J64" s="1569" t="s">
        <v>86</v>
      </c>
      <c r="K64" s="1540">
        <f t="shared" si="58"/>
        <v>1.3411777179970108E-2</v>
      </c>
      <c r="L64" s="1541"/>
      <c r="M64" s="1668">
        <f t="shared" si="59"/>
        <v>409.5</v>
      </c>
      <c r="N64" s="1666">
        <v>409.5</v>
      </c>
      <c r="O64" s="1601">
        <f>N64/1.05</f>
        <v>390</v>
      </c>
      <c r="P64" s="1600"/>
      <c r="Q64" s="1544"/>
      <c r="R64" s="1710">
        <v>409.5</v>
      </c>
      <c r="S64" s="1710"/>
      <c r="T64" s="1711"/>
      <c r="U64" s="1545"/>
      <c r="V64" s="1545"/>
      <c r="W64" s="1545"/>
      <c r="X64" s="1545"/>
      <c r="Y64" s="1545"/>
      <c r="Z64" s="1545"/>
      <c r="AA64" s="1545"/>
      <c r="AB64" s="1545"/>
      <c r="AC64" s="1545"/>
      <c r="AD64" s="1545"/>
      <c r="AE64" s="1545"/>
      <c r="AF64" s="1545"/>
      <c r="AG64" s="1545"/>
      <c r="AH64" s="1545"/>
      <c r="AI64" s="1545"/>
      <c r="AJ64" s="1545"/>
      <c r="AK64" s="1545"/>
      <c r="AL64" s="1545"/>
      <c r="AM64" s="1545"/>
      <c r="AN64" s="1545"/>
      <c r="AO64" s="1545"/>
      <c r="AP64" s="1545"/>
      <c r="AQ64" s="1545"/>
      <c r="AR64" s="1545"/>
      <c r="AS64" s="1545"/>
      <c r="AT64" s="1545"/>
      <c r="AU64" s="1546">
        <f>+N64/3</f>
        <v>136.5</v>
      </c>
      <c r="AV64" s="1546"/>
      <c r="AW64" s="1546"/>
      <c r="AX64" s="1546"/>
      <c r="AY64" s="1546"/>
      <c r="AZ64" s="1546"/>
      <c r="BA64" s="1546"/>
      <c r="BB64" s="1546"/>
      <c r="BC64" s="1546"/>
      <c r="BD64" s="1546"/>
      <c r="BE64" s="1546"/>
      <c r="BF64" s="1546"/>
      <c r="BG64" s="1546"/>
      <c r="BH64" s="1546"/>
      <c r="BI64" s="1546"/>
      <c r="BJ64" s="1546"/>
      <c r="BK64" s="1546">
        <f t="shared" si="35"/>
        <v>136.5</v>
      </c>
      <c r="BL64" s="1546"/>
      <c r="BM64" s="1546"/>
      <c r="BN64" s="1546"/>
      <c r="BO64" s="1546"/>
      <c r="BP64" s="1546"/>
      <c r="BQ64" s="1546"/>
      <c r="BR64" s="1546"/>
      <c r="BS64" s="1546"/>
      <c r="BT64" s="1546"/>
      <c r="BU64" s="1546"/>
      <c r="BV64" s="1546"/>
      <c r="BW64" s="1546"/>
      <c r="BX64" s="1546"/>
      <c r="BY64" s="1546"/>
      <c r="BZ64" s="1546"/>
      <c r="CA64" s="1546"/>
      <c r="CB64" s="1546"/>
      <c r="CC64" s="1546"/>
      <c r="CD64" s="1546"/>
      <c r="CE64" s="1546"/>
      <c r="CF64" s="1546"/>
      <c r="CG64" s="1546"/>
      <c r="CH64" s="1546"/>
      <c r="CI64" s="1546"/>
      <c r="CJ64" s="1546"/>
      <c r="CK64" s="1546"/>
      <c r="CL64" s="1546"/>
      <c r="CM64" s="1546"/>
      <c r="CN64" s="1546"/>
      <c r="CO64" s="1546"/>
      <c r="CP64" s="1546">
        <f t="shared" si="36"/>
        <v>136.5</v>
      </c>
      <c r="CQ64" s="1546"/>
      <c r="CR64" s="1546"/>
      <c r="CS64" s="1546"/>
      <c r="CT64" s="1546"/>
      <c r="CU64" s="1546"/>
      <c r="CV64" s="1546"/>
      <c r="CW64" s="1546"/>
      <c r="CX64" s="1546"/>
      <c r="CY64" s="1546"/>
      <c r="CZ64" s="1546"/>
      <c r="DA64" s="1546"/>
      <c r="DB64" s="1546"/>
      <c r="DC64" s="1546"/>
      <c r="DD64" s="1546"/>
      <c r="DE64" s="1546"/>
      <c r="DF64" s="1546"/>
      <c r="DG64" s="1546"/>
      <c r="DH64" s="1546"/>
      <c r="DI64" s="1546"/>
      <c r="DJ64" s="1546"/>
      <c r="DK64" s="1546"/>
      <c r="DL64" s="1546"/>
      <c r="DM64" s="1546"/>
      <c r="DN64" s="1546"/>
      <c r="DO64" s="1546"/>
      <c r="DP64" s="1546"/>
      <c r="DQ64" s="1546"/>
      <c r="DR64" s="1546"/>
      <c r="DS64" s="1546"/>
      <c r="DW64" s="1550">
        <v>0.09</v>
      </c>
      <c r="DX64" s="1551">
        <f t="shared" si="37"/>
        <v>4333.3333333333339</v>
      </c>
      <c r="DY64" s="1552"/>
      <c r="DZ64" s="1570">
        <v>50.92</v>
      </c>
      <c r="EA64" s="1554">
        <f t="shared" si="38"/>
        <v>339.08</v>
      </c>
      <c r="EB64" s="1555">
        <f t="shared" si="39"/>
        <v>0.13056410256410256</v>
      </c>
      <c r="EC64" s="1571">
        <v>46076</v>
      </c>
      <c r="ED64" s="1554">
        <f t="shared" si="60"/>
        <v>58.558</v>
      </c>
      <c r="EE64" s="1554" t="s">
        <v>86</v>
      </c>
      <c r="EF64" s="1555">
        <f t="shared" si="41"/>
        <v>0.22176923076923075</v>
      </c>
      <c r="EG64" s="1557">
        <f t="shared" si="49"/>
        <v>961</v>
      </c>
      <c r="EH64" s="1558">
        <f t="shared" si="61"/>
        <v>52.986472424557753</v>
      </c>
      <c r="EI64" s="1554" t="str">
        <f t="shared" si="62"/>
        <v/>
      </c>
      <c r="EJ64" s="1554">
        <f t="shared" si="63"/>
        <v>5.2986472424557757E-2</v>
      </c>
      <c r="EK64" s="1554">
        <f t="shared" si="64"/>
        <v>1.1121060563041911</v>
      </c>
      <c r="EL64" s="1579"/>
      <c r="EM64" s="1580"/>
      <c r="EN64" s="1559">
        <v>961</v>
      </c>
      <c r="EO64" s="1579"/>
      <c r="EP64" s="1559">
        <v>45787</v>
      </c>
      <c r="EQ64" s="1686">
        <f t="shared" si="65"/>
        <v>2.098849018280298E-2</v>
      </c>
      <c r="ER64" s="1562">
        <f t="shared" si="66"/>
        <v>0</v>
      </c>
      <c r="ES64" s="1503"/>
      <c r="ET64" s="1573" t="s">
        <v>113</v>
      </c>
      <c r="EU64" s="1592"/>
      <c r="EV64" s="1572"/>
    </row>
    <row r="65" spans="3:152" ht="115.5" customHeight="1">
      <c r="C65" s="1827" t="s">
        <v>212</v>
      </c>
      <c r="D65" s="1785" t="s">
        <v>213</v>
      </c>
      <c r="E65" s="1576" t="s">
        <v>26</v>
      </c>
      <c r="F65" s="1578" t="s">
        <v>189</v>
      </c>
      <c r="G65" s="1808" t="s">
        <v>159</v>
      </c>
      <c r="H65" s="1643" t="s">
        <v>190</v>
      </c>
      <c r="I65" s="1538" t="s">
        <v>191</v>
      </c>
      <c r="J65" s="1569" t="s">
        <v>86</v>
      </c>
      <c r="K65" s="1540">
        <f t="shared" si="58"/>
        <v>1.6450142427798745E-2</v>
      </c>
      <c r="L65" s="1541"/>
      <c r="M65" s="1668">
        <f t="shared" si="59"/>
        <v>502.27</v>
      </c>
      <c r="N65" s="1666">
        <v>502.27</v>
      </c>
      <c r="O65" s="1601">
        <f>N65/1.15</f>
        <v>436.75652173913045</v>
      </c>
      <c r="P65" s="1600"/>
      <c r="Q65" s="1544"/>
      <c r="R65" s="1710">
        <v>502.27</v>
      </c>
      <c r="S65" s="1710"/>
      <c r="T65" s="1711"/>
      <c r="U65" s="1545"/>
      <c r="V65" s="1545"/>
      <c r="W65" s="1545"/>
      <c r="X65" s="1545"/>
      <c r="Y65" s="1545"/>
      <c r="Z65" s="1545"/>
      <c r="AA65" s="1545"/>
      <c r="AB65" s="1545"/>
      <c r="AC65" s="1545"/>
      <c r="AD65" s="1545"/>
      <c r="AE65" s="1545"/>
      <c r="AF65" s="1545"/>
      <c r="AG65" s="1545"/>
      <c r="AH65" s="1545"/>
      <c r="AI65" s="1545"/>
      <c r="AJ65" s="1545"/>
      <c r="AK65" s="1545"/>
      <c r="AL65" s="1545"/>
      <c r="AM65" s="1545"/>
      <c r="AN65" s="1545"/>
      <c r="AO65" s="1545"/>
      <c r="AP65" s="1545"/>
      <c r="AQ65" s="1545"/>
      <c r="AR65" s="1545"/>
      <c r="AS65" s="1545"/>
      <c r="AT65" s="1545"/>
      <c r="AU65" s="1545"/>
      <c r="AV65" s="1545"/>
      <c r="AW65" s="1545"/>
      <c r="AX65" s="1545"/>
      <c r="AY65" s="1545"/>
      <c r="AZ65" s="1546">
        <f>+N65/3</f>
        <v>167.42333333333332</v>
      </c>
      <c r="BA65" s="1546"/>
      <c r="BB65" s="1546"/>
      <c r="BC65" s="1546"/>
      <c r="BD65" s="1546"/>
      <c r="BE65" s="1546"/>
      <c r="BF65" s="1546"/>
      <c r="BG65" s="1546"/>
      <c r="BH65" s="1546"/>
      <c r="BI65" s="1546"/>
      <c r="BJ65" s="1546"/>
      <c r="BK65" s="1546">
        <f t="shared" si="35"/>
        <v>167.42333333333332</v>
      </c>
      <c r="BL65" s="1546"/>
      <c r="BM65" s="1546"/>
      <c r="BN65" s="1546"/>
      <c r="BO65" s="1546"/>
      <c r="BP65" s="1546"/>
      <c r="BQ65" s="1546"/>
      <c r="BR65" s="1546"/>
      <c r="BS65" s="1546"/>
      <c r="BT65" s="1546"/>
      <c r="BU65" s="1546"/>
      <c r="BV65" s="1546"/>
      <c r="BW65" s="1546"/>
      <c r="BX65" s="1546"/>
      <c r="BY65" s="1546"/>
      <c r="BZ65" s="1546"/>
      <c r="CA65" s="1546"/>
      <c r="CB65" s="1546"/>
      <c r="CC65" s="1546"/>
      <c r="CD65" s="1546"/>
      <c r="CE65" s="1546"/>
      <c r="CF65" s="1546"/>
      <c r="CG65" s="1546"/>
      <c r="CH65" s="1546"/>
      <c r="CI65" s="1546"/>
      <c r="CJ65" s="1546"/>
      <c r="CK65" s="1546"/>
      <c r="CL65" s="1546"/>
      <c r="CM65" s="1546"/>
      <c r="CN65" s="1546"/>
      <c r="CO65" s="1546"/>
      <c r="CP65" s="1546">
        <f t="shared" si="36"/>
        <v>167.42333333333332</v>
      </c>
      <c r="CQ65" s="1546"/>
      <c r="CR65" s="1546"/>
      <c r="CS65" s="1546"/>
      <c r="CT65" s="1546"/>
      <c r="CU65" s="1546"/>
      <c r="CV65" s="1546"/>
      <c r="CW65" s="1546"/>
      <c r="CX65" s="1546"/>
      <c r="CY65" s="1546"/>
      <c r="CZ65" s="1546"/>
      <c r="DA65" s="1546"/>
      <c r="DB65" s="1546"/>
      <c r="DC65" s="1546"/>
      <c r="DD65" s="1546"/>
      <c r="DE65" s="1546"/>
      <c r="DF65" s="1546"/>
      <c r="DG65" s="1546"/>
      <c r="DH65" s="1546"/>
      <c r="DI65" s="1546"/>
      <c r="DJ65" s="1546"/>
      <c r="DK65" s="1546"/>
      <c r="DL65" s="1546"/>
      <c r="DM65" s="1546"/>
      <c r="DN65" s="1546"/>
      <c r="DO65" s="1546"/>
      <c r="DP65" s="1546"/>
      <c r="DQ65" s="1546"/>
      <c r="DR65" s="1546"/>
      <c r="DS65" s="1546"/>
      <c r="DW65" s="1550">
        <v>0.05</v>
      </c>
      <c r="DX65" s="1551">
        <f t="shared" si="37"/>
        <v>8735.1304347826081</v>
      </c>
      <c r="DY65" s="1552"/>
      <c r="DZ65" s="1570">
        <v>35.96</v>
      </c>
      <c r="EA65" s="1554">
        <f t="shared" si="38"/>
        <v>400.79652173913047</v>
      </c>
      <c r="EB65" s="1555">
        <f t="shared" si="39"/>
        <v>8.2334202719652777E-2</v>
      </c>
      <c r="EC65" s="1571">
        <v>46076</v>
      </c>
      <c r="ED65" s="1554">
        <f t="shared" si="60"/>
        <v>41.353999999999999</v>
      </c>
      <c r="EE65" s="1554" t="s">
        <v>86</v>
      </c>
      <c r="EF65" s="1555">
        <f t="shared" si="41"/>
        <v>0.11631194377526033</v>
      </c>
      <c r="EG65" s="1557">
        <f t="shared" si="49"/>
        <v>1016</v>
      </c>
      <c r="EH65" s="1558">
        <f t="shared" si="61"/>
        <v>35.393700787401578</v>
      </c>
      <c r="EI65" s="1554">
        <f t="shared" si="62"/>
        <v>3.005683717820127E-3</v>
      </c>
      <c r="EJ65" s="1554">
        <f t="shared" si="63"/>
        <v>3.5393700787401575E-2</v>
      </c>
      <c r="EK65" s="1554">
        <f t="shared" si="64"/>
        <v>0.82333547028116127</v>
      </c>
      <c r="EL65" s="1559">
        <v>17324</v>
      </c>
      <c r="EM65" s="1560">
        <v>2.52</v>
      </c>
      <c r="EN65" s="1559">
        <v>1016</v>
      </c>
      <c r="EO65" s="1559">
        <v>11964</v>
      </c>
      <c r="EP65" s="1559">
        <v>43676</v>
      </c>
      <c r="EQ65" s="1686">
        <f t="shared" si="65"/>
        <v>2.3262203498488874E-2</v>
      </c>
      <c r="ER65" s="1685">
        <f t="shared" si="66"/>
        <v>0.27392618371645755</v>
      </c>
      <c r="ES65" s="1504" t="s">
        <v>214</v>
      </c>
      <c r="ET65" s="1573" t="s">
        <v>113</v>
      </c>
      <c r="EU65" s="1592"/>
      <c r="EV65" s="1572"/>
    </row>
    <row r="66" spans="3:152" ht="115.5" customHeight="1">
      <c r="C66" s="1827"/>
      <c r="D66" s="1786"/>
      <c r="E66" s="1576" t="s">
        <v>34</v>
      </c>
      <c r="F66" s="1578" t="s">
        <v>193</v>
      </c>
      <c r="G66" s="1808"/>
      <c r="H66" s="1568" t="s">
        <v>194</v>
      </c>
      <c r="I66" s="1538" t="s">
        <v>191</v>
      </c>
      <c r="J66" s="1569" t="s">
        <v>86</v>
      </c>
      <c r="K66" s="1540">
        <f t="shared" si="58"/>
        <v>1.3411777179970108E-2</v>
      </c>
      <c r="L66" s="1541"/>
      <c r="M66" s="1668">
        <f t="shared" si="59"/>
        <v>409.5</v>
      </c>
      <c r="N66" s="1666">
        <v>409.5</v>
      </c>
      <c r="O66" s="1601">
        <f>N66/1.05</f>
        <v>390</v>
      </c>
      <c r="P66" s="1600"/>
      <c r="Q66" s="1544"/>
      <c r="R66" s="1710">
        <v>409.5</v>
      </c>
      <c r="S66" s="1710"/>
      <c r="T66" s="1711"/>
      <c r="U66" s="1545"/>
      <c r="V66" s="1545"/>
      <c r="W66" s="1545"/>
      <c r="X66" s="1545"/>
      <c r="Y66" s="1545"/>
      <c r="Z66" s="1545"/>
      <c r="AA66" s="1545"/>
      <c r="AB66" s="1545"/>
      <c r="AC66" s="1545"/>
      <c r="AD66" s="1545"/>
      <c r="AE66" s="1545"/>
      <c r="AF66" s="1545"/>
      <c r="AG66" s="1545"/>
      <c r="AH66" s="1545"/>
      <c r="AI66" s="1545"/>
      <c r="AJ66" s="1545"/>
      <c r="AK66" s="1545"/>
      <c r="AL66" s="1545"/>
      <c r="AM66" s="1545"/>
      <c r="AN66" s="1545"/>
      <c r="AO66" s="1545"/>
      <c r="AP66" s="1545"/>
      <c r="AQ66" s="1545"/>
      <c r="AR66" s="1545"/>
      <c r="AS66" s="1545"/>
      <c r="AT66" s="1545"/>
      <c r="AU66" s="1546">
        <f>+N66/3</f>
        <v>136.5</v>
      </c>
      <c r="AV66" s="1546"/>
      <c r="AW66" s="1546"/>
      <c r="AX66" s="1546"/>
      <c r="AY66" s="1546"/>
      <c r="AZ66" s="1546"/>
      <c r="BA66" s="1546"/>
      <c r="BB66" s="1546"/>
      <c r="BC66" s="1546"/>
      <c r="BD66" s="1546"/>
      <c r="BE66" s="1546"/>
      <c r="BF66" s="1546"/>
      <c r="BG66" s="1546"/>
      <c r="BH66" s="1546"/>
      <c r="BI66" s="1546"/>
      <c r="BJ66" s="1546"/>
      <c r="BK66" s="1546">
        <f t="shared" si="35"/>
        <v>136.5</v>
      </c>
      <c r="BL66" s="1546"/>
      <c r="BM66" s="1546"/>
      <c r="BN66" s="1546"/>
      <c r="BO66" s="1546"/>
      <c r="BP66" s="1546"/>
      <c r="BQ66" s="1546"/>
      <c r="BR66" s="1546"/>
      <c r="BS66" s="1546"/>
      <c r="BT66" s="1546"/>
      <c r="BU66" s="1546"/>
      <c r="BV66" s="1546"/>
      <c r="BW66" s="1546"/>
      <c r="BX66" s="1546"/>
      <c r="BY66" s="1546"/>
      <c r="BZ66" s="1546"/>
      <c r="CA66" s="1546"/>
      <c r="CB66" s="1546"/>
      <c r="CC66" s="1546"/>
      <c r="CD66" s="1546"/>
      <c r="CE66" s="1546"/>
      <c r="CF66" s="1546"/>
      <c r="CG66" s="1546"/>
      <c r="CH66" s="1546"/>
      <c r="CI66" s="1546"/>
      <c r="CJ66" s="1546"/>
      <c r="CK66" s="1546"/>
      <c r="CL66" s="1546"/>
      <c r="CM66" s="1546"/>
      <c r="CN66" s="1546"/>
      <c r="CO66" s="1546"/>
      <c r="CP66" s="1546">
        <f t="shared" si="36"/>
        <v>136.5</v>
      </c>
      <c r="CQ66" s="1546"/>
      <c r="CR66" s="1546"/>
      <c r="CS66" s="1546"/>
      <c r="CT66" s="1546"/>
      <c r="CU66" s="1546"/>
      <c r="CV66" s="1546"/>
      <c r="CW66" s="1546"/>
      <c r="CX66" s="1546"/>
      <c r="CY66" s="1546"/>
      <c r="CZ66" s="1546"/>
      <c r="DA66" s="1546"/>
      <c r="DB66" s="1546"/>
      <c r="DC66" s="1546"/>
      <c r="DD66" s="1546"/>
      <c r="DE66" s="1546"/>
      <c r="DF66" s="1546"/>
      <c r="DG66" s="1546"/>
      <c r="DH66" s="1546"/>
      <c r="DI66" s="1546"/>
      <c r="DJ66" s="1546"/>
      <c r="DK66" s="1546"/>
      <c r="DL66" s="1546"/>
      <c r="DM66" s="1546"/>
      <c r="DN66" s="1546"/>
      <c r="DO66" s="1546"/>
      <c r="DP66" s="1546"/>
      <c r="DQ66" s="1546"/>
      <c r="DR66" s="1546"/>
      <c r="DS66" s="1546"/>
      <c r="DW66" s="1550">
        <v>0.09</v>
      </c>
      <c r="DX66" s="1551">
        <f t="shared" si="37"/>
        <v>4333.3333333333339</v>
      </c>
      <c r="DY66" s="1552"/>
      <c r="DZ66" s="1570">
        <v>51.01</v>
      </c>
      <c r="EA66" s="1554">
        <f t="shared" si="38"/>
        <v>338.99</v>
      </c>
      <c r="EB66" s="1555">
        <f t="shared" si="39"/>
        <v>0.13079487179487179</v>
      </c>
      <c r="EC66" s="1571">
        <v>46076</v>
      </c>
      <c r="ED66" s="1554">
        <f t="shared" si="60"/>
        <v>58.661499999999997</v>
      </c>
      <c r="EE66" s="1554" t="s">
        <v>86</v>
      </c>
      <c r="EF66" s="1555">
        <f t="shared" si="41"/>
        <v>0.21738461538461534</v>
      </c>
      <c r="EG66" s="1557">
        <f t="shared" si="49"/>
        <v>942</v>
      </c>
      <c r="EH66" s="1558">
        <f t="shared" si="61"/>
        <v>54.15074309978769</v>
      </c>
      <c r="EI66" s="1554" t="str">
        <f t="shared" si="62"/>
        <v/>
      </c>
      <c r="EJ66" s="1554">
        <f t="shared" si="63"/>
        <v>5.4150743099787686E-2</v>
      </c>
      <c r="EK66" s="1554">
        <f t="shared" si="64"/>
        <v>1.4727451206836817</v>
      </c>
      <c r="EL66" s="1579"/>
      <c r="EM66" s="1580"/>
      <c r="EN66" s="1559">
        <v>942</v>
      </c>
      <c r="EO66" s="1579"/>
      <c r="EP66" s="1559">
        <v>34636</v>
      </c>
      <c r="EQ66" s="1686">
        <f t="shared" si="65"/>
        <v>2.7197135927936253E-2</v>
      </c>
      <c r="ER66" s="1562">
        <f t="shared" si="66"/>
        <v>0</v>
      </c>
      <c r="ES66" s="1504" t="s">
        <v>215</v>
      </c>
      <c r="ET66" s="1573" t="s">
        <v>113</v>
      </c>
      <c r="EU66" s="1592"/>
      <c r="EV66" s="1572"/>
    </row>
    <row r="67" spans="3:152" ht="115.5" customHeight="1">
      <c r="C67" s="1827"/>
      <c r="D67" s="1785" t="s">
        <v>216</v>
      </c>
      <c r="E67" s="1576" t="s">
        <v>26</v>
      </c>
      <c r="F67" s="1578" t="s">
        <v>189</v>
      </c>
      <c r="G67" s="1808"/>
      <c r="H67" s="1643" t="s">
        <v>190</v>
      </c>
      <c r="I67" s="1538" t="s">
        <v>191</v>
      </c>
      <c r="J67" s="1569" t="s">
        <v>86</v>
      </c>
      <c r="K67" s="1540">
        <f t="shared" si="58"/>
        <v>1.6450142427798745E-2</v>
      </c>
      <c r="L67" s="1541"/>
      <c r="M67" s="1668">
        <f t="shared" ref="M67:M72" si="67">+N67</f>
        <v>502.27</v>
      </c>
      <c r="N67" s="1666">
        <v>502.27</v>
      </c>
      <c r="O67" s="1601">
        <f>N67/1.15</f>
        <v>436.75652173913045</v>
      </c>
      <c r="P67" s="1600"/>
      <c r="Q67" s="1544"/>
      <c r="R67" s="1710">
        <v>502.27</v>
      </c>
      <c r="S67" s="1710"/>
      <c r="T67" s="1711"/>
      <c r="U67" s="1545"/>
      <c r="V67" s="1545"/>
      <c r="W67" s="1545"/>
      <c r="X67" s="1545"/>
      <c r="Y67" s="1545"/>
      <c r="Z67" s="1545"/>
      <c r="AA67" s="1545"/>
      <c r="AB67" s="1545"/>
      <c r="AC67" s="1545"/>
      <c r="AD67" s="1545"/>
      <c r="AE67" s="1545"/>
      <c r="AF67" s="1545"/>
      <c r="AG67" s="1545"/>
      <c r="AH67" s="1545"/>
      <c r="AI67" s="1545"/>
      <c r="AJ67" s="1545"/>
      <c r="AK67" s="1545"/>
      <c r="AL67" s="1545"/>
      <c r="AM67" s="1545"/>
      <c r="AN67" s="1545"/>
      <c r="AO67" s="1545"/>
      <c r="AP67" s="1545"/>
      <c r="AQ67" s="1545"/>
      <c r="AR67" s="1545"/>
      <c r="AS67" s="1545"/>
      <c r="AT67" s="1545"/>
      <c r="AU67" s="1545"/>
      <c r="AV67" s="1545"/>
      <c r="AW67" s="1545"/>
      <c r="AX67" s="1545"/>
      <c r="AY67" s="1545"/>
      <c r="AZ67" s="1546">
        <f>+N67/3</f>
        <v>167.42333333333332</v>
      </c>
      <c r="BA67" s="1546"/>
      <c r="BB67" s="1546"/>
      <c r="BC67" s="1546"/>
      <c r="BD67" s="1546"/>
      <c r="BE67" s="1546"/>
      <c r="BF67" s="1546"/>
      <c r="BG67" s="1546"/>
      <c r="BH67" s="1546"/>
      <c r="BI67" s="1546"/>
      <c r="BJ67" s="1546"/>
      <c r="BK67" s="1546">
        <f t="shared" si="35"/>
        <v>167.42333333333332</v>
      </c>
      <c r="BL67" s="1546"/>
      <c r="BM67" s="1546"/>
      <c r="BN67" s="1546"/>
      <c r="BO67" s="1546"/>
      <c r="BP67" s="1546"/>
      <c r="BQ67" s="1546"/>
      <c r="BR67" s="1546"/>
      <c r="BS67" s="1546"/>
      <c r="BT67" s="1546"/>
      <c r="BU67" s="1546"/>
      <c r="BV67" s="1546"/>
      <c r="BW67" s="1546"/>
      <c r="BX67" s="1546"/>
      <c r="BY67" s="1546"/>
      <c r="BZ67" s="1546"/>
      <c r="CA67" s="1546"/>
      <c r="CB67" s="1546"/>
      <c r="CC67" s="1546"/>
      <c r="CD67" s="1546"/>
      <c r="CE67" s="1546"/>
      <c r="CF67" s="1546"/>
      <c r="CG67" s="1546"/>
      <c r="CH67" s="1546"/>
      <c r="CI67" s="1546"/>
      <c r="CJ67" s="1546"/>
      <c r="CK67" s="1546"/>
      <c r="CL67" s="1546"/>
      <c r="CM67" s="1546"/>
      <c r="CN67" s="1546"/>
      <c r="CO67" s="1546"/>
      <c r="CP67" s="1546">
        <f t="shared" si="36"/>
        <v>167.42333333333332</v>
      </c>
      <c r="CQ67" s="1546"/>
      <c r="CR67" s="1546"/>
      <c r="CS67" s="1546"/>
      <c r="CT67" s="1546"/>
      <c r="CU67" s="1546"/>
      <c r="CV67" s="1546"/>
      <c r="CW67" s="1546"/>
      <c r="CX67" s="1546"/>
      <c r="CY67" s="1546"/>
      <c r="CZ67" s="1546"/>
      <c r="DA67" s="1546"/>
      <c r="DB67" s="1546"/>
      <c r="DC67" s="1546"/>
      <c r="DD67" s="1546"/>
      <c r="DE67" s="1546"/>
      <c r="DF67" s="1546"/>
      <c r="DG67" s="1546"/>
      <c r="DH67" s="1546"/>
      <c r="DI67" s="1546"/>
      <c r="DJ67" s="1546"/>
      <c r="DK67" s="1546"/>
      <c r="DL67" s="1546"/>
      <c r="DM67" s="1546"/>
      <c r="DN67" s="1546"/>
      <c r="DO67" s="1546"/>
      <c r="DP67" s="1546"/>
      <c r="DQ67" s="1546"/>
      <c r="DR67" s="1546"/>
      <c r="DS67" s="1546"/>
      <c r="DW67" s="1550">
        <v>0.05</v>
      </c>
      <c r="DX67" s="1551">
        <f t="shared" si="37"/>
        <v>8735.1304347826081</v>
      </c>
      <c r="DY67" s="1552"/>
      <c r="DZ67" s="1570">
        <v>36.99</v>
      </c>
      <c r="EA67" s="1554">
        <f t="shared" si="38"/>
        <v>399.76652173913044</v>
      </c>
      <c r="EB67" s="1555">
        <f t="shared" si="39"/>
        <v>8.4692496067851952E-2</v>
      </c>
      <c r="EC67" s="1571">
        <v>46076</v>
      </c>
      <c r="ED67" s="1554">
        <f t="shared" ref="ED67:ED72" si="68">+DZ67*1.15</f>
        <v>42.538499999999999</v>
      </c>
      <c r="EE67" s="1554" t="s">
        <v>86</v>
      </c>
      <c r="EF67" s="1555">
        <f t="shared" si="41"/>
        <v>0.12718756843928566</v>
      </c>
      <c r="EG67" s="1557">
        <f t="shared" si="49"/>
        <v>1111</v>
      </c>
      <c r="EH67" s="1558">
        <f t="shared" ref="EH67:EH72" si="69">IFERROR((+DZ67/EG67*1000),"")</f>
        <v>33.2943294329433</v>
      </c>
      <c r="EI67" s="1554">
        <f t="shared" ref="EI67:EI72" si="70">IFERROR(+DZ67/EO67,"")</f>
        <v>3.1060542446888911E-3</v>
      </c>
      <c r="EJ67" s="1554">
        <f t="shared" ref="EJ67:EJ72" si="71">+IFERROR(+DZ67/EN67,"")</f>
        <v>3.3294329432943297E-2</v>
      </c>
      <c r="EK67" s="1554">
        <f t="shared" ref="EK67:EK72" si="72">IFERROR(+(+DZ67/EP67*1000),"")</f>
        <v>0.69328085465279732</v>
      </c>
      <c r="EL67" s="1559">
        <v>17969</v>
      </c>
      <c r="EM67" s="1560">
        <v>2.97</v>
      </c>
      <c r="EN67" s="1559">
        <v>1111</v>
      </c>
      <c r="EO67" s="1559">
        <v>11909</v>
      </c>
      <c r="EP67" s="1559">
        <v>53355</v>
      </c>
      <c r="EQ67" s="1686">
        <f t="shared" ref="EQ67:EQ72" si="73">+IFERROR(+EN67/EP67,"")</f>
        <v>2.0822790741261362E-2</v>
      </c>
      <c r="ER67" s="1685">
        <f t="shared" ref="ER67:ER72" si="74">IFERROR(+EO67/EP67,"")</f>
        <v>0.22320307375128853</v>
      </c>
      <c r="ES67" s="1504" t="s">
        <v>214</v>
      </c>
      <c r="ET67" s="1573" t="s">
        <v>113</v>
      </c>
      <c r="EU67" s="1592"/>
      <c r="EV67" s="1572"/>
    </row>
    <row r="68" spans="3:152" ht="115.5" customHeight="1">
      <c r="C68" s="1827"/>
      <c r="D68" s="1786"/>
      <c r="E68" s="1576" t="s">
        <v>34</v>
      </c>
      <c r="F68" s="1578" t="s">
        <v>193</v>
      </c>
      <c r="G68" s="1808"/>
      <c r="H68" s="1568" t="s">
        <v>194</v>
      </c>
      <c r="I68" s="1538" t="s">
        <v>191</v>
      </c>
      <c r="J68" s="1569" t="s">
        <v>86</v>
      </c>
      <c r="K68" s="1540">
        <f t="shared" si="58"/>
        <v>1.3411777179970108E-2</v>
      </c>
      <c r="L68" s="1541"/>
      <c r="M68" s="1668">
        <f t="shared" si="67"/>
        <v>409.5</v>
      </c>
      <c r="N68" s="1666">
        <v>409.5</v>
      </c>
      <c r="O68" s="1601">
        <f>N68/1.05</f>
        <v>390</v>
      </c>
      <c r="P68" s="1600"/>
      <c r="Q68" s="1544"/>
      <c r="R68" s="1710">
        <v>409.5</v>
      </c>
      <c r="S68" s="1710"/>
      <c r="T68" s="1711"/>
      <c r="U68" s="1545"/>
      <c r="V68" s="1545"/>
      <c r="W68" s="1545"/>
      <c r="X68" s="1545"/>
      <c r="Y68" s="1545"/>
      <c r="Z68" s="1545"/>
      <c r="AA68" s="1545"/>
      <c r="AB68" s="1545"/>
      <c r="AC68" s="1545"/>
      <c r="AD68" s="1545"/>
      <c r="AE68" s="1545"/>
      <c r="AF68" s="1545"/>
      <c r="AG68" s="1545"/>
      <c r="AH68" s="1545"/>
      <c r="AI68" s="1545"/>
      <c r="AJ68" s="1545"/>
      <c r="AK68" s="1545"/>
      <c r="AL68" s="1545"/>
      <c r="AM68" s="1545"/>
      <c r="AN68" s="1545"/>
      <c r="AO68" s="1545"/>
      <c r="AP68" s="1545"/>
      <c r="AQ68" s="1545"/>
      <c r="AR68" s="1545"/>
      <c r="AS68" s="1545"/>
      <c r="AT68" s="1545"/>
      <c r="AU68" s="1546">
        <f>+N68/3</f>
        <v>136.5</v>
      </c>
      <c r="AV68" s="1546"/>
      <c r="AW68" s="1546"/>
      <c r="AX68" s="1546"/>
      <c r="AY68" s="1546"/>
      <c r="AZ68" s="1546"/>
      <c r="BA68" s="1546"/>
      <c r="BB68" s="1546"/>
      <c r="BC68" s="1546"/>
      <c r="BD68" s="1546"/>
      <c r="BE68" s="1546"/>
      <c r="BF68" s="1546"/>
      <c r="BG68" s="1546"/>
      <c r="BH68" s="1546"/>
      <c r="BI68" s="1546"/>
      <c r="BJ68" s="1546"/>
      <c r="BK68" s="1546">
        <f t="shared" si="35"/>
        <v>136.5</v>
      </c>
      <c r="BL68" s="1546"/>
      <c r="BM68" s="1546"/>
      <c r="BN68" s="1546"/>
      <c r="BO68" s="1546"/>
      <c r="BP68" s="1546"/>
      <c r="BQ68" s="1546"/>
      <c r="BR68" s="1546"/>
      <c r="BS68" s="1546"/>
      <c r="BT68" s="1546"/>
      <c r="BU68" s="1546"/>
      <c r="BV68" s="1546"/>
      <c r="BW68" s="1546"/>
      <c r="BX68" s="1546"/>
      <c r="BY68" s="1546"/>
      <c r="BZ68" s="1546"/>
      <c r="CA68" s="1546"/>
      <c r="CB68" s="1546"/>
      <c r="CC68" s="1546"/>
      <c r="CD68" s="1546"/>
      <c r="CE68" s="1546"/>
      <c r="CF68" s="1546"/>
      <c r="CG68" s="1546"/>
      <c r="CH68" s="1546"/>
      <c r="CI68" s="1546"/>
      <c r="CJ68" s="1546"/>
      <c r="CK68" s="1546"/>
      <c r="CL68" s="1546"/>
      <c r="CM68" s="1546"/>
      <c r="CN68" s="1546"/>
      <c r="CO68" s="1546"/>
      <c r="CP68" s="1546">
        <f t="shared" si="36"/>
        <v>136.5</v>
      </c>
      <c r="CQ68" s="1546"/>
      <c r="CR68" s="1546"/>
      <c r="CS68" s="1546"/>
      <c r="CT68" s="1546"/>
      <c r="CU68" s="1546"/>
      <c r="CV68" s="1546"/>
      <c r="CW68" s="1546"/>
      <c r="CX68" s="1546"/>
      <c r="CY68" s="1546"/>
      <c r="CZ68" s="1546"/>
      <c r="DA68" s="1546"/>
      <c r="DB68" s="1546"/>
      <c r="DC68" s="1546"/>
      <c r="DD68" s="1546"/>
      <c r="DE68" s="1546"/>
      <c r="DF68" s="1546"/>
      <c r="DG68" s="1546"/>
      <c r="DH68" s="1546"/>
      <c r="DI68" s="1546"/>
      <c r="DJ68" s="1546"/>
      <c r="DK68" s="1546"/>
      <c r="DL68" s="1546"/>
      <c r="DM68" s="1546"/>
      <c r="DN68" s="1546"/>
      <c r="DO68" s="1546"/>
      <c r="DP68" s="1546"/>
      <c r="DQ68" s="1546"/>
      <c r="DR68" s="1546"/>
      <c r="DS68" s="1546"/>
      <c r="DW68" s="1550">
        <v>0.09</v>
      </c>
      <c r="DX68" s="1551">
        <f t="shared" si="37"/>
        <v>4333.3333333333339</v>
      </c>
      <c r="DY68" s="1552"/>
      <c r="DZ68" s="1570">
        <v>50.97</v>
      </c>
      <c r="EA68" s="1554">
        <f t="shared" si="38"/>
        <v>339.03</v>
      </c>
      <c r="EB68" s="1555">
        <f t="shared" si="39"/>
        <v>0.13069230769230769</v>
      </c>
      <c r="EC68" s="1571">
        <v>46076</v>
      </c>
      <c r="ED68" s="1554">
        <f t="shared" si="68"/>
        <v>58.615499999999997</v>
      </c>
      <c r="EE68" s="1554" t="s">
        <v>86</v>
      </c>
      <c r="EF68" s="1555">
        <f t="shared" si="41"/>
        <v>0.2079230769230769</v>
      </c>
      <c r="EG68" s="1557">
        <f t="shared" si="49"/>
        <v>901</v>
      </c>
      <c r="EH68" s="1558">
        <f t="shared" si="69"/>
        <v>56.57047724750278</v>
      </c>
      <c r="EI68" s="1554" t="str">
        <f t="shared" si="70"/>
        <v/>
      </c>
      <c r="EJ68" s="1554">
        <f t="shared" si="71"/>
        <v>5.6570477247502776E-2</v>
      </c>
      <c r="EK68" s="1554">
        <f t="shared" si="72"/>
        <v>0.98418583096796619</v>
      </c>
      <c r="EL68" s="1579"/>
      <c r="EM68" s="1580"/>
      <c r="EN68" s="1559">
        <v>901</v>
      </c>
      <c r="EO68" s="1579"/>
      <c r="EP68" s="1559">
        <v>51789</v>
      </c>
      <c r="EQ68" s="1686">
        <f t="shared" si="73"/>
        <v>1.7397516847206935E-2</v>
      </c>
      <c r="ER68" s="1562">
        <f t="shared" si="74"/>
        <v>0</v>
      </c>
      <c r="ES68" s="1504" t="s">
        <v>217</v>
      </c>
      <c r="ET68" s="1573" t="s">
        <v>113</v>
      </c>
      <c r="EU68" s="1592"/>
      <c r="EV68" s="1572"/>
    </row>
    <row r="69" spans="3:152" ht="115.5" customHeight="1">
      <c r="C69" s="1827"/>
      <c r="D69" s="1785" t="s">
        <v>218</v>
      </c>
      <c r="E69" s="1576" t="s">
        <v>26</v>
      </c>
      <c r="F69" s="1578" t="s">
        <v>189</v>
      </c>
      <c r="G69" s="1808"/>
      <c r="H69" s="1643" t="s">
        <v>190</v>
      </c>
      <c r="I69" s="1538" t="s">
        <v>191</v>
      </c>
      <c r="J69" s="1569" t="s">
        <v>86</v>
      </c>
      <c r="K69" s="1540">
        <f t="shared" si="58"/>
        <v>1.6450142427798745E-2</v>
      </c>
      <c r="L69" s="1541"/>
      <c r="M69" s="1668">
        <f t="shared" si="67"/>
        <v>502.27</v>
      </c>
      <c r="N69" s="1666">
        <v>502.27</v>
      </c>
      <c r="O69" s="1601">
        <f>N69/1.15</f>
        <v>436.75652173913045</v>
      </c>
      <c r="P69" s="1600"/>
      <c r="Q69" s="1544"/>
      <c r="R69" s="1710">
        <v>502.27</v>
      </c>
      <c r="S69" s="1710"/>
      <c r="T69" s="1711"/>
      <c r="U69" s="1545"/>
      <c r="V69" s="1545"/>
      <c r="W69" s="1545"/>
      <c r="X69" s="1545"/>
      <c r="Y69" s="1545"/>
      <c r="Z69" s="1545"/>
      <c r="AA69" s="1545"/>
      <c r="AB69" s="1545"/>
      <c r="AC69" s="1545"/>
      <c r="AD69" s="1545"/>
      <c r="AE69" s="1545"/>
      <c r="AF69" s="1545"/>
      <c r="AG69" s="1545"/>
      <c r="AH69" s="1545"/>
      <c r="AI69" s="1545"/>
      <c r="AJ69" s="1545"/>
      <c r="AK69" s="1545"/>
      <c r="AL69" s="1545"/>
      <c r="AM69" s="1545"/>
      <c r="AN69" s="1545"/>
      <c r="AO69" s="1545"/>
      <c r="AP69" s="1545"/>
      <c r="AQ69" s="1545"/>
      <c r="AR69" s="1545"/>
      <c r="AS69" s="1545"/>
      <c r="AT69" s="1545"/>
      <c r="AU69" s="1545"/>
      <c r="AV69" s="1545"/>
      <c r="AW69" s="1545"/>
      <c r="AX69" s="1545"/>
      <c r="AY69" s="1545"/>
      <c r="AZ69" s="1546">
        <f>+N69/3</f>
        <v>167.42333333333332</v>
      </c>
      <c r="BA69" s="1546"/>
      <c r="BB69" s="1546"/>
      <c r="BC69" s="1546"/>
      <c r="BD69" s="1546"/>
      <c r="BE69" s="1546"/>
      <c r="BF69" s="1546"/>
      <c r="BG69" s="1546"/>
      <c r="BH69" s="1546"/>
      <c r="BI69" s="1546"/>
      <c r="BJ69" s="1546"/>
      <c r="BK69" s="1546">
        <f t="shared" si="35"/>
        <v>167.42333333333332</v>
      </c>
      <c r="BL69" s="1546"/>
      <c r="BM69" s="1546"/>
      <c r="BN69" s="1546"/>
      <c r="BO69" s="1546"/>
      <c r="BP69" s="1546"/>
      <c r="BQ69" s="1546"/>
      <c r="BR69" s="1546"/>
      <c r="BS69" s="1546"/>
      <c r="BT69" s="1546"/>
      <c r="BU69" s="1546"/>
      <c r="BV69" s="1546"/>
      <c r="BW69" s="1546"/>
      <c r="BX69" s="1546"/>
      <c r="BY69" s="1546"/>
      <c r="BZ69" s="1546"/>
      <c r="CA69" s="1546"/>
      <c r="CB69" s="1546"/>
      <c r="CC69" s="1546"/>
      <c r="CD69" s="1546"/>
      <c r="CE69" s="1546"/>
      <c r="CF69" s="1546"/>
      <c r="CG69" s="1546"/>
      <c r="CH69" s="1546"/>
      <c r="CI69" s="1546"/>
      <c r="CJ69" s="1546"/>
      <c r="CK69" s="1546"/>
      <c r="CL69" s="1546"/>
      <c r="CM69" s="1546"/>
      <c r="CN69" s="1546"/>
      <c r="CO69" s="1546"/>
      <c r="CP69" s="1546">
        <f t="shared" si="36"/>
        <v>167.42333333333332</v>
      </c>
      <c r="CQ69" s="1546"/>
      <c r="CR69" s="1546"/>
      <c r="CS69" s="1546"/>
      <c r="CT69" s="1546"/>
      <c r="CU69" s="1546"/>
      <c r="CV69" s="1546"/>
      <c r="CW69" s="1546"/>
      <c r="CX69" s="1546"/>
      <c r="CY69" s="1546"/>
      <c r="CZ69" s="1546"/>
      <c r="DA69" s="1546"/>
      <c r="DB69" s="1546"/>
      <c r="DC69" s="1546"/>
      <c r="DD69" s="1546"/>
      <c r="DE69" s="1546"/>
      <c r="DF69" s="1546"/>
      <c r="DG69" s="1546"/>
      <c r="DH69" s="1546"/>
      <c r="DI69" s="1546"/>
      <c r="DJ69" s="1546"/>
      <c r="DK69" s="1546"/>
      <c r="DL69" s="1546"/>
      <c r="DM69" s="1546"/>
      <c r="DN69" s="1546"/>
      <c r="DO69" s="1546"/>
      <c r="DP69" s="1546"/>
      <c r="DQ69" s="1546"/>
      <c r="DR69" s="1546"/>
      <c r="DS69" s="1546"/>
      <c r="DW69" s="1550">
        <v>0.05</v>
      </c>
      <c r="DX69" s="1551">
        <f t="shared" si="37"/>
        <v>8735.1304347826081</v>
      </c>
      <c r="DY69" s="1552"/>
      <c r="DZ69" s="1570">
        <v>35.83</v>
      </c>
      <c r="EA69" s="1554">
        <f t="shared" si="38"/>
        <v>400.92652173913046</v>
      </c>
      <c r="EB69" s="1555">
        <f t="shared" si="39"/>
        <v>8.2036554044637333E-2</v>
      </c>
      <c r="EC69" s="1571">
        <v>46076</v>
      </c>
      <c r="ED69" s="1554">
        <f t="shared" si="68"/>
        <v>41.204499999999996</v>
      </c>
      <c r="EE69" s="1554" t="s">
        <v>86</v>
      </c>
      <c r="EF69" s="1555">
        <f t="shared" si="41"/>
        <v>0.12684412766042169</v>
      </c>
      <c r="EG69" s="1557">
        <f t="shared" si="49"/>
        <v>1108</v>
      </c>
      <c r="EH69" s="1558">
        <f t="shared" si="69"/>
        <v>32.337545126353788</v>
      </c>
      <c r="EI69" s="1554">
        <f t="shared" si="70"/>
        <v>3.0089015787705745E-3</v>
      </c>
      <c r="EJ69" s="1554">
        <f t="shared" si="71"/>
        <v>3.2337545126353791E-2</v>
      </c>
      <c r="EK69" s="1554">
        <f t="shared" si="72"/>
        <v>0.69259466878008236</v>
      </c>
      <c r="EL69" s="1559">
        <v>18402</v>
      </c>
      <c r="EM69" s="1560">
        <v>2.81</v>
      </c>
      <c r="EN69" s="1559">
        <v>1108</v>
      </c>
      <c r="EO69" s="1559">
        <v>11908</v>
      </c>
      <c r="EP69" s="1559">
        <v>51733</v>
      </c>
      <c r="EQ69" s="1686">
        <f t="shared" si="73"/>
        <v>2.141766377360679E-2</v>
      </c>
      <c r="ER69" s="1685">
        <f t="shared" si="74"/>
        <v>0.23018189550190402</v>
      </c>
      <c r="ES69" s="1504" t="s">
        <v>214</v>
      </c>
      <c r="ET69" s="1573" t="s">
        <v>113</v>
      </c>
      <c r="EU69" s="1592"/>
      <c r="EV69" s="1572"/>
    </row>
    <row r="70" spans="3:152" ht="115.5" customHeight="1">
      <c r="C70" s="1827"/>
      <c r="D70" s="1786"/>
      <c r="E70" s="1576" t="s">
        <v>34</v>
      </c>
      <c r="F70" s="1578" t="s">
        <v>193</v>
      </c>
      <c r="G70" s="1808"/>
      <c r="H70" s="1568" t="s">
        <v>194</v>
      </c>
      <c r="I70" s="1538" t="s">
        <v>191</v>
      </c>
      <c r="J70" s="1569" t="s">
        <v>86</v>
      </c>
      <c r="K70" s="1540">
        <f t="shared" si="58"/>
        <v>1.3411777179970108E-2</v>
      </c>
      <c r="L70" s="1541"/>
      <c r="M70" s="1668">
        <f t="shared" si="67"/>
        <v>409.5</v>
      </c>
      <c r="N70" s="1666">
        <v>409.5</v>
      </c>
      <c r="O70" s="1601">
        <f>N70/1.05</f>
        <v>390</v>
      </c>
      <c r="P70" s="1600"/>
      <c r="Q70" s="1544"/>
      <c r="R70" s="1710">
        <v>409.5</v>
      </c>
      <c r="S70" s="1710"/>
      <c r="T70" s="1711"/>
      <c r="U70" s="1545"/>
      <c r="V70" s="1545"/>
      <c r="W70" s="1545"/>
      <c r="X70" s="1545"/>
      <c r="Y70" s="1545"/>
      <c r="Z70" s="1545"/>
      <c r="AA70" s="1545"/>
      <c r="AB70" s="1545"/>
      <c r="AC70" s="1545"/>
      <c r="AD70" s="1545"/>
      <c r="AE70" s="1545"/>
      <c r="AF70" s="1545"/>
      <c r="AG70" s="1545"/>
      <c r="AH70" s="1545"/>
      <c r="AI70" s="1545"/>
      <c r="AJ70" s="1545"/>
      <c r="AK70" s="1545"/>
      <c r="AL70" s="1545"/>
      <c r="AM70" s="1545"/>
      <c r="AN70" s="1545"/>
      <c r="AO70" s="1545"/>
      <c r="AP70" s="1545"/>
      <c r="AQ70" s="1545"/>
      <c r="AR70" s="1545"/>
      <c r="AS70" s="1545"/>
      <c r="AT70" s="1545"/>
      <c r="AU70" s="1546">
        <f>+N70/3</f>
        <v>136.5</v>
      </c>
      <c r="AV70" s="1546"/>
      <c r="AW70" s="1546"/>
      <c r="AX70" s="1546"/>
      <c r="AY70" s="1546"/>
      <c r="AZ70" s="1546"/>
      <c r="BA70" s="1546"/>
      <c r="BB70" s="1546"/>
      <c r="BC70" s="1546"/>
      <c r="BD70" s="1546"/>
      <c r="BE70" s="1546"/>
      <c r="BF70" s="1546"/>
      <c r="BG70" s="1546"/>
      <c r="BH70" s="1546"/>
      <c r="BI70" s="1546"/>
      <c r="BJ70" s="1546"/>
      <c r="BK70" s="1546">
        <f t="shared" si="35"/>
        <v>136.5</v>
      </c>
      <c r="BL70" s="1546"/>
      <c r="BM70" s="1546"/>
      <c r="BN70" s="1546"/>
      <c r="BO70" s="1546"/>
      <c r="BP70" s="1546"/>
      <c r="BQ70" s="1546"/>
      <c r="BR70" s="1546"/>
      <c r="BS70" s="1546"/>
      <c r="BT70" s="1546"/>
      <c r="BU70" s="1546"/>
      <c r="BV70" s="1546"/>
      <c r="BW70" s="1546"/>
      <c r="BX70" s="1546"/>
      <c r="BY70" s="1546"/>
      <c r="BZ70" s="1546"/>
      <c r="CA70" s="1546"/>
      <c r="CB70" s="1546"/>
      <c r="CC70" s="1546"/>
      <c r="CD70" s="1546"/>
      <c r="CE70" s="1546"/>
      <c r="CF70" s="1546"/>
      <c r="CG70" s="1546"/>
      <c r="CH70" s="1546"/>
      <c r="CI70" s="1546"/>
      <c r="CJ70" s="1546"/>
      <c r="CK70" s="1546"/>
      <c r="CL70" s="1546"/>
      <c r="CM70" s="1546"/>
      <c r="CN70" s="1546"/>
      <c r="CO70" s="1546"/>
      <c r="CP70" s="1546">
        <f t="shared" si="36"/>
        <v>136.5</v>
      </c>
      <c r="CQ70" s="1546"/>
      <c r="CR70" s="1546"/>
      <c r="CS70" s="1546"/>
      <c r="CT70" s="1546"/>
      <c r="CU70" s="1546"/>
      <c r="CV70" s="1546"/>
      <c r="CW70" s="1546"/>
      <c r="CX70" s="1546"/>
      <c r="CY70" s="1546"/>
      <c r="CZ70" s="1546"/>
      <c r="DA70" s="1546"/>
      <c r="DB70" s="1546"/>
      <c r="DC70" s="1546"/>
      <c r="DD70" s="1546"/>
      <c r="DE70" s="1546"/>
      <c r="DF70" s="1546"/>
      <c r="DG70" s="1546"/>
      <c r="DH70" s="1546"/>
      <c r="DI70" s="1546"/>
      <c r="DJ70" s="1546"/>
      <c r="DK70" s="1546"/>
      <c r="DL70" s="1546"/>
      <c r="DM70" s="1546"/>
      <c r="DN70" s="1546"/>
      <c r="DO70" s="1546"/>
      <c r="DP70" s="1546"/>
      <c r="DQ70" s="1546"/>
      <c r="DR70" s="1546"/>
      <c r="DS70" s="1546"/>
      <c r="DW70" s="1550">
        <v>0.09</v>
      </c>
      <c r="DX70" s="1551">
        <f t="shared" si="37"/>
        <v>4333.3333333333339</v>
      </c>
      <c r="DY70" s="1552"/>
      <c r="DZ70" s="1570">
        <v>50.9</v>
      </c>
      <c r="EA70" s="1554">
        <f t="shared" si="38"/>
        <v>339.1</v>
      </c>
      <c r="EB70" s="1555">
        <f t="shared" si="39"/>
        <v>0.13051282051282051</v>
      </c>
      <c r="EC70" s="1571">
        <v>46076</v>
      </c>
      <c r="ED70" s="1554">
        <f t="shared" si="68"/>
        <v>58.534999999999997</v>
      </c>
      <c r="EE70" s="1554" t="s">
        <v>86</v>
      </c>
      <c r="EF70" s="1555">
        <f t="shared" si="41"/>
        <v>0.22476923076923075</v>
      </c>
      <c r="EG70" s="1557">
        <f t="shared" si="49"/>
        <v>974</v>
      </c>
      <c r="EH70" s="1558">
        <f t="shared" si="69"/>
        <v>52.25872689938398</v>
      </c>
      <c r="EI70" s="1554" t="str">
        <f t="shared" si="70"/>
        <v/>
      </c>
      <c r="EJ70" s="1554">
        <f t="shared" si="71"/>
        <v>5.2258726899383982E-2</v>
      </c>
      <c r="EK70" s="1554">
        <f t="shared" si="72"/>
        <v>1.5892840415899085</v>
      </c>
      <c r="EL70" s="1579"/>
      <c r="EM70" s="1580"/>
      <c r="EN70" s="1559">
        <v>974</v>
      </c>
      <c r="EO70" s="1579"/>
      <c r="EP70" s="1559">
        <v>32027</v>
      </c>
      <c r="EQ70" s="1686">
        <f t="shared" si="73"/>
        <v>3.0411840009991569E-2</v>
      </c>
      <c r="ER70" s="1562">
        <f t="shared" si="74"/>
        <v>0</v>
      </c>
      <c r="ES70" s="1504" t="s">
        <v>217</v>
      </c>
      <c r="ET70" s="1573" t="s">
        <v>113</v>
      </c>
      <c r="EU70" s="1592"/>
      <c r="EV70" s="1572"/>
    </row>
    <row r="71" spans="3:152" ht="115.5" customHeight="1">
      <c r="C71" s="1827"/>
      <c r="D71" s="1785" t="s">
        <v>219</v>
      </c>
      <c r="E71" s="1576" t="s">
        <v>26</v>
      </c>
      <c r="F71" s="1578" t="s">
        <v>189</v>
      </c>
      <c r="G71" s="1808"/>
      <c r="H71" s="1643" t="s">
        <v>190</v>
      </c>
      <c r="I71" s="1538" t="s">
        <v>191</v>
      </c>
      <c r="J71" s="1569" t="s">
        <v>86</v>
      </c>
      <c r="K71" s="1540">
        <f t="shared" si="58"/>
        <v>1.6450011421428247E-2</v>
      </c>
      <c r="L71" s="1541"/>
      <c r="M71" s="1668">
        <f t="shared" si="67"/>
        <v>502.26600000000002</v>
      </c>
      <c r="N71" s="1666">
        <v>502.26600000000002</v>
      </c>
      <c r="O71" s="1601">
        <f>N71/1.15</f>
        <v>436.75304347826091</v>
      </c>
      <c r="P71" s="1600"/>
      <c r="Q71" s="1544"/>
      <c r="R71" s="1710">
        <v>502.26600000000002</v>
      </c>
      <c r="S71" s="1710"/>
      <c r="T71" s="1711"/>
      <c r="U71" s="1545"/>
      <c r="V71" s="1545"/>
      <c r="W71" s="1545"/>
      <c r="X71" s="1545"/>
      <c r="Y71" s="1545"/>
      <c r="Z71" s="1545"/>
      <c r="AA71" s="1545"/>
      <c r="AB71" s="1545"/>
      <c r="AC71" s="1545"/>
      <c r="AD71" s="1545"/>
      <c r="AE71" s="1545"/>
      <c r="AF71" s="1545"/>
      <c r="AG71" s="1545"/>
      <c r="AH71" s="1545"/>
      <c r="AI71" s="1545"/>
      <c r="AJ71" s="1545"/>
      <c r="AK71" s="1545"/>
      <c r="AL71" s="1545"/>
      <c r="AM71" s="1545"/>
      <c r="AN71" s="1545"/>
      <c r="AO71" s="1545"/>
      <c r="AP71" s="1545"/>
      <c r="AQ71" s="1545"/>
      <c r="AR71" s="1545"/>
      <c r="AS71" s="1545"/>
      <c r="AT71" s="1545"/>
      <c r="AU71" s="1545"/>
      <c r="AV71" s="1545"/>
      <c r="AW71" s="1545"/>
      <c r="AX71" s="1545"/>
      <c r="AY71" s="1545"/>
      <c r="AZ71" s="1546">
        <f>+N71/3</f>
        <v>167.422</v>
      </c>
      <c r="BA71" s="1546"/>
      <c r="BB71" s="1546"/>
      <c r="BC71" s="1546"/>
      <c r="BD71" s="1546"/>
      <c r="BE71" s="1546"/>
      <c r="BF71" s="1546"/>
      <c r="BG71" s="1546"/>
      <c r="BH71" s="1546"/>
      <c r="BI71" s="1546"/>
      <c r="BJ71" s="1546"/>
      <c r="BK71" s="1546">
        <f t="shared" si="35"/>
        <v>167.422</v>
      </c>
      <c r="BL71" s="1546"/>
      <c r="BM71" s="1546"/>
      <c r="BN71" s="1546"/>
      <c r="BO71" s="1546"/>
      <c r="BP71" s="1546"/>
      <c r="BQ71" s="1546"/>
      <c r="BR71" s="1546"/>
      <c r="BS71" s="1546"/>
      <c r="BT71" s="1546"/>
      <c r="BU71" s="1546"/>
      <c r="BV71" s="1546"/>
      <c r="BW71" s="1546"/>
      <c r="BX71" s="1546"/>
      <c r="BY71" s="1546"/>
      <c r="BZ71" s="1546"/>
      <c r="CA71" s="1546"/>
      <c r="CB71" s="1546"/>
      <c r="CC71" s="1546"/>
      <c r="CD71" s="1546"/>
      <c r="CE71" s="1546"/>
      <c r="CF71" s="1546"/>
      <c r="CG71" s="1546"/>
      <c r="CH71" s="1546"/>
      <c r="CI71" s="1546"/>
      <c r="CJ71" s="1546"/>
      <c r="CK71" s="1546"/>
      <c r="CL71" s="1546"/>
      <c r="CM71" s="1546"/>
      <c r="CN71" s="1546"/>
      <c r="CO71" s="1546"/>
      <c r="CP71" s="1546">
        <f t="shared" si="36"/>
        <v>167.422</v>
      </c>
      <c r="CQ71" s="1546"/>
      <c r="CR71" s="1546"/>
      <c r="CS71" s="1546"/>
      <c r="CT71" s="1546"/>
      <c r="CU71" s="1546"/>
      <c r="CV71" s="1546"/>
      <c r="CW71" s="1546"/>
      <c r="CX71" s="1546"/>
      <c r="CY71" s="1546"/>
      <c r="CZ71" s="1546"/>
      <c r="DA71" s="1546"/>
      <c r="DB71" s="1546"/>
      <c r="DC71" s="1546"/>
      <c r="DD71" s="1546"/>
      <c r="DE71" s="1546"/>
      <c r="DF71" s="1546"/>
      <c r="DG71" s="1546"/>
      <c r="DH71" s="1546"/>
      <c r="DI71" s="1546"/>
      <c r="DJ71" s="1546"/>
      <c r="DK71" s="1546"/>
      <c r="DL71" s="1546"/>
      <c r="DM71" s="1546"/>
      <c r="DN71" s="1546"/>
      <c r="DO71" s="1546"/>
      <c r="DP71" s="1546"/>
      <c r="DQ71" s="1546"/>
      <c r="DR71" s="1546"/>
      <c r="DS71" s="1546"/>
      <c r="DW71" s="1550">
        <v>0.05</v>
      </c>
      <c r="DX71" s="1551">
        <f t="shared" si="37"/>
        <v>8735.0608695652172</v>
      </c>
      <c r="DY71" s="1552"/>
      <c r="DZ71" s="1570">
        <v>37</v>
      </c>
      <c r="EA71" s="1554">
        <f t="shared" si="38"/>
        <v>399.75304347826091</v>
      </c>
      <c r="EB71" s="1555">
        <f t="shared" si="39"/>
        <v>8.4716066785328878E-2</v>
      </c>
      <c r="EC71" s="1571">
        <v>46076</v>
      </c>
      <c r="ED71" s="1554">
        <f t="shared" si="68"/>
        <v>42.55</v>
      </c>
      <c r="EE71" s="1554" t="s">
        <v>86</v>
      </c>
      <c r="EF71" s="1555">
        <f t="shared" si="41"/>
        <v>8.7692577239948555E-2</v>
      </c>
      <c r="EG71" s="1557">
        <f t="shared" si="49"/>
        <v>766</v>
      </c>
      <c r="EH71" s="1558">
        <f t="shared" si="69"/>
        <v>48.302872062663184</v>
      </c>
      <c r="EI71" s="1554">
        <f t="shared" si="70"/>
        <v>3.3333333333333333E-2</v>
      </c>
      <c r="EJ71" s="1554">
        <f t="shared" si="71"/>
        <v>4.8302872062663184E-2</v>
      </c>
      <c r="EK71" s="1554">
        <f t="shared" si="72"/>
        <v>1.7212504652028284</v>
      </c>
      <c r="EL71" s="1559">
        <v>10790</v>
      </c>
      <c r="EM71" s="1560">
        <v>1.99</v>
      </c>
      <c r="EN71" s="1559">
        <v>766</v>
      </c>
      <c r="EO71" s="1559">
        <v>1110</v>
      </c>
      <c r="EP71" s="1559">
        <v>21496</v>
      </c>
      <c r="EQ71" s="1686">
        <f t="shared" si="73"/>
        <v>3.5634536657982878E-2</v>
      </c>
      <c r="ER71" s="1685">
        <f t="shared" si="74"/>
        <v>5.1637513956084853E-2</v>
      </c>
      <c r="ES71" s="1504" t="s">
        <v>214</v>
      </c>
      <c r="ET71" s="1573" t="s">
        <v>113</v>
      </c>
      <c r="EU71" s="1592"/>
      <c r="EV71" s="1572"/>
    </row>
    <row r="72" spans="3:152" ht="115.5" customHeight="1">
      <c r="C72" s="1827"/>
      <c r="D72" s="1786"/>
      <c r="E72" s="1576" t="s">
        <v>34</v>
      </c>
      <c r="F72" s="1578" t="s">
        <v>193</v>
      </c>
      <c r="G72" s="1808"/>
      <c r="H72" s="1568" t="s">
        <v>194</v>
      </c>
      <c r="I72" s="1538" t="s">
        <v>191</v>
      </c>
      <c r="J72" s="1569" t="s">
        <v>86</v>
      </c>
      <c r="K72" s="1540">
        <f t="shared" si="58"/>
        <v>1.3411777179970108E-2</v>
      </c>
      <c r="L72" s="1541"/>
      <c r="M72" s="1668">
        <f t="shared" si="67"/>
        <v>409.5</v>
      </c>
      <c r="N72" s="1666">
        <v>409.5</v>
      </c>
      <c r="O72" s="1601">
        <f>N72/1.05</f>
        <v>390</v>
      </c>
      <c r="P72" s="1600"/>
      <c r="Q72" s="1544"/>
      <c r="R72" s="1710">
        <v>409.5</v>
      </c>
      <c r="S72" s="1710"/>
      <c r="T72" s="1711"/>
      <c r="U72" s="1545"/>
      <c r="V72" s="1545"/>
      <c r="W72" s="1545"/>
      <c r="X72" s="1545"/>
      <c r="Y72" s="1545"/>
      <c r="Z72" s="1545"/>
      <c r="AA72" s="1545"/>
      <c r="AB72" s="1545"/>
      <c r="AC72" s="1545"/>
      <c r="AD72" s="1545"/>
      <c r="AE72" s="1545"/>
      <c r="AF72" s="1545"/>
      <c r="AG72" s="1545"/>
      <c r="AH72" s="1545"/>
      <c r="AI72" s="1545"/>
      <c r="AJ72" s="1545"/>
      <c r="AK72" s="1545"/>
      <c r="AL72" s="1545"/>
      <c r="AM72" s="1545"/>
      <c r="AN72" s="1545"/>
      <c r="AO72" s="1545"/>
      <c r="AP72" s="1545"/>
      <c r="AQ72" s="1545"/>
      <c r="AR72" s="1545"/>
      <c r="AS72" s="1545"/>
      <c r="AT72" s="1545"/>
      <c r="AU72" s="1546">
        <f>+N72/3</f>
        <v>136.5</v>
      </c>
      <c r="AV72" s="1546"/>
      <c r="AW72" s="1546"/>
      <c r="AX72" s="1546"/>
      <c r="AY72" s="1546"/>
      <c r="AZ72" s="1546"/>
      <c r="BA72" s="1546"/>
      <c r="BB72" s="1546"/>
      <c r="BC72" s="1546"/>
      <c r="BD72" s="1546"/>
      <c r="BE72" s="1546"/>
      <c r="BF72" s="1546"/>
      <c r="BG72" s="1546"/>
      <c r="BH72" s="1546"/>
      <c r="BI72" s="1546"/>
      <c r="BJ72" s="1546"/>
      <c r="BK72" s="1546">
        <f t="shared" si="35"/>
        <v>136.5</v>
      </c>
      <c r="BL72" s="1546"/>
      <c r="BM72" s="1546"/>
      <c r="BN72" s="1546"/>
      <c r="BO72" s="1546"/>
      <c r="BP72" s="1546"/>
      <c r="BQ72" s="1546"/>
      <c r="BR72" s="1546"/>
      <c r="BS72" s="1546"/>
      <c r="BT72" s="1546"/>
      <c r="BU72" s="1546"/>
      <c r="BV72" s="1546"/>
      <c r="BW72" s="1546"/>
      <c r="BX72" s="1546"/>
      <c r="BY72" s="1546"/>
      <c r="BZ72" s="1546"/>
      <c r="CA72" s="1546"/>
      <c r="CB72" s="1546"/>
      <c r="CC72" s="1546"/>
      <c r="CD72" s="1546"/>
      <c r="CE72" s="1546"/>
      <c r="CF72" s="1546"/>
      <c r="CG72" s="1546"/>
      <c r="CH72" s="1546"/>
      <c r="CI72" s="1546"/>
      <c r="CJ72" s="1546"/>
      <c r="CK72" s="1546"/>
      <c r="CL72" s="1546"/>
      <c r="CM72" s="1546"/>
      <c r="CN72" s="1546"/>
      <c r="CO72" s="1546"/>
      <c r="CP72" s="1546">
        <f t="shared" si="36"/>
        <v>136.5</v>
      </c>
      <c r="CQ72" s="1546"/>
      <c r="CR72" s="1546"/>
      <c r="CS72" s="1546"/>
      <c r="CT72" s="1546"/>
      <c r="CU72" s="1546"/>
      <c r="CV72" s="1546"/>
      <c r="CW72" s="1546"/>
      <c r="CX72" s="1546"/>
      <c r="CY72" s="1546"/>
      <c r="CZ72" s="1546"/>
      <c r="DA72" s="1546"/>
      <c r="DB72" s="1546"/>
      <c r="DC72" s="1546"/>
      <c r="DD72" s="1546"/>
      <c r="DE72" s="1546"/>
      <c r="DF72" s="1546"/>
      <c r="DG72" s="1546"/>
      <c r="DH72" s="1546"/>
      <c r="DI72" s="1546"/>
      <c r="DJ72" s="1546"/>
      <c r="DK72" s="1546"/>
      <c r="DL72" s="1546"/>
      <c r="DM72" s="1546"/>
      <c r="DN72" s="1546"/>
      <c r="DO72" s="1546"/>
      <c r="DP72" s="1546"/>
      <c r="DQ72" s="1546"/>
      <c r="DR72" s="1546"/>
      <c r="DS72" s="1546"/>
      <c r="DW72" s="1550">
        <v>0.09</v>
      </c>
      <c r="DX72" s="1551">
        <f t="shared" si="37"/>
        <v>4333.3333333333339</v>
      </c>
      <c r="DY72" s="1552"/>
      <c r="DZ72" s="1570">
        <v>50.68</v>
      </c>
      <c r="EA72" s="1554">
        <f t="shared" si="38"/>
        <v>339.32</v>
      </c>
      <c r="EB72" s="1555">
        <f t="shared" si="39"/>
        <v>0.12994871794871796</v>
      </c>
      <c r="EC72" s="1571">
        <v>46076</v>
      </c>
      <c r="ED72" s="1554">
        <f t="shared" si="68"/>
        <v>58.281999999999996</v>
      </c>
      <c r="EE72" s="1554" t="s">
        <v>86</v>
      </c>
      <c r="EF72" s="1555">
        <f t="shared" si="41"/>
        <v>0.19338461538461535</v>
      </c>
      <c r="EG72" s="1557">
        <f t="shared" si="49"/>
        <v>838</v>
      </c>
      <c r="EH72" s="1558">
        <f t="shared" si="69"/>
        <v>60.477326968973749</v>
      </c>
      <c r="EI72" s="1554" t="str">
        <f t="shared" si="70"/>
        <v/>
      </c>
      <c r="EJ72" s="1554">
        <f t="shared" si="71"/>
        <v>6.0477326968973746E-2</v>
      </c>
      <c r="EK72" s="1554">
        <f t="shared" si="72"/>
        <v>1.3081748018894712</v>
      </c>
      <c r="EL72" s="1579"/>
      <c r="EM72" s="1580"/>
      <c r="EN72" s="1559">
        <v>838</v>
      </c>
      <c r="EO72" s="1579"/>
      <c r="EP72" s="1559">
        <v>38741</v>
      </c>
      <c r="EQ72" s="1686">
        <f t="shared" si="73"/>
        <v>2.1630830386412329E-2</v>
      </c>
      <c r="ER72" s="1562">
        <f t="shared" si="74"/>
        <v>0</v>
      </c>
      <c r="ES72" s="1504" t="s">
        <v>217</v>
      </c>
      <c r="ET72" s="1573" t="s">
        <v>113</v>
      </c>
      <c r="EU72" s="1592"/>
      <c r="EV72" s="1572"/>
    </row>
    <row r="73" spans="3:152" ht="115.5" customHeight="1">
      <c r="C73" s="1827"/>
      <c r="D73" s="1785" t="s">
        <v>220</v>
      </c>
      <c r="E73" s="1576" t="s">
        <v>26</v>
      </c>
      <c r="F73" s="1578" t="s">
        <v>189</v>
      </c>
      <c r="G73" s="1808"/>
      <c r="H73" s="1643" t="s">
        <v>190</v>
      </c>
      <c r="I73" s="1538" t="s">
        <v>191</v>
      </c>
      <c r="J73" s="1569" t="s">
        <v>86</v>
      </c>
      <c r="K73" s="1540">
        <f t="shared" si="58"/>
        <v>1.6450011421428247E-2</v>
      </c>
      <c r="L73" s="1541"/>
      <c r="M73" s="1668">
        <f t="shared" si="48"/>
        <v>502.26600000000002</v>
      </c>
      <c r="N73" s="1666">
        <v>502.26600000000002</v>
      </c>
      <c r="O73" s="1601">
        <f>N73/1.15</f>
        <v>436.75304347826091</v>
      </c>
      <c r="P73" s="1600"/>
      <c r="Q73" s="1544"/>
      <c r="R73" s="1710">
        <v>502.26600000000002</v>
      </c>
      <c r="S73" s="1710"/>
      <c r="T73" s="1711"/>
      <c r="U73" s="1545"/>
      <c r="V73" s="1545"/>
      <c r="W73" s="1545"/>
      <c r="X73" s="1545"/>
      <c r="Y73" s="1545"/>
      <c r="Z73" s="1545"/>
      <c r="AA73" s="1545"/>
      <c r="AB73" s="1545"/>
      <c r="AC73" s="1545"/>
      <c r="AD73" s="1545"/>
      <c r="AE73" s="1545"/>
      <c r="AF73" s="1545"/>
      <c r="AG73" s="1545"/>
      <c r="AH73" s="1545"/>
      <c r="AI73" s="1545"/>
      <c r="AJ73" s="1545"/>
      <c r="AK73" s="1545"/>
      <c r="AL73" s="1545"/>
      <c r="AM73" s="1545"/>
      <c r="AN73" s="1545"/>
      <c r="AO73" s="1545"/>
      <c r="AP73" s="1545"/>
      <c r="AQ73" s="1545"/>
      <c r="AR73" s="1545"/>
      <c r="AS73" s="1545"/>
      <c r="AT73" s="1545"/>
      <c r="AU73" s="1545"/>
      <c r="AV73" s="1545"/>
      <c r="AW73" s="1545"/>
      <c r="AX73" s="1545"/>
      <c r="AY73" s="1545"/>
      <c r="AZ73" s="1546">
        <f>+N73/3</f>
        <v>167.422</v>
      </c>
      <c r="BA73" s="1546"/>
      <c r="BB73" s="1546"/>
      <c r="BC73" s="1546"/>
      <c r="BD73" s="1546"/>
      <c r="BE73" s="1546"/>
      <c r="BF73" s="1546"/>
      <c r="BG73" s="1546"/>
      <c r="BH73" s="1546"/>
      <c r="BI73" s="1546"/>
      <c r="BJ73" s="1546"/>
      <c r="BK73" s="1546">
        <f t="shared" si="35"/>
        <v>167.422</v>
      </c>
      <c r="BL73" s="1546"/>
      <c r="BM73" s="1546"/>
      <c r="BN73" s="1546"/>
      <c r="BO73" s="1546"/>
      <c r="BP73" s="1546"/>
      <c r="BQ73" s="1546"/>
      <c r="BR73" s="1546"/>
      <c r="BS73" s="1546"/>
      <c r="BT73" s="1546"/>
      <c r="BU73" s="1546"/>
      <c r="BV73" s="1546"/>
      <c r="BW73" s="1546"/>
      <c r="BX73" s="1546"/>
      <c r="BY73" s="1546"/>
      <c r="BZ73" s="1546"/>
      <c r="CA73" s="1546"/>
      <c r="CB73" s="1546"/>
      <c r="CC73" s="1546"/>
      <c r="CD73" s="1546"/>
      <c r="CE73" s="1546"/>
      <c r="CF73" s="1546"/>
      <c r="CG73" s="1546"/>
      <c r="CH73" s="1546"/>
      <c r="CI73" s="1546"/>
      <c r="CJ73" s="1546"/>
      <c r="CK73" s="1546"/>
      <c r="CL73" s="1546"/>
      <c r="CM73" s="1546"/>
      <c r="CN73" s="1546"/>
      <c r="CO73" s="1546"/>
      <c r="CP73" s="1546">
        <f t="shared" si="36"/>
        <v>167.422</v>
      </c>
      <c r="CQ73" s="1546"/>
      <c r="CR73" s="1546"/>
      <c r="CS73" s="1546"/>
      <c r="CT73" s="1546"/>
      <c r="CU73" s="1546"/>
      <c r="CV73" s="1546"/>
      <c r="CW73" s="1546"/>
      <c r="CX73" s="1546"/>
      <c r="CY73" s="1546"/>
      <c r="CZ73" s="1546"/>
      <c r="DA73" s="1546"/>
      <c r="DB73" s="1546"/>
      <c r="DC73" s="1546"/>
      <c r="DD73" s="1546"/>
      <c r="DE73" s="1546"/>
      <c r="DF73" s="1546"/>
      <c r="DG73" s="1546"/>
      <c r="DH73" s="1546"/>
      <c r="DI73" s="1546"/>
      <c r="DJ73" s="1546"/>
      <c r="DK73" s="1546"/>
      <c r="DL73" s="1546"/>
      <c r="DM73" s="1546"/>
      <c r="DN73" s="1546"/>
      <c r="DO73" s="1546"/>
      <c r="DP73" s="1546"/>
      <c r="DQ73" s="1546"/>
      <c r="DR73" s="1546"/>
      <c r="DS73" s="1546"/>
      <c r="DW73" s="1550">
        <v>0.05</v>
      </c>
      <c r="DX73" s="1551">
        <f t="shared" si="37"/>
        <v>8735.0608695652172</v>
      </c>
      <c r="DY73" s="1552"/>
      <c r="DZ73" s="1570">
        <v>35.51</v>
      </c>
      <c r="EA73" s="1554">
        <f t="shared" si="38"/>
        <v>401.24304347826092</v>
      </c>
      <c r="EB73" s="1555">
        <f t="shared" si="39"/>
        <v>8.1304527879649424E-2</v>
      </c>
      <c r="EC73" s="1571">
        <v>46076</v>
      </c>
      <c r="ED73" s="1554">
        <f t="shared" si="40"/>
        <v>40.836499999999994</v>
      </c>
      <c r="EE73" s="1554" t="s">
        <v>86</v>
      </c>
      <c r="EF73" s="1555">
        <f t="shared" si="41"/>
        <v>0.12753202486331944</v>
      </c>
      <c r="EG73" s="1557">
        <f t="shared" si="49"/>
        <v>1114</v>
      </c>
      <c r="EH73" s="1558">
        <f t="shared" si="42"/>
        <v>31.87612208258528</v>
      </c>
      <c r="EI73" s="1554">
        <f t="shared" si="43"/>
        <v>2.6094944150499705E-3</v>
      </c>
      <c r="EJ73" s="1554">
        <f t="shared" si="44"/>
        <v>3.1876122082585279E-2</v>
      </c>
      <c r="EK73" s="1554">
        <f t="shared" si="45"/>
        <v>0.53480526521883187</v>
      </c>
      <c r="EL73" s="1559">
        <v>19736</v>
      </c>
      <c r="EM73" s="1560">
        <v>3.36</v>
      </c>
      <c r="EN73" s="1559">
        <v>1114</v>
      </c>
      <c r="EO73" s="1559">
        <v>13608</v>
      </c>
      <c r="EP73" s="1559">
        <v>66398</v>
      </c>
      <c r="EQ73" s="1686">
        <f t="shared" si="46"/>
        <v>1.6777613783547696E-2</v>
      </c>
      <c r="ER73" s="1685">
        <f t="shared" si="47"/>
        <v>0.20494593210638876</v>
      </c>
      <c r="ES73" s="1504" t="s">
        <v>214</v>
      </c>
      <c r="ET73" s="1573" t="s">
        <v>113</v>
      </c>
      <c r="EU73" s="1592"/>
      <c r="EV73" s="1572"/>
    </row>
    <row r="74" spans="3:152" ht="115.5" customHeight="1">
      <c r="C74" s="1827"/>
      <c r="D74" s="1786"/>
      <c r="E74" s="1576" t="s">
        <v>34</v>
      </c>
      <c r="F74" s="1578" t="s">
        <v>193</v>
      </c>
      <c r="G74" s="1808"/>
      <c r="H74" s="1568" t="s">
        <v>194</v>
      </c>
      <c r="I74" s="1538" t="s">
        <v>191</v>
      </c>
      <c r="J74" s="1569" t="s">
        <v>86</v>
      </c>
      <c r="K74" s="1540">
        <f t="shared" si="58"/>
        <v>1.3411777179970108E-2</v>
      </c>
      <c r="L74" s="1541"/>
      <c r="M74" s="1668">
        <f t="shared" si="48"/>
        <v>409.5</v>
      </c>
      <c r="N74" s="1666">
        <v>409.5</v>
      </c>
      <c r="O74" s="1601">
        <f>N74/1.05</f>
        <v>390</v>
      </c>
      <c r="P74" s="1600"/>
      <c r="Q74" s="1544"/>
      <c r="R74" s="1710">
        <v>409.5</v>
      </c>
      <c r="S74" s="1710"/>
      <c r="T74" s="1711"/>
      <c r="U74" s="1545"/>
      <c r="V74" s="1545"/>
      <c r="W74" s="1545"/>
      <c r="X74" s="1545"/>
      <c r="Y74" s="1545"/>
      <c r="Z74" s="1545"/>
      <c r="AA74" s="1545"/>
      <c r="AB74" s="1545"/>
      <c r="AC74" s="1545"/>
      <c r="AD74" s="1545"/>
      <c r="AE74" s="1545"/>
      <c r="AF74" s="1545"/>
      <c r="AG74" s="1545"/>
      <c r="AH74" s="1545"/>
      <c r="AI74" s="1545"/>
      <c r="AJ74" s="1545"/>
      <c r="AK74" s="1545"/>
      <c r="AL74" s="1545"/>
      <c r="AM74" s="1545"/>
      <c r="AN74" s="1545"/>
      <c r="AO74" s="1545"/>
      <c r="AP74" s="1545"/>
      <c r="AQ74" s="1545"/>
      <c r="AR74" s="1545"/>
      <c r="AS74" s="1545"/>
      <c r="AT74" s="1545"/>
      <c r="AU74" s="1546">
        <f>+N74/3</f>
        <v>136.5</v>
      </c>
      <c r="AV74" s="1546"/>
      <c r="AW74" s="1546"/>
      <c r="AX74" s="1546"/>
      <c r="AY74" s="1546"/>
      <c r="AZ74" s="1546"/>
      <c r="BA74" s="1546"/>
      <c r="BB74" s="1546"/>
      <c r="BC74" s="1546"/>
      <c r="BD74" s="1546"/>
      <c r="BE74" s="1546"/>
      <c r="BF74" s="1546"/>
      <c r="BG74" s="1546"/>
      <c r="BH74" s="1546"/>
      <c r="BI74" s="1546"/>
      <c r="BJ74" s="1546"/>
      <c r="BK74" s="1546">
        <f t="shared" si="35"/>
        <v>136.5</v>
      </c>
      <c r="BL74" s="1546"/>
      <c r="BM74" s="1546"/>
      <c r="BN74" s="1546"/>
      <c r="BO74" s="1546"/>
      <c r="BP74" s="1546"/>
      <c r="BQ74" s="1546"/>
      <c r="BR74" s="1546"/>
      <c r="BS74" s="1546"/>
      <c r="BT74" s="1546"/>
      <c r="BU74" s="1546"/>
      <c r="BV74" s="1546"/>
      <c r="BW74" s="1546"/>
      <c r="BX74" s="1546"/>
      <c r="BY74" s="1546"/>
      <c r="BZ74" s="1546"/>
      <c r="CA74" s="1546"/>
      <c r="CB74" s="1546"/>
      <c r="CC74" s="1546"/>
      <c r="CD74" s="1546"/>
      <c r="CE74" s="1546"/>
      <c r="CF74" s="1546"/>
      <c r="CG74" s="1546"/>
      <c r="CH74" s="1546"/>
      <c r="CI74" s="1546"/>
      <c r="CJ74" s="1546"/>
      <c r="CK74" s="1546"/>
      <c r="CL74" s="1546"/>
      <c r="CM74" s="1546"/>
      <c r="CN74" s="1546"/>
      <c r="CO74" s="1546"/>
      <c r="CP74" s="1546">
        <f t="shared" si="36"/>
        <v>136.5</v>
      </c>
      <c r="CQ74" s="1546"/>
      <c r="CR74" s="1546"/>
      <c r="CS74" s="1546"/>
      <c r="CT74" s="1546"/>
      <c r="CU74" s="1546"/>
      <c r="CV74" s="1546"/>
      <c r="CW74" s="1546"/>
      <c r="CX74" s="1546"/>
      <c r="CY74" s="1546"/>
      <c r="CZ74" s="1546"/>
      <c r="DA74" s="1546"/>
      <c r="DB74" s="1546"/>
      <c r="DC74" s="1546"/>
      <c r="DD74" s="1546"/>
      <c r="DE74" s="1546"/>
      <c r="DF74" s="1546"/>
      <c r="DG74" s="1546"/>
      <c r="DH74" s="1546"/>
      <c r="DI74" s="1546"/>
      <c r="DJ74" s="1546"/>
      <c r="DK74" s="1546"/>
      <c r="DL74" s="1546"/>
      <c r="DM74" s="1546"/>
      <c r="DN74" s="1546"/>
      <c r="DO74" s="1546"/>
      <c r="DP74" s="1546"/>
      <c r="DQ74" s="1546"/>
      <c r="DR74" s="1546"/>
      <c r="DS74" s="1546"/>
      <c r="DW74" s="1550">
        <v>0.09</v>
      </c>
      <c r="DX74" s="1551">
        <f t="shared" si="37"/>
        <v>4333.3333333333339</v>
      </c>
      <c r="DY74" s="1552"/>
      <c r="DZ74" s="1570">
        <v>50.82</v>
      </c>
      <c r="EA74" s="1554">
        <f t="shared" si="38"/>
        <v>339.18</v>
      </c>
      <c r="EB74" s="1555">
        <f t="shared" si="39"/>
        <v>0.13030769230769232</v>
      </c>
      <c r="EC74" s="1571">
        <v>46076</v>
      </c>
      <c r="ED74" s="1554">
        <f t="shared" si="40"/>
        <v>58.442999999999998</v>
      </c>
      <c r="EE74" s="1554" t="s">
        <v>86</v>
      </c>
      <c r="EF74" s="1555">
        <f t="shared" si="41"/>
        <v>0.21230769230769228</v>
      </c>
      <c r="EG74" s="1557">
        <f t="shared" si="49"/>
        <v>920</v>
      </c>
      <c r="EH74" s="1558">
        <f t="shared" si="42"/>
        <v>55.239130434782609</v>
      </c>
      <c r="EI74" s="1554" t="str">
        <f t="shared" si="43"/>
        <v/>
      </c>
      <c r="EJ74" s="1554">
        <f t="shared" si="44"/>
        <v>5.523913043478261E-2</v>
      </c>
      <c r="EK74" s="1554">
        <f t="shared" si="45"/>
        <v>1.4009648518263267</v>
      </c>
      <c r="EL74" s="1579"/>
      <c r="EM74" s="1580"/>
      <c r="EN74" s="1559">
        <v>920</v>
      </c>
      <c r="EO74" s="1579"/>
      <c r="EP74" s="1559">
        <v>36275</v>
      </c>
      <c r="EQ74" s="1686">
        <f t="shared" si="46"/>
        <v>2.5361819434872503E-2</v>
      </c>
      <c r="ER74" s="1562">
        <f t="shared" si="47"/>
        <v>0</v>
      </c>
      <c r="ES74" s="1504" t="s">
        <v>217</v>
      </c>
      <c r="ET74" s="1573" t="s">
        <v>113</v>
      </c>
      <c r="EU74" s="1592"/>
      <c r="EV74" s="1572"/>
    </row>
    <row r="75" spans="3:152" ht="60.6" customHeight="1">
      <c r="C75" s="1775" t="s">
        <v>221</v>
      </c>
      <c r="D75" s="1776"/>
      <c r="E75" s="1776"/>
      <c r="F75" s="1776"/>
      <c r="G75" s="1776"/>
      <c r="H75" s="1776"/>
      <c r="I75" s="1776"/>
      <c r="J75" s="1776"/>
      <c r="K75" s="1777"/>
      <c r="L75" s="1581">
        <f>SUM(L49:L74)</f>
        <v>0</v>
      </c>
      <c r="M75" s="1669">
        <f>SUM(M49:M74)</f>
        <v>11853.002000000002</v>
      </c>
      <c r="N75" s="1582">
        <f>SUM(N49:N74)</f>
        <v>11853.002000000002</v>
      </c>
      <c r="O75" s="1582">
        <f>SUM(O49:O74)</f>
        <v>10747.827826086956</v>
      </c>
      <c r="P75" s="1583"/>
      <c r="Q75" s="1584"/>
      <c r="R75" s="1712">
        <v>11853.002</v>
      </c>
      <c r="S75" s="1712"/>
      <c r="T75" s="1585"/>
      <c r="U75" s="1585"/>
      <c r="V75" s="1585"/>
      <c r="W75" s="1585"/>
      <c r="X75" s="1772"/>
      <c r="Y75" s="1772"/>
      <c r="Z75" s="1772"/>
      <c r="AA75" s="1772"/>
      <c r="AB75" s="1772"/>
      <c r="AC75" s="1772"/>
      <c r="AD75" s="1772"/>
      <c r="AE75" s="1772"/>
      <c r="AF75" s="1587"/>
      <c r="AG75" s="1587"/>
      <c r="AH75" s="1587"/>
      <c r="AI75" s="1587"/>
      <c r="AJ75" s="1587"/>
      <c r="AK75" s="1587"/>
      <c r="AL75" s="1587"/>
      <c r="AM75" s="1587"/>
      <c r="AN75" s="1587"/>
      <c r="AO75" s="1587"/>
      <c r="AP75" s="1587"/>
      <c r="AQ75" s="1587"/>
      <c r="AR75" s="1587"/>
      <c r="AS75" s="1587"/>
      <c r="AT75" s="1587"/>
      <c r="AU75" s="1587"/>
      <c r="AV75" s="1587"/>
      <c r="AW75" s="1587"/>
      <c r="AX75" s="1587"/>
      <c r="AY75" s="1587"/>
      <c r="AZ75" s="1587"/>
      <c r="BA75" s="1587"/>
      <c r="BB75" s="1587"/>
      <c r="BC75" s="1587"/>
      <c r="BD75" s="1587"/>
      <c r="BE75" s="1587"/>
      <c r="BF75" s="1587"/>
      <c r="BG75" s="1587"/>
      <c r="BH75" s="1587"/>
      <c r="BI75" s="1587"/>
      <c r="BJ75" s="1587"/>
      <c r="BK75" s="1587"/>
      <c r="BL75" s="1587"/>
      <c r="BM75" s="1587"/>
      <c r="BN75" s="1587"/>
      <c r="BO75" s="1587"/>
      <c r="BP75" s="1587"/>
      <c r="BQ75" s="1587"/>
      <c r="BR75" s="1587"/>
      <c r="BS75" s="1587"/>
      <c r="BT75" s="1587"/>
      <c r="BU75" s="1587"/>
      <c r="BV75" s="1587"/>
      <c r="BW75" s="1587"/>
      <c r="BX75" s="1587"/>
      <c r="BY75" s="1587"/>
      <c r="BZ75" s="1587"/>
      <c r="CA75" s="1587"/>
      <c r="CB75" s="1587"/>
      <c r="CC75" s="1587"/>
      <c r="CD75" s="1587"/>
      <c r="CE75" s="1587"/>
      <c r="CF75" s="1587"/>
      <c r="CG75" s="1587"/>
      <c r="CH75" s="1587"/>
      <c r="CI75" s="1587"/>
      <c r="CJ75" s="1587"/>
      <c r="CK75" s="1587"/>
      <c r="CL75" s="1587"/>
      <c r="CM75" s="1587"/>
      <c r="CN75" s="1587"/>
      <c r="CO75" s="1587"/>
      <c r="CP75" s="1587"/>
      <c r="CQ75" s="1587"/>
      <c r="CR75" s="1772"/>
      <c r="CS75" s="1772"/>
      <c r="CT75" s="1772"/>
      <c r="CU75" s="1772"/>
      <c r="CV75" s="1772"/>
      <c r="CW75" s="1772"/>
      <c r="CX75" s="1772"/>
      <c r="CY75" s="1772"/>
      <c r="CZ75" s="1772"/>
      <c r="DA75" s="1772"/>
      <c r="DB75" s="1772"/>
      <c r="DC75" s="1772"/>
      <c r="DD75" s="1772"/>
      <c r="DE75" s="1772"/>
      <c r="DF75" s="1772"/>
      <c r="DG75" s="1772"/>
      <c r="DH75" s="1772"/>
      <c r="DI75" s="1772"/>
      <c r="DJ75" s="1772"/>
      <c r="DK75" s="1772"/>
      <c r="DL75" s="1772"/>
      <c r="DM75" s="1772"/>
      <c r="DN75" s="1772"/>
      <c r="DO75" s="1772"/>
      <c r="DP75" s="1772"/>
      <c r="DQ75" s="1772"/>
      <c r="DR75" s="1772"/>
      <c r="DS75" s="1586"/>
      <c r="DT75" s="1772"/>
      <c r="DU75" s="1772"/>
      <c r="DV75" s="1772"/>
      <c r="DW75" s="1772"/>
      <c r="DX75" s="1772"/>
      <c r="DY75" s="1772"/>
      <c r="DZ75" s="1772"/>
      <c r="EA75" s="1772"/>
      <c r="EB75" s="1772"/>
      <c r="EC75" s="1772"/>
      <c r="ED75" s="1772"/>
      <c r="EE75" s="1772"/>
      <c r="EF75" s="1772"/>
      <c r="EG75" s="1587"/>
      <c r="EH75" s="1587"/>
      <c r="EI75" s="1587"/>
      <c r="EJ75" s="1587"/>
      <c r="EK75" s="1587"/>
      <c r="EL75" s="1587"/>
      <c r="EM75" s="1587"/>
      <c r="EN75" s="1587"/>
      <c r="EO75" s="1587"/>
      <c r="EP75" s="1587"/>
      <c r="EQ75" s="1587"/>
      <c r="ER75" s="1587"/>
      <c r="ES75" s="1772"/>
      <c r="ET75" s="1772"/>
      <c r="EU75" s="1772"/>
      <c r="EV75" s="1772"/>
    </row>
    <row r="76" spans="3:152" ht="147.6" customHeight="1">
      <c r="C76" s="1603" t="s">
        <v>222</v>
      </c>
      <c r="D76" s="1602" t="s">
        <v>122</v>
      </c>
      <c r="E76" s="1604" t="s">
        <v>26</v>
      </c>
      <c r="F76" s="1605" t="s">
        <v>189</v>
      </c>
      <c r="G76" s="1536" t="s">
        <v>223</v>
      </c>
      <c r="H76" s="1537" t="s">
        <v>103</v>
      </c>
      <c r="I76" s="1538">
        <v>266000</v>
      </c>
      <c r="J76" s="1539" t="s">
        <v>86</v>
      </c>
      <c r="K76" s="1540">
        <f>+N76/$N$84</f>
        <v>1.773990014537438E-4</v>
      </c>
      <c r="L76" s="1541"/>
      <c r="M76" s="1668">
        <f>+N76</f>
        <v>5.4164999999999992</v>
      </c>
      <c r="N76" s="1590">
        <v>5.4164999999999992</v>
      </c>
      <c r="O76" s="1542">
        <f>+N76/1.15</f>
        <v>4.71</v>
      </c>
      <c r="P76" s="1600"/>
      <c r="Q76" s="1544"/>
      <c r="R76" s="1710">
        <v>400</v>
      </c>
      <c r="S76" s="1710"/>
      <c r="T76" s="1711"/>
      <c r="U76" s="1545"/>
      <c r="V76" s="1545"/>
      <c r="W76" s="1545"/>
      <c r="X76" s="1545"/>
      <c r="Y76" s="1545"/>
      <c r="Z76" s="1545"/>
      <c r="AA76" s="1545"/>
      <c r="AB76" s="1545"/>
      <c r="AC76" s="1545"/>
      <c r="AD76" s="1545"/>
      <c r="AE76" s="1545"/>
      <c r="AF76" s="1545"/>
      <c r="AG76" s="1545"/>
      <c r="AH76" s="1545"/>
      <c r="AI76" s="1545"/>
      <c r="AJ76" s="1545"/>
      <c r="AK76" s="1545"/>
      <c r="AL76" s="1545"/>
      <c r="AM76" s="1545"/>
      <c r="AN76" s="1545"/>
      <c r="AO76" s="1545"/>
      <c r="AP76" s="1545"/>
      <c r="AQ76" s="1545"/>
      <c r="AR76" s="1545"/>
      <c r="AS76" s="1545"/>
      <c r="AT76" s="1546">
        <f>+N76/3</f>
        <v>1.8054999999999997</v>
      </c>
      <c r="AU76" s="1547"/>
      <c r="AV76" s="1547"/>
      <c r="AW76" s="1547"/>
      <c r="AX76" s="1547"/>
      <c r="AY76" s="1547"/>
      <c r="AZ76" s="1547"/>
      <c r="BA76" s="1547"/>
      <c r="BB76" s="1547"/>
      <c r="BC76" s="1547"/>
      <c r="BD76" s="1547"/>
      <c r="BE76" s="1547"/>
      <c r="BF76" s="1547"/>
      <c r="BG76" s="1547"/>
      <c r="BH76" s="1547"/>
      <c r="BI76" s="1547"/>
      <c r="BJ76" s="1547"/>
      <c r="BK76" s="1547">
        <f>+N76/3</f>
        <v>1.8054999999999997</v>
      </c>
      <c r="BL76" s="1547"/>
      <c r="BM76" s="1547"/>
      <c r="BN76" s="1547"/>
      <c r="BO76" s="1547"/>
      <c r="BP76" s="1547"/>
      <c r="BQ76" s="1547"/>
      <c r="BR76" s="1547"/>
      <c r="BS76" s="1547"/>
      <c r="BT76" s="1547"/>
      <c r="BU76" s="1547"/>
      <c r="BV76" s="1547"/>
      <c r="BW76" s="1547"/>
      <c r="BX76" s="1547"/>
      <c r="BY76" s="1547"/>
      <c r="BZ76" s="1547"/>
      <c r="CA76" s="1547"/>
      <c r="CB76" s="1547"/>
      <c r="CC76" s="1547"/>
      <c r="CD76" s="1547"/>
      <c r="CE76" s="1547"/>
      <c r="CF76" s="1547"/>
      <c r="CG76" s="1547"/>
      <c r="CH76" s="1547"/>
      <c r="CI76" s="1547"/>
      <c r="CJ76" s="1547"/>
      <c r="CK76" s="1547"/>
      <c r="CL76" s="1547"/>
      <c r="CM76" s="1547"/>
      <c r="CN76" s="1547"/>
      <c r="CO76" s="1547"/>
      <c r="CP76" s="1547">
        <f>+N76/3</f>
        <v>1.8054999999999997</v>
      </c>
      <c r="CQ76" s="1547"/>
      <c r="CR76" s="1547"/>
      <c r="CS76" s="1547"/>
      <c r="CT76" s="1547"/>
      <c r="CU76" s="1547"/>
      <c r="CV76" s="1547"/>
      <c r="CW76" s="1547"/>
      <c r="CX76" s="1547"/>
      <c r="CY76" s="1547"/>
      <c r="CZ76" s="1547"/>
      <c r="DA76" s="1547"/>
      <c r="DB76" s="1547"/>
      <c r="DC76" s="1547"/>
      <c r="DD76" s="1547"/>
      <c r="DE76" s="1547"/>
      <c r="DF76" s="1547"/>
      <c r="DG76" s="1547"/>
      <c r="DH76" s="1547"/>
      <c r="DI76" s="1547"/>
      <c r="DJ76" s="1547"/>
      <c r="DK76" s="1547"/>
      <c r="DL76" s="1547"/>
      <c r="DM76" s="1547"/>
      <c r="DN76" s="1547"/>
      <c r="DO76" s="1547"/>
      <c r="DP76" s="1547"/>
      <c r="DQ76" s="1547"/>
      <c r="DR76" s="1547"/>
      <c r="DS76" s="1547"/>
      <c r="DW76" s="1550">
        <v>0.09</v>
      </c>
      <c r="DX76" s="1551">
        <f>O76/DW76</f>
        <v>52.333333333333336</v>
      </c>
      <c r="DY76" s="1552"/>
      <c r="DZ76" s="1553">
        <v>4.71</v>
      </c>
      <c r="EA76" s="1554">
        <f>+O76-DZ76</f>
        <v>0</v>
      </c>
      <c r="EB76" s="1555">
        <f>+DZ76/O76</f>
        <v>1</v>
      </c>
      <c r="EC76" s="1556">
        <v>46067</v>
      </c>
      <c r="ED76" s="1554">
        <f t="shared" ref="ED76:ED79" si="75">+DZ76*1.15</f>
        <v>5.4164999999999992</v>
      </c>
      <c r="EE76" s="1554" t="s">
        <v>86</v>
      </c>
      <c r="EF76" s="1555">
        <f t="shared" si="41"/>
        <v>3.6878980891719744</v>
      </c>
      <c r="EG76" s="1557">
        <f>+EN76</f>
        <v>193</v>
      </c>
      <c r="EH76" s="1558">
        <f t="shared" ref="EH76:EH79" si="76">IFERROR((+DZ76/EG76*1000),"")</f>
        <v>24.404145077720209</v>
      </c>
      <c r="EI76" s="1554">
        <f t="shared" ref="EI76:EI79" si="77">IFERROR(+DZ76/EO76,"")</f>
        <v>5.1251360174102284E-3</v>
      </c>
      <c r="EJ76" s="1554">
        <f t="shared" ref="EJ76:EJ79" si="78">+IFERROR(+DZ76/EN76,"")</f>
        <v>2.4404145077720207E-2</v>
      </c>
      <c r="EK76" s="1554">
        <f t="shared" ref="EK76:EK79" si="79">IFERROR(+(+DZ76/EP76*1000),"")</f>
        <v>0.45084713314827224</v>
      </c>
      <c r="EL76" s="1559">
        <v>3917</v>
      </c>
      <c r="EM76" s="1560">
        <v>2.67</v>
      </c>
      <c r="EN76" s="1559">
        <v>193</v>
      </c>
      <c r="EO76" s="1559">
        <v>919</v>
      </c>
      <c r="EP76" s="1559">
        <v>10447</v>
      </c>
      <c r="EQ76" s="1686">
        <f t="shared" ref="EQ76:EQ79" si="80">+IFERROR(+EN76/EP76,"")</f>
        <v>1.8474203120513066E-2</v>
      </c>
      <c r="ER76" s="1562">
        <f t="shared" ref="ER76:ER79" si="81">IFERROR(+EO76/EP76,"")</f>
        <v>8.7967837656743569E-2</v>
      </c>
      <c r="ES76" s="1674" t="s">
        <v>224</v>
      </c>
      <c r="ET76" s="1676" t="s">
        <v>105</v>
      </c>
      <c r="EU76" s="1563" t="s">
        <v>225</v>
      </c>
      <c r="EV76" s="1675" t="s">
        <v>226</v>
      </c>
    </row>
    <row r="77" spans="3:152" ht="192" customHeight="1">
      <c r="C77" s="1603" t="s">
        <v>227</v>
      </c>
      <c r="D77" s="1602" t="s">
        <v>122</v>
      </c>
      <c r="E77" s="1604" t="s">
        <v>26</v>
      </c>
      <c r="F77" s="1605" t="s">
        <v>189</v>
      </c>
      <c r="G77" s="1536" t="s">
        <v>228</v>
      </c>
      <c r="H77" s="1537" t="s">
        <v>103</v>
      </c>
      <c r="I77" s="1538">
        <v>54000</v>
      </c>
      <c r="J77" s="1539" t="s">
        <v>86</v>
      </c>
      <c r="K77" s="1540">
        <f>+N77/$N$84</f>
        <v>1.6835956188922182E-4</v>
      </c>
      <c r="L77" s="1541"/>
      <c r="M77" s="1668">
        <f t="shared" ref="M77:M79" si="82">+N77</f>
        <v>5.1404999999999994</v>
      </c>
      <c r="N77" s="1590">
        <v>5.1404999999999994</v>
      </c>
      <c r="O77" s="1542">
        <f>+N77/1.15</f>
        <v>4.47</v>
      </c>
      <c r="P77" s="1600"/>
      <c r="Q77" s="1544"/>
      <c r="R77" s="1710">
        <v>400</v>
      </c>
      <c r="S77" s="1710"/>
      <c r="T77" s="1711"/>
      <c r="U77" s="1545"/>
      <c r="V77" s="1545"/>
      <c r="W77" s="1545"/>
      <c r="X77" s="1545"/>
      <c r="Y77" s="1545"/>
      <c r="Z77" s="1545"/>
      <c r="AA77" s="1545"/>
      <c r="AB77" s="1545"/>
      <c r="AC77" s="1545"/>
      <c r="AD77" s="1545"/>
      <c r="AE77" s="1545"/>
      <c r="AF77" s="1545"/>
      <c r="AG77" s="1545"/>
      <c r="AH77" s="1545"/>
      <c r="AI77" s="1545"/>
      <c r="AJ77" s="1545"/>
      <c r="AK77" s="1545"/>
      <c r="AL77" s="1545"/>
      <c r="AM77" s="1545"/>
      <c r="AN77" s="1545"/>
      <c r="AO77" s="1545"/>
      <c r="AP77" s="1545"/>
      <c r="AQ77" s="1545"/>
      <c r="AR77" s="1545"/>
      <c r="AS77" s="1545"/>
      <c r="AT77" s="1546">
        <f>+N77/3</f>
        <v>1.7134999999999998</v>
      </c>
      <c r="AU77" s="1547"/>
      <c r="AV77" s="1547"/>
      <c r="AW77" s="1547"/>
      <c r="AX77" s="1547"/>
      <c r="AY77" s="1547"/>
      <c r="AZ77" s="1547"/>
      <c r="BA77" s="1547"/>
      <c r="BB77" s="1547"/>
      <c r="BC77" s="1547"/>
      <c r="BD77" s="1547"/>
      <c r="BE77" s="1547"/>
      <c r="BF77" s="1547"/>
      <c r="BG77" s="1547"/>
      <c r="BH77" s="1547"/>
      <c r="BI77" s="1547"/>
      <c r="BJ77" s="1547"/>
      <c r="BK77" s="1547">
        <f>+N77/3</f>
        <v>1.7134999999999998</v>
      </c>
      <c r="BL77" s="1547"/>
      <c r="BM77" s="1547"/>
      <c r="BN77" s="1547"/>
      <c r="BO77" s="1547"/>
      <c r="BP77" s="1547"/>
      <c r="BQ77" s="1547"/>
      <c r="BR77" s="1547"/>
      <c r="BS77" s="1547"/>
      <c r="BT77" s="1547"/>
      <c r="BU77" s="1547"/>
      <c r="BV77" s="1547"/>
      <c r="BW77" s="1547"/>
      <c r="BX77" s="1547"/>
      <c r="BY77" s="1547"/>
      <c r="BZ77" s="1547"/>
      <c r="CA77" s="1547"/>
      <c r="CB77" s="1547"/>
      <c r="CC77" s="1547"/>
      <c r="CD77" s="1547"/>
      <c r="CE77" s="1547"/>
      <c r="CF77" s="1547"/>
      <c r="CG77" s="1547"/>
      <c r="CH77" s="1547"/>
      <c r="CI77" s="1547"/>
      <c r="CJ77" s="1547"/>
      <c r="CK77" s="1547"/>
      <c r="CL77" s="1547"/>
      <c r="CM77" s="1547"/>
      <c r="CN77" s="1547"/>
      <c r="CO77" s="1547"/>
      <c r="CP77" s="1547">
        <f>+N77/3</f>
        <v>1.7134999999999998</v>
      </c>
      <c r="CQ77" s="1547"/>
      <c r="CR77" s="1547"/>
      <c r="CS77" s="1547"/>
      <c r="CT77" s="1547"/>
      <c r="CU77" s="1547"/>
      <c r="CV77" s="1547"/>
      <c r="CW77" s="1547"/>
      <c r="CX77" s="1547"/>
      <c r="CY77" s="1547"/>
      <c r="CZ77" s="1547"/>
      <c r="DA77" s="1547"/>
      <c r="DB77" s="1547"/>
      <c r="DC77" s="1547"/>
      <c r="DD77" s="1547"/>
      <c r="DE77" s="1547"/>
      <c r="DF77" s="1547"/>
      <c r="DG77" s="1547"/>
      <c r="DH77" s="1547"/>
      <c r="DI77" s="1547"/>
      <c r="DJ77" s="1547"/>
      <c r="DK77" s="1547"/>
      <c r="DL77" s="1547"/>
      <c r="DM77" s="1547"/>
      <c r="DN77" s="1547"/>
      <c r="DO77" s="1547"/>
      <c r="DP77" s="1547"/>
      <c r="DQ77" s="1547"/>
      <c r="DR77" s="1547"/>
      <c r="DS77" s="1547"/>
      <c r="DW77" s="1550">
        <v>0.09</v>
      </c>
      <c r="DX77" s="1551">
        <f>O77/DW77</f>
        <v>49.666666666666664</v>
      </c>
      <c r="DY77" s="1552"/>
      <c r="DZ77" s="1553">
        <v>4.47</v>
      </c>
      <c r="EA77" s="1554">
        <f>+O77-DZ77</f>
        <v>0</v>
      </c>
      <c r="EB77" s="1555">
        <f>+DZ77/O77</f>
        <v>1</v>
      </c>
      <c r="EC77" s="1556">
        <v>46067</v>
      </c>
      <c r="ED77" s="1554">
        <f t="shared" si="75"/>
        <v>5.1404999999999994</v>
      </c>
      <c r="EE77" s="1554" t="s">
        <v>86</v>
      </c>
      <c r="EF77" s="1555">
        <f t="shared" si="41"/>
        <v>3.3221476510067114</v>
      </c>
      <c r="EG77" s="1557">
        <f t="shared" ref="EG77:EG79" si="83">+EN77</f>
        <v>165</v>
      </c>
      <c r="EH77" s="1558">
        <f t="shared" si="76"/>
        <v>27.09090909090909</v>
      </c>
      <c r="EI77" s="1554">
        <f t="shared" si="77"/>
        <v>3.3135656041512231E-3</v>
      </c>
      <c r="EJ77" s="1554">
        <f t="shared" si="78"/>
        <v>2.7090909090909089E-2</v>
      </c>
      <c r="EK77" s="1554">
        <f t="shared" si="79"/>
        <v>0.82869855394883196</v>
      </c>
      <c r="EL77" s="1559">
        <v>4319</v>
      </c>
      <c r="EM77" s="1560">
        <v>1.25</v>
      </c>
      <c r="EN77" s="1559">
        <v>165</v>
      </c>
      <c r="EO77" s="1559">
        <v>1349</v>
      </c>
      <c r="EP77" s="1559">
        <v>5394</v>
      </c>
      <c r="EQ77" s="1686">
        <f t="shared" si="80"/>
        <v>3.0589543937708564E-2</v>
      </c>
      <c r="ER77" s="1562">
        <f t="shared" si="81"/>
        <v>0.25009269558769004</v>
      </c>
      <c r="ES77" s="1674" t="s">
        <v>229</v>
      </c>
      <c r="ET77" s="1676" t="s">
        <v>105</v>
      </c>
      <c r="EU77" s="1563" t="s">
        <v>225</v>
      </c>
      <c r="EV77" s="1675" t="s">
        <v>226</v>
      </c>
    </row>
    <row r="78" spans="3:152" ht="147.6" customHeight="1">
      <c r="C78" s="1603" t="s">
        <v>230</v>
      </c>
      <c r="D78" s="1602" t="s">
        <v>122</v>
      </c>
      <c r="E78" s="1604" t="s">
        <v>26</v>
      </c>
      <c r="F78" s="1605" t="s">
        <v>189</v>
      </c>
      <c r="G78" s="1536" t="s">
        <v>231</v>
      </c>
      <c r="H78" s="1537" t="s">
        <v>103</v>
      </c>
      <c r="I78" s="1538">
        <v>266000</v>
      </c>
      <c r="J78" s="1539" t="s">
        <v>86</v>
      </c>
      <c r="K78" s="1540">
        <f>+N78/$N$84</f>
        <v>1.1223970792614787E-4</v>
      </c>
      <c r="L78" s="1541"/>
      <c r="M78" s="1668">
        <f t="shared" si="82"/>
        <v>3.4269999999999996</v>
      </c>
      <c r="N78" s="1590">
        <v>3.4269999999999996</v>
      </c>
      <c r="O78" s="1542">
        <f>+N78/1.15</f>
        <v>2.98</v>
      </c>
      <c r="P78" s="1600"/>
      <c r="Q78" s="1544"/>
      <c r="R78" s="1710">
        <v>400</v>
      </c>
      <c r="S78" s="1710"/>
      <c r="T78" s="1711"/>
      <c r="U78" s="1545"/>
      <c r="V78" s="1545"/>
      <c r="W78" s="1545"/>
      <c r="X78" s="1545"/>
      <c r="Y78" s="1545"/>
      <c r="Z78" s="1545"/>
      <c r="AA78" s="1545"/>
      <c r="AB78" s="1545"/>
      <c r="AC78" s="1545"/>
      <c r="AD78" s="1545"/>
      <c r="AE78" s="1545"/>
      <c r="AF78" s="1545"/>
      <c r="AG78" s="1545"/>
      <c r="AH78" s="1545"/>
      <c r="AI78" s="1545"/>
      <c r="AJ78" s="1545"/>
      <c r="AK78" s="1545"/>
      <c r="AL78" s="1545"/>
      <c r="AM78" s="1545"/>
      <c r="AN78" s="1545"/>
      <c r="AO78" s="1545"/>
      <c r="AP78" s="1545"/>
      <c r="AQ78" s="1545"/>
      <c r="AR78" s="1545"/>
      <c r="AS78" s="1545"/>
      <c r="AT78" s="1546">
        <f>+N78/3</f>
        <v>1.1423333333333332</v>
      </c>
      <c r="AU78" s="1547"/>
      <c r="AV78" s="1547"/>
      <c r="AW78" s="1547"/>
      <c r="AX78" s="1547"/>
      <c r="AY78" s="1547"/>
      <c r="AZ78" s="1547"/>
      <c r="BA78" s="1547"/>
      <c r="BB78" s="1547"/>
      <c r="BC78" s="1547"/>
      <c r="BD78" s="1547"/>
      <c r="BE78" s="1547"/>
      <c r="BF78" s="1547"/>
      <c r="BG78" s="1547"/>
      <c r="BH78" s="1547"/>
      <c r="BI78" s="1547"/>
      <c r="BJ78" s="1547"/>
      <c r="BK78" s="1547">
        <f>+N78/3</f>
        <v>1.1423333333333332</v>
      </c>
      <c r="BL78" s="1547"/>
      <c r="BM78" s="1547"/>
      <c r="BN78" s="1547"/>
      <c r="BO78" s="1547"/>
      <c r="BP78" s="1547"/>
      <c r="BQ78" s="1547"/>
      <c r="BR78" s="1547"/>
      <c r="BS78" s="1547"/>
      <c r="BT78" s="1547"/>
      <c r="BU78" s="1547"/>
      <c r="BV78" s="1547"/>
      <c r="BW78" s="1547"/>
      <c r="BX78" s="1547"/>
      <c r="BY78" s="1547"/>
      <c r="BZ78" s="1547"/>
      <c r="CA78" s="1547"/>
      <c r="CB78" s="1547"/>
      <c r="CC78" s="1547"/>
      <c r="CD78" s="1547"/>
      <c r="CE78" s="1547"/>
      <c r="CF78" s="1547"/>
      <c r="CG78" s="1547"/>
      <c r="CH78" s="1547"/>
      <c r="CI78" s="1547"/>
      <c r="CJ78" s="1547"/>
      <c r="CK78" s="1547"/>
      <c r="CL78" s="1547"/>
      <c r="CM78" s="1547"/>
      <c r="CN78" s="1547"/>
      <c r="CO78" s="1547"/>
      <c r="CP78" s="1547">
        <f>+N78/3</f>
        <v>1.1423333333333332</v>
      </c>
      <c r="CQ78" s="1547"/>
      <c r="CR78" s="1547"/>
      <c r="CS78" s="1547"/>
      <c r="CT78" s="1547"/>
      <c r="CU78" s="1547"/>
      <c r="CV78" s="1547"/>
      <c r="CW78" s="1547"/>
      <c r="CX78" s="1547"/>
      <c r="CY78" s="1547"/>
      <c r="CZ78" s="1547"/>
      <c r="DA78" s="1547"/>
      <c r="DB78" s="1547"/>
      <c r="DC78" s="1547"/>
      <c r="DD78" s="1547"/>
      <c r="DE78" s="1547"/>
      <c r="DF78" s="1547"/>
      <c r="DG78" s="1547"/>
      <c r="DH78" s="1547"/>
      <c r="DI78" s="1547"/>
      <c r="DJ78" s="1547"/>
      <c r="DK78" s="1547"/>
      <c r="DL78" s="1547"/>
      <c r="DM78" s="1547"/>
      <c r="DN78" s="1547"/>
      <c r="DO78" s="1547"/>
      <c r="DP78" s="1547"/>
      <c r="DQ78" s="1547"/>
      <c r="DR78" s="1547"/>
      <c r="DS78" s="1547"/>
      <c r="DW78" s="1550">
        <v>0.09</v>
      </c>
      <c r="DX78" s="1551">
        <f>O78/DW78</f>
        <v>33.111111111111114</v>
      </c>
      <c r="DY78" s="1552"/>
      <c r="DZ78" s="1553">
        <v>2.98</v>
      </c>
      <c r="EA78" s="1554">
        <f>+O78-DZ78</f>
        <v>0</v>
      </c>
      <c r="EB78" s="1555">
        <f>+DZ78/O78</f>
        <v>1</v>
      </c>
      <c r="EC78" s="1556">
        <v>46067</v>
      </c>
      <c r="ED78" s="1554">
        <f t="shared" si="75"/>
        <v>3.4269999999999996</v>
      </c>
      <c r="EE78" s="1554" t="s">
        <v>86</v>
      </c>
      <c r="EF78" s="1555">
        <f t="shared" si="41"/>
        <v>2.8087248322147649</v>
      </c>
      <c r="EG78" s="1557">
        <f t="shared" si="83"/>
        <v>93</v>
      </c>
      <c r="EH78" s="1558">
        <f t="shared" si="76"/>
        <v>32.043010752688176</v>
      </c>
      <c r="EI78" s="1554">
        <f t="shared" si="77"/>
        <v>4.605873261205564E-3</v>
      </c>
      <c r="EJ78" s="1554">
        <f t="shared" si="78"/>
        <v>3.2043010752688172E-2</v>
      </c>
      <c r="EK78" s="1554">
        <f t="shared" si="79"/>
        <v>1.0067567567567568</v>
      </c>
      <c r="EL78" s="1559">
        <v>2518</v>
      </c>
      <c r="EM78" s="1560">
        <v>1.18</v>
      </c>
      <c r="EN78" s="1559">
        <v>93</v>
      </c>
      <c r="EO78" s="1559">
        <v>647</v>
      </c>
      <c r="EP78" s="1559">
        <v>2960</v>
      </c>
      <c r="EQ78" s="1686">
        <f t="shared" si="80"/>
        <v>3.1418918918918917E-2</v>
      </c>
      <c r="ER78" s="1562">
        <f t="shared" si="81"/>
        <v>0.21858108108108107</v>
      </c>
      <c r="ES78" s="1674" t="s">
        <v>232</v>
      </c>
      <c r="ET78" s="1676" t="s">
        <v>105</v>
      </c>
      <c r="EU78" s="1563" t="s">
        <v>225</v>
      </c>
      <c r="EV78" s="1675" t="s">
        <v>226</v>
      </c>
    </row>
    <row r="79" spans="3:152" ht="147.6" customHeight="1">
      <c r="C79" s="1603" t="s">
        <v>233</v>
      </c>
      <c r="D79" s="1602" t="s">
        <v>122</v>
      </c>
      <c r="E79" s="1604" t="s">
        <v>26</v>
      </c>
      <c r="F79" s="1605" t="s">
        <v>189</v>
      </c>
      <c r="G79" s="1536" t="s">
        <v>234</v>
      </c>
      <c r="H79" s="1537" t="s">
        <v>103</v>
      </c>
      <c r="I79" s="1538">
        <v>54000</v>
      </c>
      <c r="J79" s="1539" t="s">
        <v>86</v>
      </c>
      <c r="K79" s="1540">
        <f>+N79/$N$84</f>
        <v>2.0866039661438231E-4</v>
      </c>
      <c r="L79" s="1541"/>
      <c r="M79" s="1668">
        <f t="shared" si="82"/>
        <v>6.3709999999999996</v>
      </c>
      <c r="N79" s="1590">
        <v>6.3709999999999996</v>
      </c>
      <c r="O79" s="1542">
        <f>+N79/1.15</f>
        <v>5.54</v>
      </c>
      <c r="P79" s="1600"/>
      <c r="Q79" s="1544"/>
      <c r="R79" s="1710">
        <v>400</v>
      </c>
      <c r="S79" s="1710"/>
      <c r="T79" s="1711"/>
      <c r="U79" s="1545"/>
      <c r="V79" s="1545"/>
      <c r="W79" s="1545"/>
      <c r="X79" s="1545"/>
      <c r="Y79" s="1545"/>
      <c r="Z79" s="1545"/>
      <c r="AA79" s="1545"/>
      <c r="AB79" s="1545"/>
      <c r="AC79" s="1545"/>
      <c r="AD79" s="1545"/>
      <c r="AE79" s="1545"/>
      <c r="AF79" s="1545"/>
      <c r="AG79" s="1545"/>
      <c r="AH79" s="1545"/>
      <c r="AI79" s="1545"/>
      <c r="AJ79" s="1545"/>
      <c r="AK79" s="1545"/>
      <c r="AL79" s="1545"/>
      <c r="AM79" s="1545"/>
      <c r="AN79" s="1545"/>
      <c r="AO79" s="1545"/>
      <c r="AP79" s="1545"/>
      <c r="AQ79" s="1545"/>
      <c r="AR79" s="1545"/>
      <c r="AS79" s="1545"/>
      <c r="AT79" s="1546">
        <f>+N79/3</f>
        <v>2.1236666666666664</v>
      </c>
      <c r="AU79" s="1547"/>
      <c r="AV79" s="1547"/>
      <c r="AW79" s="1547"/>
      <c r="AX79" s="1547"/>
      <c r="AY79" s="1547"/>
      <c r="AZ79" s="1547"/>
      <c r="BA79" s="1547"/>
      <c r="BB79" s="1547"/>
      <c r="BC79" s="1547"/>
      <c r="BD79" s="1547"/>
      <c r="BE79" s="1547"/>
      <c r="BF79" s="1547"/>
      <c r="BG79" s="1547"/>
      <c r="BH79" s="1547"/>
      <c r="BI79" s="1547"/>
      <c r="BJ79" s="1547"/>
      <c r="BK79" s="1547">
        <f>+N79/3</f>
        <v>2.1236666666666664</v>
      </c>
      <c r="BL79" s="1547"/>
      <c r="BM79" s="1547"/>
      <c r="BN79" s="1547"/>
      <c r="BO79" s="1547"/>
      <c r="BP79" s="1547"/>
      <c r="BQ79" s="1547"/>
      <c r="BR79" s="1547"/>
      <c r="BS79" s="1547"/>
      <c r="BT79" s="1547"/>
      <c r="BU79" s="1547"/>
      <c r="BV79" s="1547"/>
      <c r="BW79" s="1547"/>
      <c r="BX79" s="1547"/>
      <c r="BY79" s="1547"/>
      <c r="BZ79" s="1547"/>
      <c r="CA79" s="1547"/>
      <c r="CB79" s="1547"/>
      <c r="CC79" s="1547"/>
      <c r="CD79" s="1547"/>
      <c r="CE79" s="1547"/>
      <c r="CF79" s="1547"/>
      <c r="CG79" s="1547"/>
      <c r="CH79" s="1547"/>
      <c r="CI79" s="1547"/>
      <c r="CJ79" s="1547"/>
      <c r="CK79" s="1547"/>
      <c r="CL79" s="1547"/>
      <c r="CM79" s="1547"/>
      <c r="CN79" s="1547"/>
      <c r="CO79" s="1547"/>
      <c r="CP79" s="1547">
        <f>+N79/3</f>
        <v>2.1236666666666664</v>
      </c>
      <c r="CQ79" s="1547"/>
      <c r="CR79" s="1547"/>
      <c r="CS79" s="1547"/>
      <c r="CT79" s="1547"/>
      <c r="CU79" s="1547"/>
      <c r="CV79" s="1547"/>
      <c r="CW79" s="1547"/>
      <c r="CX79" s="1547"/>
      <c r="CY79" s="1547"/>
      <c r="CZ79" s="1547"/>
      <c r="DA79" s="1547"/>
      <c r="DB79" s="1547"/>
      <c r="DC79" s="1547"/>
      <c r="DD79" s="1547"/>
      <c r="DE79" s="1547"/>
      <c r="DF79" s="1547"/>
      <c r="DG79" s="1547"/>
      <c r="DH79" s="1547"/>
      <c r="DI79" s="1547"/>
      <c r="DJ79" s="1547"/>
      <c r="DK79" s="1547"/>
      <c r="DL79" s="1547"/>
      <c r="DM79" s="1547"/>
      <c r="DN79" s="1547"/>
      <c r="DO79" s="1547"/>
      <c r="DP79" s="1547"/>
      <c r="DQ79" s="1547"/>
      <c r="DR79" s="1547"/>
      <c r="DS79" s="1547"/>
      <c r="DW79" s="1550">
        <v>0.09</v>
      </c>
      <c r="DX79" s="1551">
        <f>O79/DW79</f>
        <v>61.555555555555557</v>
      </c>
      <c r="DY79" s="1552"/>
      <c r="DZ79" s="1553">
        <v>5.54</v>
      </c>
      <c r="EA79" s="1554">
        <f>+O79-DZ79</f>
        <v>0</v>
      </c>
      <c r="EB79" s="1555">
        <f>+DZ79/O79</f>
        <v>1</v>
      </c>
      <c r="EC79" s="1556">
        <v>46067</v>
      </c>
      <c r="ED79" s="1554">
        <f t="shared" si="75"/>
        <v>6.3709999999999996</v>
      </c>
      <c r="EE79" s="1554" t="s">
        <v>86</v>
      </c>
      <c r="EF79" s="1555">
        <f t="shared" si="41"/>
        <v>4.987364620938628</v>
      </c>
      <c r="EG79" s="1557">
        <f t="shared" si="83"/>
        <v>307</v>
      </c>
      <c r="EH79" s="1558">
        <f t="shared" si="76"/>
        <v>18.045602605863195</v>
      </c>
      <c r="EI79" s="1554">
        <f t="shared" si="77"/>
        <v>1.1737288135593221E-2</v>
      </c>
      <c r="EJ79" s="1554">
        <f t="shared" si="78"/>
        <v>1.8045602605863194E-2</v>
      </c>
      <c r="EK79" s="1554">
        <f t="shared" si="79"/>
        <v>1.0761460761460762</v>
      </c>
      <c r="EL79" s="1559">
        <v>4206</v>
      </c>
      <c r="EM79" s="1560">
        <v>1.22</v>
      </c>
      <c r="EN79" s="1559">
        <v>307</v>
      </c>
      <c r="EO79" s="1559">
        <v>472</v>
      </c>
      <c r="EP79" s="1559">
        <v>5148</v>
      </c>
      <c r="EQ79" s="1686">
        <f t="shared" si="80"/>
        <v>5.9634809634809632E-2</v>
      </c>
      <c r="ER79" s="1562">
        <f t="shared" si="81"/>
        <v>9.1686091686091681E-2</v>
      </c>
      <c r="ES79" s="1674" t="s">
        <v>235</v>
      </c>
      <c r="ET79" s="1676" t="s">
        <v>105</v>
      </c>
      <c r="EU79" s="1563" t="s">
        <v>225</v>
      </c>
      <c r="EV79" s="1675" t="s">
        <v>226</v>
      </c>
    </row>
    <row r="80" spans="3:152" ht="58.5" customHeight="1">
      <c r="C80" s="1775" t="s">
        <v>35</v>
      </c>
      <c r="D80" s="1776"/>
      <c r="E80" s="1776"/>
      <c r="F80" s="1776"/>
      <c r="G80" s="1776"/>
      <c r="H80" s="1776"/>
      <c r="I80" s="1776"/>
      <c r="J80" s="1776"/>
      <c r="K80" s="1777"/>
      <c r="L80" s="1581">
        <f>SUM(L76:L79)</f>
        <v>0</v>
      </c>
      <c r="M80" s="1669">
        <f>SUM(M76:M79)</f>
        <v>20.354999999999997</v>
      </c>
      <c r="N80" s="1582">
        <f>SUM(N76:N79)</f>
        <v>20.354999999999997</v>
      </c>
      <c r="O80" s="1582">
        <f>SUM(O76:O79)</f>
        <v>17.7</v>
      </c>
      <c r="P80" s="1583"/>
      <c r="Q80" s="1584"/>
      <c r="R80" s="1697">
        <v>1600</v>
      </c>
      <c r="S80" s="1697"/>
      <c r="T80" s="1585"/>
      <c r="U80" s="1585"/>
      <c r="V80" s="1585"/>
      <c r="W80" s="1585"/>
      <c r="X80" s="1772"/>
      <c r="Y80" s="1772"/>
      <c r="Z80" s="1772"/>
      <c r="AA80" s="1772"/>
      <c r="AB80" s="1772"/>
      <c r="AC80" s="1772"/>
      <c r="AD80" s="1772"/>
      <c r="AE80" s="1772"/>
      <c r="AF80" s="1587"/>
      <c r="AG80" s="1587"/>
      <c r="AH80" s="1587"/>
      <c r="AI80" s="1587"/>
      <c r="AJ80" s="1587"/>
      <c r="AK80" s="1587"/>
      <c r="AL80" s="1587"/>
      <c r="AM80" s="1587"/>
      <c r="AN80" s="1587"/>
      <c r="AO80" s="1587"/>
      <c r="AP80" s="1587"/>
      <c r="AQ80" s="1587"/>
      <c r="AR80" s="1587"/>
      <c r="AS80" s="1587"/>
      <c r="AT80" s="1587"/>
      <c r="AU80" s="1587"/>
      <c r="AV80" s="1587"/>
      <c r="AW80" s="1587"/>
      <c r="AX80" s="1587"/>
      <c r="AY80" s="1587"/>
      <c r="AZ80" s="1587"/>
      <c r="BA80" s="1587"/>
      <c r="BB80" s="1587"/>
      <c r="BC80" s="1587"/>
      <c r="BD80" s="1587"/>
      <c r="BE80" s="1587"/>
      <c r="BF80" s="1587"/>
      <c r="BG80" s="1587"/>
      <c r="BH80" s="1587"/>
      <c r="BI80" s="1587"/>
      <c r="BJ80" s="1587"/>
      <c r="BK80" s="1587"/>
      <c r="BL80" s="1587"/>
      <c r="BM80" s="1587"/>
      <c r="BN80" s="1587"/>
      <c r="BO80" s="1587"/>
      <c r="BP80" s="1587"/>
      <c r="BQ80" s="1587"/>
      <c r="BR80" s="1587"/>
      <c r="BS80" s="1587"/>
      <c r="BT80" s="1587"/>
      <c r="BU80" s="1587"/>
      <c r="BV80" s="1587"/>
      <c r="BW80" s="1587"/>
      <c r="BX80" s="1587"/>
      <c r="BY80" s="1587"/>
      <c r="BZ80" s="1587"/>
      <c r="CA80" s="1587"/>
      <c r="CB80" s="1587"/>
      <c r="CC80" s="1587"/>
      <c r="CD80" s="1587"/>
      <c r="CE80" s="1587"/>
      <c r="CF80" s="1587"/>
      <c r="CG80" s="1587"/>
      <c r="CH80" s="1587"/>
      <c r="CI80" s="1587"/>
      <c r="CJ80" s="1587"/>
      <c r="CK80" s="1587"/>
      <c r="CL80" s="1587"/>
      <c r="CM80" s="1587"/>
      <c r="CN80" s="1587"/>
      <c r="CO80" s="1587"/>
      <c r="CP80" s="1587"/>
      <c r="CQ80" s="1587"/>
      <c r="CR80" s="1772"/>
      <c r="CS80" s="1772"/>
      <c r="CT80" s="1772"/>
      <c r="CU80" s="1772"/>
      <c r="CV80" s="1772"/>
      <c r="CW80" s="1772"/>
      <c r="CX80" s="1772"/>
      <c r="CY80" s="1772"/>
      <c r="CZ80" s="1772"/>
      <c r="DA80" s="1772"/>
      <c r="DB80" s="1772"/>
      <c r="DC80" s="1772"/>
      <c r="DD80" s="1772"/>
      <c r="DE80" s="1772"/>
      <c r="DF80" s="1772"/>
      <c r="DG80" s="1772"/>
      <c r="DH80" s="1772"/>
      <c r="DI80" s="1772"/>
      <c r="DJ80" s="1772"/>
      <c r="DK80" s="1772"/>
      <c r="DL80" s="1772"/>
      <c r="DM80" s="1772"/>
      <c r="DN80" s="1772"/>
      <c r="DO80" s="1772"/>
      <c r="DP80" s="1587"/>
      <c r="DQ80" s="1587"/>
      <c r="DR80" s="1587"/>
      <c r="DS80" s="1586"/>
      <c r="DT80" s="1772"/>
      <c r="DU80" s="1772"/>
      <c r="DV80" s="1772"/>
      <c r="DW80" s="1772"/>
      <c r="DX80" s="1772"/>
      <c r="DY80" s="1772"/>
      <c r="DZ80" s="1772"/>
      <c r="EA80" s="1772"/>
      <c r="EB80" s="1772"/>
      <c r="EC80" s="1772"/>
      <c r="ED80" s="1772"/>
      <c r="EE80" s="1772"/>
      <c r="EF80" s="1772"/>
      <c r="EG80" s="1587"/>
      <c r="EH80" s="1587"/>
      <c r="EI80" s="1587"/>
      <c r="EJ80" s="1587"/>
      <c r="EK80" s="1587"/>
      <c r="EL80" s="1587"/>
      <c r="EM80" s="1587"/>
      <c r="EN80" s="1587"/>
      <c r="EO80" s="1587"/>
      <c r="EP80" s="1587"/>
      <c r="EQ80" s="1587"/>
      <c r="ER80" s="1587"/>
      <c r="ES80" s="1772"/>
      <c r="ET80" s="1772"/>
      <c r="EU80" s="1772"/>
      <c r="EV80" s="1772"/>
    </row>
    <row r="81" spans="3:152" ht="138" customHeight="1">
      <c r="C81" s="1783" t="s">
        <v>36</v>
      </c>
      <c r="D81" s="1602" t="s">
        <v>122</v>
      </c>
      <c r="E81" s="1723" t="s">
        <v>26</v>
      </c>
      <c r="F81" s="1724" t="s">
        <v>236</v>
      </c>
      <c r="G81" s="1536" t="s">
        <v>237</v>
      </c>
      <c r="H81" s="1717" t="s">
        <v>238</v>
      </c>
      <c r="I81" s="1538">
        <v>266000</v>
      </c>
      <c r="J81" s="1718" t="s">
        <v>87</v>
      </c>
      <c r="K81" s="1540"/>
      <c r="L81" s="1541"/>
      <c r="M81" s="1668">
        <f t="shared" ref="M81" si="84">+N81</f>
        <v>499.1</v>
      </c>
      <c r="N81" s="1590">
        <v>499.1</v>
      </c>
      <c r="O81" s="1719">
        <f>N81/1.15</f>
        <v>434.00000000000006</v>
      </c>
      <c r="P81" s="1600"/>
      <c r="Q81" s="1544"/>
      <c r="R81" s="1710">
        <f>434.782608695652*1.15</f>
        <v>499.99999999999977</v>
      </c>
      <c r="S81" s="1710"/>
      <c r="T81" s="1545"/>
      <c r="U81" s="1545"/>
      <c r="V81" s="1545"/>
      <c r="W81" s="1545"/>
      <c r="X81" s="1545"/>
      <c r="Y81" s="1545"/>
      <c r="Z81" s="1545"/>
      <c r="AA81" s="1545"/>
      <c r="AB81" s="1545"/>
      <c r="AC81" s="1545"/>
      <c r="AD81" s="1545"/>
      <c r="AE81" s="1545"/>
      <c r="AF81" s="1545"/>
      <c r="AG81" s="1545"/>
      <c r="AH81" s="1545"/>
      <c r="AI81" s="1545"/>
      <c r="AJ81" s="1545"/>
      <c r="AK81" s="1545"/>
      <c r="AL81" s="1545"/>
      <c r="AM81" s="1545"/>
      <c r="AN81" s="1545"/>
      <c r="AO81" s="1545"/>
      <c r="AP81" s="1545"/>
      <c r="AQ81" s="1545"/>
      <c r="AR81" s="1545"/>
      <c r="AS81" s="1545"/>
      <c r="AT81" s="1795">
        <f>+N81</f>
        <v>499.1</v>
      </c>
      <c r="AU81" s="1796"/>
      <c r="AV81" s="1796"/>
      <c r="AW81" s="1796"/>
      <c r="AX81" s="1796"/>
      <c r="AY81" s="1797"/>
      <c r="AZ81" s="1545"/>
      <c r="BA81" s="1545"/>
      <c r="BB81" s="1545"/>
      <c r="BC81" s="1545"/>
      <c r="BD81" s="1545"/>
      <c r="BE81" s="1545"/>
      <c r="BF81" s="1545"/>
      <c r="BG81" s="1545"/>
      <c r="BH81" s="1545"/>
      <c r="BI81" s="1545"/>
      <c r="BJ81" s="1545"/>
      <c r="BK81" s="1545"/>
      <c r="BL81" s="1545"/>
      <c r="BM81" s="1545"/>
      <c r="BN81" s="1545"/>
      <c r="BO81" s="1545"/>
      <c r="BP81" s="1545"/>
      <c r="BQ81" s="1545"/>
      <c r="BR81" s="1545"/>
      <c r="BS81" s="1545"/>
      <c r="BT81" s="1545"/>
      <c r="BU81" s="1545"/>
      <c r="BV81" s="1545"/>
      <c r="BW81" s="1545"/>
      <c r="BX81" s="1545"/>
      <c r="BY81" s="1545"/>
      <c r="BZ81" s="1545"/>
      <c r="CA81" s="1545"/>
      <c r="CB81" s="1545"/>
      <c r="CC81" s="1545"/>
      <c r="CD81" s="1545"/>
      <c r="CE81" s="1545"/>
      <c r="CF81" s="1545"/>
      <c r="CG81" s="1545"/>
      <c r="CH81" s="1545"/>
      <c r="CI81" s="1545"/>
      <c r="CJ81" s="1545"/>
      <c r="CK81" s="1545"/>
      <c r="CL81" s="1545"/>
      <c r="CM81" s="1545"/>
      <c r="CN81" s="1545"/>
      <c r="CO81" s="1545"/>
      <c r="CP81" s="1545"/>
      <c r="CQ81" s="1545"/>
      <c r="CR81" s="1545"/>
      <c r="CS81" s="1545"/>
      <c r="CT81" s="1545"/>
      <c r="CU81" s="1545"/>
      <c r="CV81" s="1545"/>
      <c r="CW81" s="1545"/>
      <c r="CX81" s="1545"/>
      <c r="CY81" s="1545"/>
      <c r="CZ81" s="1545"/>
      <c r="DA81" s="1545"/>
      <c r="DB81" s="1545"/>
      <c r="DC81" s="1545"/>
      <c r="DD81" s="1545"/>
      <c r="DE81" s="1545"/>
      <c r="DF81" s="1545"/>
      <c r="DG81" s="1545"/>
      <c r="DH81" s="1545"/>
      <c r="DI81" s="1545"/>
      <c r="DJ81" s="1545"/>
      <c r="DK81" s="1545"/>
      <c r="DL81" s="1545"/>
      <c r="DM81" s="1545"/>
      <c r="DN81" s="1545"/>
      <c r="DO81" s="1545"/>
      <c r="DP81" s="1545"/>
      <c r="DQ81" s="1545"/>
      <c r="DR81" s="1545"/>
      <c r="DS81" s="1545"/>
      <c r="DW81" s="1680">
        <v>0.05</v>
      </c>
      <c r="DX81" s="1551">
        <f>O81/DW81*1000</f>
        <v>8680000</v>
      </c>
      <c r="DY81" s="1552"/>
      <c r="DZ81" s="1649">
        <v>434</v>
      </c>
      <c r="EA81" s="1554">
        <f>+O81-DZ81</f>
        <v>0</v>
      </c>
      <c r="EB81" s="1555">
        <f>+DZ81/O81</f>
        <v>0.99999999999999989</v>
      </c>
      <c r="EC81" s="1650">
        <v>46073</v>
      </c>
      <c r="ED81" s="1554">
        <f>+DZ81*1.15</f>
        <v>499.09999999999997</v>
      </c>
      <c r="EE81" s="1554" t="str">
        <f>J81</f>
        <v>CPM</v>
      </c>
      <c r="EF81" s="1555">
        <f t="shared" si="41"/>
        <v>0.13854815668202766</v>
      </c>
      <c r="EG81" s="1557">
        <f>+EP81</f>
        <v>1202598</v>
      </c>
      <c r="EH81" s="1558">
        <f t="shared" ref="EH81" si="85">IFERROR((+DZ81/EG81*1000),"")</f>
        <v>0.36088534988416743</v>
      </c>
      <c r="EI81" s="1554" t="str">
        <f t="shared" ref="EI81" si="86">IFERROR(+DZ81/EO81,"")</f>
        <v/>
      </c>
      <c r="EJ81" s="1554">
        <f t="shared" ref="EJ81" si="87">+IFERROR(+DZ81/EN81,"")</f>
        <v>0.2665847665847666</v>
      </c>
      <c r="EK81" s="1554">
        <f t="shared" ref="EK81" si="88">IFERROR(+(+DZ81/EP81*1000),"")</f>
        <v>0.36088534988416743</v>
      </c>
      <c r="EL81" s="1559">
        <v>185180</v>
      </c>
      <c r="EM81" s="1560">
        <v>6.49</v>
      </c>
      <c r="EN81" s="1559">
        <v>1628</v>
      </c>
      <c r="EO81" s="1559" t="s">
        <v>122</v>
      </c>
      <c r="EP81" s="1559">
        <v>1202598</v>
      </c>
      <c r="EQ81" s="1561">
        <f t="shared" ref="EQ81" si="89">+IFERROR(+EN81/EP81,"")</f>
        <v>1.3537358285977525E-3</v>
      </c>
      <c r="ER81" s="1562" t="str">
        <f t="shared" ref="ER81" si="90">IFERROR(+EO81/EP81,"")</f>
        <v/>
      </c>
      <c r="ES81" s="1677" t="s">
        <v>239</v>
      </c>
      <c r="ET81" s="1573" t="s">
        <v>131</v>
      </c>
      <c r="EU81" s="1678"/>
      <c r="EV81" s="1647" t="s">
        <v>240</v>
      </c>
    </row>
    <row r="82" spans="3:152" ht="138" customHeight="1">
      <c r="C82" s="1784"/>
      <c r="D82" s="1602" t="s">
        <v>122</v>
      </c>
      <c r="E82" s="1723" t="s">
        <v>34</v>
      </c>
      <c r="F82" s="1724" t="s">
        <v>193</v>
      </c>
      <c r="G82" s="1536" t="s">
        <v>237</v>
      </c>
      <c r="H82" s="1717" t="s">
        <v>238</v>
      </c>
      <c r="I82" s="1538">
        <v>54000</v>
      </c>
      <c r="J82" s="1718" t="s">
        <v>86</v>
      </c>
      <c r="K82" s="1540"/>
      <c r="L82" s="1541"/>
      <c r="M82" s="1668">
        <f t="shared" ref="M82" si="91">+N82</f>
        <v>296.5095</v>
      </c>
      <c r="N82" s="1590">
        <v>296.5095</v>
      </c>
      <c r="O82" s="1719">
        <f>N82/1.05</f>
        <v>282.39</v>
      </c>
      <c r="P82" s="1600"/>
      <c r="Q82" s="1544"/>
      <c r="R82" s="1710">
        <f>285.714285714286*1.05</f>
        <v>300.00000000000034</v>
      </c>
      <c r="S82" s="1710"/>
      <c r="T82" s="1545"/>
      <c r="U82" s="1545"/>
      <c r="V82" s="1545"/>
      <c r="W82" s="1545"/>
      <c r="X82" s="1545"/>
      <c r="Y82" s="1545"/>
      <c r="Z82" s="1545"/>
      <c r="AA82" s="1545"/>
      <c r="AB82" s="1545"/>
      <c r="AC82" s="1545"/>
      <c r="AD82" s="1545"/>
      <c r="AE82" s="1545"/>
      <c r="AF82" s="1545"/>
      <c r="AG82" s="1545"/>
      <c r="AH82" s="1545"/>
      <c r="AI82" s="1545"/>
      <c r="AJ82" s="1545"/>
      <c r="AK82" s="1545"/>
      <c r="AL82" s="1545"/>
      <c r="AM82" s="1545"/>
      <c r="AN82" s="1545"/>
      <c r="AO82" s="1545"/>
      <c r="AP82" s="1545"/>
      <c r="AQ82" s="1545"/>
      <c r="AR82" s="1545"/>
      <c r="AS82" s="1545"/>
      <c r="AT82" s="1798">
        <f>+N82</f>
        <v>296.5095</v>
      </c>
      <c r="AU82" s="1799"/>
      <c r="AV82" s="1799"/>
      <c r="AW82" s="1799"/>
      <c r="AX82" s="1799"/>
      <c r="AY82" s="1800"/>
      <c r="AZ82" s="1545"/>
      <c r="BA82" s="1545"/>
      <c r="BB82" s="1545"/>
      <c r="BC82" s="1545"/>
      <c r="BD82" s="1545"/>
      <c r="BE82" s="1545"/>
      <c r="BF82" s="1545"/>
      <c r="BG82" s="1545"/>
      <c r="BH82" s="1545"/>
      <c r="BI82" s="1545"/>
      <c r="BJ82" s="1545"/>
      <c r="BK82" s="1545"/>
      <c r="BL82" s="1545"/>
      <c r="BM82" s="1545"/>
      <c r="BN82" s="1545"/>
      <c r="BO82" s="1545"/>
      <c r="BP82" s="1545"/>
      <c r="BQ82" s="1545"/>
      <c r="BR82" s="1545"/>
      <c r="BS82" s="1545"/>
      <c r="BT82" s="1545"/>
      <c r="BU82" s="1545"/>
      <c r="BV82" s="1545"/>
      <c r="BW82" s="1545"/>
      <c r="BX82" s="1545"/>
      <c r="BY82" s="1545"/>
      <c r="BZ82" s="1545"/>
      <c r="CA82" s="1545"/>
      <c r="CB82" s="1545"/>
      <c r="CC82" s="1545"/>
      <c r="CD82" s="1545"/>
      <c r="CE82" s="1545"/>
      <c r="CF82" s="1545"/>
      <c r="CG82" s="1545"/>
      <c r="CH82" s="1545"/>
      <c r="CI82" s="1545"/>
      <c r="CJ82" s="1545"/>
      <c r="CK82" s="1545"/>
      <c r="CL82" s="1545"/>
      <c r="CM82" s="1545"/>
      <c r="CN82" s="1545"/>
      <c r="CO82" s="1545"/>
      <c r="CP82" s="1545"/>
      <c r="CQ82" s="1545"/>
      <c r="CR82" s="1545"/>
      <c r="CS82" s="1545"/>
      <c r="CT82" s="1545"/>
      <c r="CU82" s="1545"/>
      <c r="CV82" s="1545"/>
      <c r="CW82" s="1545"/>
      <c r="CX82" s="1545"/>
      <c r="CY82" s="1545"/>
      <c r="CZ82" s="1545"/>
      <c r="DA82" s="1545"/>
      <c r="DB82" s="1545"/>
      <c r="DC82" s="1545"/>
      <c r="DD82" s="1545"/>
      <c r="DE82" s="1545"/>
      <c r="DF82" s="1545"/>
      <c r="DG82" s="1545"/>
      <c r="DH82" s="1545"/>
      <c r="DI82" s="1545"/>
      <c r="DJ82" s="1545"/>
      <c r="DK82" s="1545"/>
      <c r="DL82" s="1545"/>
      <c r="DM82" s="1545"/>
      <c r="DN82" s="1545"/>
      <c r="DO82" s="1545"/>
      <c r="DP82" s="1545"/>
      <c r="DQ82" s="1545"/>
      <c r="DR82" s="1545"/>
      <c r="DS82" s="1545"/>
      <c r="DW82" s="1680">
        <v>0.09</v>
      </c>
      <c r="DX82" s="1551">
        <f>O82/DW82</f>
        <v>3137.6666666666665</v>
      </c>
      <c r="DY82" s="1552"/>
      <c r="DZ82" s="1649">
        <v>282.39</v>
      </c>
      <c r="EA82" s="1554">
        <f>+O82-DZ82</f>
        <v>0</v>
      </c>
      <c r="EB82" s="1555">
        <f>+DZ82/O82</f>
        <v>1</v>
      </c>
      <c r="EC82" s="1650">
        <v>46073</v>
      </c>
      <c r="ED82" s="1554">
        <f>+DZ82*1.05</f>
        <v>296.5095</v>
      </c>
      <c r="EE82" s="1554" t="str">
        <f>J82</f>
        <v>CPC</v>
      </c>
      <c r="EF82" s="1555">
        <f t="shared" si="41"/>
        <v>1.3363433549346648</v>
      </c>
      <c r="EG82" s="1557">
        <f>+EN82</f>
        <v>4193</v>
      </c>
      <c r="EH82" s="1558">
        <f t="shared" ref="EH82" si="92">IFERROR((+DZ82/EG82*1000),"")</f>
        <v>67.34796088719294</v>
      </c>
      <c r="EI82" s="1554" t="str">
        <f t="shared" ref="EI82" si="93">IFERROR(+DZ82/EO82,"")</f>
        <v/>
      </c>
      <c r="EJ82" s="1554">
        <f t="shared" ref="EJ82" si="94">+IFERROR(+DZ82/EN82,"")</f>
        <v>6.7347960887192942E-2</v>
      </c>
      <c r="EK82" s="1554">
        <f t="shared" ref="EK82" si="95">IFERROR(+(+DZ82/EP82*1000),"")</f>
        <v>1.5315652456882525</v>
      </c>
      <c r="EL82" s="1579"/>
      <c r="EM82" s="1580"/>
      <c r="EN82" s="1559">
        <v>4193</v>
      </c>
      <c r="EO82" s="1579"/>
      <c r="EP82" s="1559">
        <v>184380</v>
      </c>
      <c r="EQ82" s="1686">
        <f t="shared" ref="EQ82" si="96">+IFERROR(+EN82/EP82,"")</f>
        <v>2.2741078208048594E-2</v>
      </c>
      <c r="ER82" s="1562">
        <f t="shared" ref="ER82" si="97">IFERROR(+EO82/EP82,"")</f>
        <v>0</v>
      </c>
      <c r="ES82" s="1677" t="s">
        <v>241</v>
      </c>
      <c r="ET82" s="1573" t="s">
        <v>131</v>
      </c>
      <c r="EU82" s="1678"/>
      <c r="EV82" s="1679"/>
    </row>
    <row r="83" spans="3:152" ht="55.5" customHeight="1">
      <c r="C83" s="1775" t="str">
        <f>C81</f>
        <v>DE UNA</v>
      </c>
      <c r="D83" s="1776"/>
      <c r="E83" s="1776"/>
      <c r="F83" s="1776"/>
      <c r="G83" s="1776"/>
      <c r="H83" s="1776"/>
      <c r="I83" s="1776"/>
      <c r="J83" s="1776"/>
      <c r="K83" s="1777"/>
      <c r="L83" s="1581">
        <f>SUM(L78:L82)</f>
        <v>0</v>
      </c>
      <c r="M83" s="1669">
        <f>SUM(M78:M82)</f>
        <v>825.76250000000005</v>
      </c>
      <c r="N83" s="1582">
        <f>+N82+N81</f>
        <v>795.60950000000003</v>
      </c>
      <c r="O83" s="1582">
        <f>SUM(O81:O82)</f>
        <v>716.3900000000001</v>
      </c>
      <c r="P83" s="1583"/>
      <c r="Q83" s="1584"/>
      <c r="R83" s="1697">
        <f>R82+R81</f>
        <v>800.00000000000011</v>
      </c>
      <c r="S83" s="1697"/>
      <c r="T83" s="1585"/>
      <c r="U83" s="1585"/>
      <c r="V83" s="1585"/>
      <c r="W83" s="1585"/>
      <c r="X83" s="1772"/>
      <c r="Y83" s="1772"/>
      <c r="Z83" s="1772"/>
      <c r="AA83" s="1772"/>
      <c r="AB83" s="1772"/>
      <c r="AC83" s="1772"/>
      <c r="AD83" s="1772"/>
      <c r="AE83" s="1772"/>
      <c r="AF83" s="1587"/>
      <c r="AG83" s="1587"/>
      <c r="AH83" s="1587"/>
      <c r="AI83" s="1587"/>
      <c r="AJ83" s="1587"/>
      <c r="AK83" s="1587"/>
      <c r="AL83" s="1587"/>
      <c r="AM83" s="1587"/>
      <c r="AN83" s="1587"/>
      <c r="AO83" s="1587"/>
      <c r="AP83" s="1587"/>
      <c r="AQ83" s="1587"/>
      <c r="AR83" s="1587"/>
      <c r="AS83" s="1587"/>
      <c r="AT83" s="1587"/>
      <c r="AU83" s="1587"/>
      <c r="AV83" s="1587"/>
      <c r="AW83" s="1587"/>
      <c r="AX83" s="1587"/>
      <c r="AY83" s="1587"/>
      <c r="AZ83" s="1587"/>
      <c r="BA83" s="1587"/>
      <c r="BB83" s="1587"/>
      <c r="BC83" s="1587"/>
      <c r="BD83" s="1587"/>
      <c r="BE83" s="1587"/>
      <c r="BF83" s="1587"/>
      <c r="BG83" s="1587"/>
      <c r="BH83" s="1587"/>
      <c r="BI83" s="1587"/>
      <c r="BJ83" s="1587"/>
      <c r="BK83" s="1587"/>
      <c r="BL83" s="1587"/>
      <c r="BM83" s="1587"/>
      <c r="BN83" s="1587"/>
      <c r="BO83" s="1587"/>
      <c r="BP83" s="1587"/>
      <c r="BQ83" s="1587"/>
      <c r="BR83" s="1587"/>
      <c r="BS83" s="1587"/>
      <c r="BT83" s="1587"/>
      <c r="BU83" s="1587"/>
      <c r="BV83" s="1587"/>
      <c r="BW83" s="1587"/>
      <c r="BX83" s="1587"/>
      <c r="BY83" s="1587"/>
      <c r="BZ83" s="1587"/>
      <c r="CA83" s="1587"/>
      <c r="CB83" s="1587"/>
      <c r="CC83" s="1587"/>
      <c r="CD83" s="1587"/>
      <c r="CE83" s="1587"/>
      <c r="CF83" s="1587"/>
      <c r="CG83" s="1587"/>
      <c r="CH83" s="1587"/>
      <c r="CI83" s="1587"/>
      <c r="CJ83" s="1587"/>
      <c r="CK83" s="1587"/>
      <c r="CL83" s="1587"/>
      <c r="CM83" s="1587"/>
      <c r="CN83" s="1587"/>
      <c r="CO83" s="1587"/>
      <c r="CP83" s="1587"/>
      <c r="CQ83" s="1587"/>
      <c r="CR83" s="1772"/>
      <c r="CS83" s="1772"/>
      <c r="CT83" s="1772"/>
      <c r="CU83" s="1772"/>
      <c r="CV83" s="1772"/>
      <c r="CW83" s="1772"/>
      <c r="CX83" s="1772"/>
      <c r="CY83" s="1772"/>
      <c r="CZ83" s="1772"/>
      <c r="DA83" s="1772"/>
      <c r="DB83" s="1772"/>
      <c r="DC83" s="1772"/>
      <c r="DD83" s="1772"/>
      <c r="DE83" s="1772"/>
      <c r="DF83" s="1772"/>
      <c r="DG83" s="1772"/>
      <c r="DH83" s="1772"/>
      <c r="DI83" s="1772"/>
      <c r="DJ83" s="1772"/>
      <c r="DK83" s="1772"/>
      <c r="DL83" s="1772"/>
      <c r="DM83" s="1772"/>
      <c r="DN83" s="1772"/>
      <c r="DO83" s="1772"/>
      <c r="DP83" s="1587"/>
      <c r="DQ83" s="1587"/>
      <c r="DR83" s="1587"/>
      <c r="DS83" s="1586"/>
      <c r="DT83" s="1772"/>
      <c r="DU83" s="1772"/>
      <c r="DV83" s="1772"/>
      <c r="DW83" s="1772"/>
      <c r="DX83" s="1772"/>
      <c r="DY83" s="1772"/>
      <c r="DZ83" s="1772"/>
      <c r="EA83" s="1772"/>
      <c r="EB83" s="1772"/>
      <c r="EC83" s="1772"/>
      <c r="ED83" s="1772"/>
      <c r="EE83" s="1772"/>
      <c r="EF83" s="1772"/>
      <c r="EG83" s="1587"/>
      <c r="EH83" s="1587"/>
      <c r="EI83" s="1587"/>
      <c r="EJ83" s="1587"/>
      <c r="EK83" s="1587"/>
      <c r="EL83" s="1587"/>
      <c r="EM83" s="1587"/>
      <c r="EN83" s="1587"/>
      <c r="EO83" s="1587"/>
      <c r="EP83" s="1587"/>
      <c r="EQ83" s="1587"/>
      <c r="ER83" s="1587"/>
      <c r="ES83" s="1772"/>
      <c r="ET83" s="1772"/>
      <c r="EU83" s="1772"/>
      <c r="EV83" s="1772"/>
    </row>
    <row r="84" spans="3:152" s="1609" customFormat="1" ht="45.95">
      <c r="C84" s="1780" t="s">
        <v>242</v>
      </c>
      <c r="D84" s="1781"/>
      <c r="E84" s="1781"/>
      <c r="F84" s="1781"/>
      <c r="G84" s="1781"/>
      <c r="H84" s="1781"/>
      <c r="I84" s="1781"/>
      <c r="J84" s="1781"/>
      <c r="K84" s="1781"/>
      <c r="L84" s="1606">
        <f>+L80+L75+L48+L17</f>
        <v>5758.3415253331159</v>
      </c>
      <c r="M84" s="1606">
        <f>+M80+M75+M48+M17</f>
        <v>16778.915313333026</v>
      </c>
      <c r="N84" s="1607">
        <f>+N75+N48+N23+N80+N83</f>
        <v>30532.866338666139</v>
      </c>
      <c r="O84" s="1607">
        <f>+O75+O48+O23+O80+O83</f>
        <v>27825.946249385306</v>
      </c>
      <c r="P84" s="1608"/>
      <c r="Q84" s="1803"/>
      <c r="R84" s="1804"/>
      <c r="S84" s="1804"/>
      <c r="T84" s="1804"/>
      <c r="U84" s="1498"/>
      <c r="V84" s="1498"/>
      <c r="W84" s="1498"/>
      <c r="X84" s="1498"/>
      <c r="Y84" s="1498"/>
      <c r="Z84" s="1498"/>
      <c r="AA84" s="1498"/>
      <c r="AB84" s="1498"/>
      <c r="AC84" s="1498"/>
      <c r="AD84" s="1498"/>
      <c r="AE84" s="1498"/>
      <c r="AF84" s="1498"/>
      <c r="AG84" s="1498"/>
      <c r="AH84" s="1498"/>
      <c r="AI84" s="1498"/>
      <c r="AJ84" s="1498"/>
      <c r="AK84" s="1498"/>
      <c r="AL84" s="1498"/>
      <c r="AM84" s="1498"/>
      <c r="AN84" s="1498"/>
      <c r="AO84" s="1498"/>
      <c r="AP84" s="1498"/>
      <c r="AQ84" s="1498"/>
      <c r="AR84" s="1498"/>
      <c r="AS84" s="1498"/>
      <c r="AT84" s="1498"/>
      <c r="AU84" s="1498"/>
      <c r="AV84" s="1498"/>
      <c r="AW84" s="1498"/>
      <c r="AX84" s="1498"/>
      <c r="AY84" s="1498"/>
      <c r="AZ84" s="1498"/>
      <c r="BA84" s="1498"/>
      <c r="BB84" s="1498"/>
      <c r="BC84" s="1498"/>
      <c r="BD84" s="1498"/>
      <c r="BE84" s="1498"/>
      <c r="BF84" s="1498"/>
      <c r="BG84" s="1498"/>
      <c r="BH84" s="1498"/>
      <c r="BI84" s="1498"/>
      <c r="BJ84" s="1498"/>
      <c r="BK84" s="1498"/>
      <c r="BL84" s="1498"/>
      <c r="BM84" s="1498"/>
      <c r="BN84" s="1498"/>
      <c r="BO84" s="1498"/>
      <c r="BP84" s="1498"/>
      <c r="BQ84" s="1498"/>
      <c r="BR84" s="1498"/>
      <c r="BS84" s="1498"/>
      <c r="BT84" s="1498"/>
      <c r="BU84" s="1498"/>
      <c r="BV84" s="1498"/>
      <c r="BW84" s="1498"/>
      <c r="BX84" s="1498"/>
      <c r="BY84" s="1498"/>
      <c r="BZ84" s="1498"/>
      <c r="CA84" s="1498"/>
      <c r="CB84" s="1498"/>
      <c r="CC84" s="1498"/>
      <c r="CD84" s="1498"/>
      <c r="CE84" s="1498"/>
      <c r="CF84" s="1498"/>
      <c r="CG84" s="1498"/>
      <c r="CH84" s="1498"/>
      <c r="CI84" s="1498"/>
      <c r="CJ84" s="1498"/>
      <c r="CK84" s="1498"/>
      <c r="CL84" s="1498"/>
      <c r="CM84" s="1498"/>
      <c r="CN84" s="1498"/>
      <c r="CO84" s="1498"/>
      <c r="CP84" s="1498"/>
      <c r="CQ84" s="1498"/>
      <c r="CR84" s="1498"/>
      <c r="CS84" s="1498"/>
      <c r="CT84" s="1498"/>
      <c r="CU84" s="1498"/>
      <c r="CV84" s="1498"/>
      <c r="CW84" s="1498"/>
      <c r="CX84" s="1498"/>
      <c r="CY84" s="1498"/>
      <c r="CZ84" s="1498"/>
      <c r="DA84" s="1498"/>
      <c r="DB84" s="1498"/>
      <c r="DC84" s="1498"/>
      <c r="DD84" s="1498"/>
      <c r="DE84" s="1498"/>
      <c r="DF84" s="1498"/>
      <c r="DG84" s="1498"/>
      <c r="DH84" s="1498"/>
      <c r="DI84" s="1498"/>
      <c r="DJ84" s="1498"/>
      <c r="DK84" s="1498"/>
      <c r="DL84" s="1498"/>
      <c r="DM84" s="1498"/>
      <c r="DN84" s="1498"/>
      <c r="DO84" s="1498"/>
      <c r="DP84" s="1498"/>
      <c r="DQ84" s="1498"/>
      <c r="DR84" s="1498"/>
      <c r="DS84" s="1498"/>
      <c r="DT84" s="1498"/>
      <c r="DU84" s="1498"/>
      <c r="DV84" s="1498"/>
      <c r="DW84" s="1498"/>
      <c r="DX84" s="1498"/>
      <c r="DY84" s="1498"/>
      <c r="DZ84" s="1498"/>
      <c r="EA84" s="1498"/>
      <c r="EB84" s="1498"/>
      <c r="EC84" s="1498"/>
      <c r="ED84" s="1498"/>
      <c r="EE84" s="1498"/>
      <c r="EF84" s="1498"/>
      <c r="EG84" s="1498"/>
      <c r="EH84" s="1498"/>
      <c r="EI84" s="1498"/>
      <c r="EJ84" s="1498"/>
      <c r="EK84" s="1498"/>
      <c r="EL84" s="1498"/>
      <c r="EM84" s="1498"/>
      <c r="EN84" s="1498"/>
      <c r="EO84" s="1498"/>
      <c r="EP84" s="1498"/>
      <c r="EQ84" s="1498"/>
      <c r="ER84" s="1498"/>
      <c r="ES84" s="1498"/>
      <c r="ET84" s="1498"/>
      <c r="EU84" s="1498"/>
      <c r="EV84" s="1498"/>
    </row>
    <row r="85" spans="3:152" s="1609" customFormat="1" ht="45.95">
      <c r="C85" s="1801" t="s">
        <v>243</v>
      </c>
      <c r="D85" s="1802"/>
      <c r="E85" s="1802"/>
      <c r="F85" s="1802"/>
      <c r="G85" s="1802"/>
      <c r="H85" s="1802"/>
      <c r="I85" s="1802"/>
      <c r="J85" s="1802"/>
      <c r="K85" s="1802"/>
      <c r="L85" s="1611">
        <f t="shared" ref="L85:M86" si="98">+L84*20%</f>
        <v>1151.6683050666231</v>
      </c>
      <c r="M85" s="1611">
        <f t="shared" si="98"/>
        <v>3355.7830626666055</v>
      </c>
      <c r="N85" s="1611">
        <f>+N84*20%</f>
        <v>6106.573267733228</v>
      </c>
      <c r="O85" s="1611">
        <f>+O84*20%</f>
        <v>5565.1892498770612</v>
      </c>
      <c r="P85" s="1612"/>
      <c r="Q85" s="1613"/>
      <c r="R85" s="1695"/>
      <c r="S85" s="1695"/>
      <c r="T85" s="1498"/>
      <c r="U85" s="1498"/>
      <c r="V85" s="1498"/>
      <c r="W85" s="1498"/>
      <c r="X85" s="1498"/>
      <c r="Y85" s="1498"/>
      <c r="Z85" s="1498"/>
      <c r="AA85" s="1498"/>
      <c r="AB85" s="1498"/>
      <c r="AC85" s="1498"/>
      <c r="AD85" s="1498"/>
      <c r="AE85" s="1498"/>
      <c r="AF85" s="1498"/>
      <c r="AG85" s="1498"/>
      <c r="AH85" s="1498"/>
      <c r="AI85" s="1498"/>
      <c r="AJ85" s="1498"/>
      <c r="AK85" s="1498"/>
      <c r="AL85" s="1498"/>
      <c r="AM85" s="1498"/>
      <c r="AN85" s="1498"/>
      <c r="AO85" s="1498"/>
      <c r="AP85" s="1498"/>
      <c r="AQ85" s="1498"/>
      <c r="AR85" s="1498"/>
      <c r="AS85" s="1498"/>
      <c r="AT85" s="1498"/>
      <c r="AU85" s="1498"/>
      <c r="AV85" s="1498"/>
      <c r="AW85" s="1498"/>
      <c r="AX85" s="1498"/>
      <c r="AY85" s="1498"/>
      <c r="AZ85" s="1498"/>
      <c r="BA85" s="1498"/>
      <c r="BB85" s="1498"/>
      <c r="BC85" s="1498"/>
      <c r="BD85" s="1498"/>
      <c r="BE85" s="1498"/>
      <c r="BF85" s="1498"/>
      <c r="BG85" s="1498"/>
      <c r="BH85" s="1498"/>
      <c r="BI85" s="1498"/>
      <c r="BJ85" s="1498"/>
      <c r="BK85" s="1498"/>
      <c r="BL85" s="1498"/>
      <c r="BM85" s="1498"/>
      <c r="BN85" s="1498"/>
      <c r="BO85" s="1498"/>
      <c r="BP85" s="1498"/>
      <c r="BQ85" s="1498"/>
      <c r="BR85" s="1498"/>
      <c r="BS85" s="1498"/>
      <c r="BT85" s="1498"/>
      <c r="BU85" s="1498"/>
      <c r="BV85" s="1498"/>
      <c r="BW85" s="1498"/>
      <c r="BX85" s="1498"/>
      <c r="BY85" s="1498"/>
      <c r="BZ85" s="1498"/>
      <c r="CA85" s="1498"/>
      <c r="CB85" s="1498"/>
      <c r="CC85" s="1498"/>
      <c r="CD85" s="1498"/>
      <c r="CE85" s="1498"/>
      <c r="CF85" s="1498"/>
      <c r="CG85" s="1498"/>
      <c r="CH85" s="1498"/>
      <c r="CI85" s="1498"/>
      <c r="CJ85" s="1498"/>
      <c r="CK85" s="1498"/>
      <c r="CL85" s="1498"/>
      <c r="CM85" s="1498"/>
      <c r="CN85" s="1498"/>
      <c r="CO85" s="1498"/>
      <c r="CP85" s="1498"/>
      <c r="CQ85" s="1498"/>
      <c r="CR85" s="1498"/>
      <c r="CS85" s="1498"/>
      <c r="CT85" s="1498"/>
      <c r="CU85" s="1498"/>
      <c r="CV85" s="1498"/>
      <c r="CW85" s="1498"/>
      <c r="CX85" s="1498"/>
      <c r="CY85" s="1498"/>
      <c r="CZ85" s="1498"/>
      <c r="DA85" s="1498"/>
      <c r="DB85" s="1498"/>
      <c r="DC85" s="1498"/>
      <c r="DD85" s="1498"/>
      <c r="DE85" s="1498"/>
      <c r="DF85" s="1498"/>
      <c r="DG85" s="1498"/>
      <c r="DH85" s="1498"/>
      <c r="DI85" s="1498"/>
      <c r="DJ85" s="1498"/>
      <c r="DK85" s="1498"/>
      <c r="DL85" s="1498"/>
      <c r="DM85" s="1498"/>
      <c r="DN85" s="1498"/>
      <c r="DO85" s="1498"/>
      <c r="DP85" s="1498"/>
      <c r="DQ85" s="1498"/>
      <c r="DR85" s="1498"/>
      <c r="DS85" s="1498"/>
      <c r="DT85" s="1498"/>
      <c r="DU85" s="1498"/>
      <c r="DV85" s="1498"/>
      <c r="DW85" s="1498"/>
      <c r="DX85" s="1498"/>
      <c r="DY85" s="1498"/>
      <c r="DZ85" s="1703"/>
      <c r="EA85" s="1498"/>
      <c r="EB85" s="1498"/>
      <c r="EC85" s="1498"/>
      <c r="ED85" s="1498"/>
      <c r="EE85" s="1498"/>
      <c r="EF85" s="1498"/>
      <c r="EG85" s="1498"/>
      <c r="EH85" s="1498"/>
      <c r="EI85" s="1498"/>
      <c r="EJ85" s="1498"/>
      <c r="EK85" s="1498"/>
      <c r="EL85" s="1498"/>
      <c r="EM85" s="1498"/>
      <c r="EN85" s="1498"/>
      <c r="EO85" s="1498"/>
      <c r="EP85" s="1498"/>
      <c r="EQ85" s="1498"/>
      <c r="ER85" s="1498"/>
      <c r="ES85" s="1498"/>
      <c r="ET85" s="1498"/>
      <c r="EU85" s="1498"/>
      <c r="EV85" s="1498"/>
    </row>
    <row r="86" spans="3:152" s="1609" customFormat="1" ht="45.95">
      <c r="C86" s="1801" t="s">
        <v>37</v>
      </c>
      <c r="D86" s="1802"/>
      <c r="E86" s="1802"/>
      <c r="F86" s="1802"/>
      <c r="G86" s="1802"/>
      <c r="H86" s="1802"/>
      <c r="I86" s="1802"/>
      <c r="J86" s="1802"/>
      <c r="K86" s="1802"/>
      <c r="L86" s="1611">
        <f>+N86-M86</f>
        <v>3328.8433874666789</v>
      </c>
      <c r="M86" s="1611">
        <f t="shared" si="98"/>
        <v>671.15661253332109</v>
      </c>
      <c r="N86" s="1611">
        <f>+N95</f>
        <v>4000</v>
      </c>
      <c r="O86" s="1611">
        <v>1760</v>
      </c>
      <c r="P86" s="1612"/>
      <c r="Q86" s="1613"/>
      <c r="R86" s="1695"/>
      <c r="S86" s="1695"/>
      <c r="T86" s="1498"/>
      <c r="U86" s="1498"/>
      <c r="V86" s="1498"/>
      <c r="W86" s="1498"/>
      <c r="X86" s="1498"/>
      <c r="Y86" s="1498"/>
      <c r="Z86" s="1498"/>
      <c r="AA86" s="1498"/>
      <c r="AB86" s="1498"/>
      <c r="AC86" s="1498"/>
      <c r="AD86" s="1498"/>
      <c r="AE86" s="1498"/>
      <c r="AF86" s="1498"/>
      <c r="AG86" s="1498"/>
      <c r="AH86" s="1498"/>
      <c r="AI86" s="1498"/>
      <c r="AJ86" s="1498"/>
      <c r="AK86" s="1498"/>
      <c r="AL86" s="1498"/>
      <c r="AM86" s="1498"/>
      <c r="AN86" s="1498"/>
      <c r="AO86" s="1498"/>
      <c r="AP86" s="1498"/>
      <c r="AQ86" s="1498"/>
      <c r="AR86" s="1498"/>
      <c r="AS86" s="1498"/>
      <c r="AT86" s="1498"/>
      <c r="AU86" s="1498"/>
      <c r="AV86" s="1498"/>
      <c r="AW86" s="1498"/>
      <c r="AX86" s="1498"/>
      <c r="AY86" s="1498"/>
      <c r="AZ86" s="1498"/>
      <c r="BA86" s="1498"/>
      <c r="BB86" s="1498"/>
      <c r="BC86" s="1498"/>
      <c r="BD86" s="1498"/>
      <c r="BE86" s="1498"/>
      <c r="BF86" s="1498"/>
      <c r="BG86" s="1498"/>
      <c r="BH86" s="1498"/>
      <c r="BI86" s="1498"/>
      <c r="BJ86" s="1498"/>
      <c r="BK86" s="1498"/>
      <c r="BL86" s="1498"/>
      <c r="BM86" s="1498"/>
      <c r="BN86" s="1498"/>
      <c r="BO86" s="1498"/>
      <c r="BP86" s="1498"/>
      <c r="BQ86" s="1498"/>
      <c r="BR86" s="1498"/>
      <c r="BS86" s="1498"/>
      <c r="BT86" s="1498"/>
      <c r="BU86" s="1498"/>
      <c r="BV86" s="1498"/>
      <c r="BW86" s="1498"/>
      <c r="BX86" s="1498"/>
      <c r="BY86" s="1498"/>
      <c r="BZ86" s="1498"/>
      <c r="CA86" s="1498"/>
      <c r="CB86" s="1498"/>
      <c r="CC86" s="1498"/>
      <c r="CD86" s="1498"/>
      <c r="CE86" s="1498"/>
      <c r="CF86" s="1498"/>
      <c r="CG86" s="1498"/>
      <c r="CH86" s="1498"/>
      <c r="CI86" s="1498"/>
      <c r="CJ86" s="1498"/>
      <c r="CK86" s="1498"/>
      <c r="CL86" s="1498"/>
      <c r="CM86" s="1498"/>
      <c r="CN86" s="1498"/>
      <c r="CO86" s="1498"/>
      <c r="CP86" s="1498"/>
      <c r="CQ86" s="1498"/>
      <c r="CR86" s="1498"/>
      <c r="CS86" s="1498"/>
      <c r="CT86" s="1498"/>
      <c r="CU86" s="1498"/>
      <c r="CV86" s="1498"/>
      <c r="CW86" s="1498"/>
      <c r="CX86" s="1498"/>
      <c r="CY86" s="1498"/>
      <c r="CZ86" s="1498"/>
      <c r="DA86" s="1498"/>
      <c r="DB86" s="1498"/>
      <c r="DC86" s="1498"/>
      <c r="DD86" s="1498"/>
      <c r="DE86" s="1498"/>
      <c r="DF86" s="1498"/>
      <c r="DG86" s="1498"/>
      <c r="DH86" s="1498"/>
      <c r="DI86" s="1498"/>
      <c r="DJ86" s="1498"/>
      <c r="DK86" s="1498"/>
      <c r="DL86" s="1498"/>
      <c r="DM86" s="1498"/>
      <c r="DN86" s="1498"/>
      <c r="DO86" s="1498"/>
      <c r="DP86" s="1498"/>
      <c r="DQ86" s="1498"/>
      <c r="DR86" s="1498"/>
      <c r="DS86" s="1498"/>
      <c r="DT86" s="1498"/>
      <c r="DU86" s="1498"/>
      <c r="DV86" s="1498"/>
      <c r="DW86" s="1498"/>
      <c r="DX86" s="1498"/>
      <c r="DY86" s="1498"/>
      <c r="DZ86" s="1498"/>
      <c r="EA86" s="1498"/>
      <c r="EB86" s="1498"/>
      <c r="EC86" s="1498"/>
      <c r="ED86" s="1498"/>
      <c r="EE86" s="1498"/>
      <c r="EF86" s="1498"/>
      <c r="EG86" s="1498"/>
      <c r="EH86" s="1498"/>
      <c r="EI86" s="1498"/>
      <c r="EJ86" s="1498"/>
      <c r="EK86" s="1498"/>
      <c r="EL86" s="1498"/>
      <c r="EM86" s="1498"/>
      <c r="EN86" s="1498">
        <v>42883</v>
      </c>
      <c r="EO86" s="1498"/>
      <c r="EP86" s="1688">
        <v>1757310</v>
      </c>
      <c r="EQ86" s="1498"/>
      <c r="ER86" s="1498"/>
      <c r="ES86" s="1498"/>
      <c r="ET86" s="1498"/>
      <c r="EU86" s="1498"/>
      <c r="EV86" s="1498"/>
    </row>
    <row r="87" spans="3:152" s="1609" customFormat="1" ht="62.1" customHeight="1">
      <c r="C87" s="1764" t="s">
        <v>244</v>
      </c>
      <c r="D87" s="1765"/>
      <c r="E87" s="1765"/>
      <c r="F87" s="1765"/>
      <c r="G87" s="1765"/>
      <c r="H87" s="1765"/>
      <c r="I87" s="1765"/>
      <c r="J87" s="1765"/>
      <c r="K87" s="1765"/>
      <c r="L87" s="1615">
        <f>SUM(L84:L86)</f>
        <v>10238.853217866417</v>
      </c>
      <c r="M87" s="1615">
        <f>SUM(M84:M86)</f>
        <v>20805.854988532948</v>
      </c>
      <c r="N87" s="1671">
        <f>SUM(N84:N86)</f>
        <v>40639.43960639937</v>
      </c>
      <c r="O87" s="1672">
        <f>SUM(O84:O86)</f>
        <v>35151.135499262367</v>
      </c>
      <c r="P87" s="1616"/>
      <c r="Q87" s="1613"/>
      <c r="R87" s="1695"/>
      <c r="S87" s="1695"/>
      <c r="T87" s="1498"/>
      <c r="U87" s="1498"/>
      <c r="V87" s="1498"/>
      <c r="W87" s="1498"/>
      <c r="X87" s="1498"/>
      <c r="Y87" s="1498"/>
      <c r="Z87" s="1498"/>
      <c r="AA87" s="1498"/>
      <c r="AB87" s="1498"/>
      <c r="AC87" s="1498"/>
      <c r="AD87" s="1498"/>
      <c r="AE87" s="1498"/>
      <c r="AF87" s="1498"/>
      <c r="AG87" s="1498"/>
      <c r="AH87" s="1498"/>
      <c r="AI87" s="1498"/>
      <c r="AJ87" s="1498"/>
      <c r="AK87" s="1498"/>
      <c r="AL87" s="1498"/>
      <c r="AM87" s="1498"/>
      <c r="AN87" s="1498"/>
      <c r="AO87" s="1498"/>
      <c r="AP87" s="1498"/>
      <c r="AQ87" s="1498"/>
      <c r="AR87" s="1498"/>
      <c r="AS87" s="1498"/>
      <c r="AT87" s="1498"/>
      <c r="AU87" s="1498"/>
      <c r="AV87" s="1498"/>
      <c r="AW87" s="1498"/>
      <c r="AX87" s="1498"/>
      <c r="AY87" s="1498"/>
      <c r="AZ87" s="1498"/>
      <c r="BA87" s="1498"/>
      <c r="BB87" s="1498"/>
      <c r="BC87" s="1498"/>
      <c r="BD87" s="1498"/>
      <c r="BE87" s="1498"/>
      <c r="BF87" s="1498"/>
      <c r="BG87" s="1498"/>
      <c r="BH87" s="1498"/>
      <c r="BI87" s="1498"/>
      <c r="BJ87" s="1498"/>
      <c r="BK87" s="1498"/>
      <c r="BL87" s="1498"/>
      <c r="BM87" s="1498"/>
      <c r="BN87" s="1498"/>
      <c r="BO87" s="1498"/>
      <c r="BP87" s="1498"/>
      <c r="BQ87" s="1498"/>
      <c r="BR87" s="1498"/>
      <c r="BS87" s="1498"/>
      <c r="BT87" s="1498"/>
      <c r="BU87" s="1498"/>
      <c r="BV87" s="1498"/>
      <c r="BW87" s="1498"/>
      <c r="BX87" s="1498"/>
      <c r="BY87" s="1498"/>
      <c r="BZ87" s="1498"/>
      <c r="CA87" s="1498"/>
      <c r="CB87" s="1498"/>
      <c r="CC87" s="1498"/>
      <c r="CD87" s="1498"/>
      <c r="CE87" s="1498"/>
      <c r="CF87" s="1498"/>
      <c r="CG87" s="1498"/>
      <c r="CH87" s="1498"/>
      <c r="CI87" s="1498"/>
      <c r="CJ87" s="1498"/>
      <c r="CK87" s="1498"/>
      <c r="CL87" s="1498"/>
      <c r="CM87" s="1498"/>
      <c r="CN87" s="1498"/>
      <c r="CO87" s="1498"/>
      <c r="CP87" s="1498"/>
      <c r="CQ87" s="1498"/>
      <c r="CR87" s="1498"/>
      <c r="CS87" s="1498"/>
      <c r="CT87" s="1498"/>
      <c r="CU87" s="1498"/>
      <c r="CV87" s="1498"/>
      <c r="CW87" s="1498"/>
      <c r="CX87" s="1498"/>
      <c r="CY87" s="1498"/>
      <c r="CZ87" s="1498"/>
      <c r="DA87" s="1498"/>
      <c r="DB87" s="1498"/>
      <c r="DC87" s="1498"/>
      <c r="DD87" s="1498"/>
      <c r="DE87" s="1498"/>
      <c r="DF87" s="1498"/>
      <c r="DG87" s="1498"/>
      <c r="DH87" s="1498"/>
      <c r="DI87" s="1498"/>
      <c r="DJ87" s="1498"/>
      <c r="DK87" s="1498"/>
      <c r="DL87" s="1498"/>
      <c r="DM87" s="1498"/>
      <c r="DN87" s="1498"/>
      <c r="DO87" s="1498"/>
      <c r="DP87" s="1498"/>
      <c r="DQ87" s="1498"/>
      <c r="DR87" s="1498"/>
      <c r="DS87" s="1498"/>
      <c r="DT87" s="1498"/>
      <c r="DU87" s="1498"/>
      <c r="DV87" s="1498"/>
      <c r="DW87" s="1498"/>
      <c r="DX87" s="1498"/>
      <c r="DY87" s="1498"/>
      <c r="DZ87" s="1498"/>
      <c r="EA87" s="1498"/>
      <c r="EB87" s="1498"/>
      <c r="EC87" s="1498"/>
      <c r="ED87" s="1498"/>
      <c r="EE87" s="1498"/>
      <c r="EF87" s="1498"/>
      <c r="EG87" s="1498"/>
      <c r="EH87" s="1498"/>
      <c r="EI87" s="1498"/>
      <c r="EJ87" s="1498"/>
      <c r="EK87" s="1498"/>
      <c r="EL87" s="1498"/>
      <c r="EM87" s="1498"/>
      <c r="EN87" s="1687">
        <f>EN86/EP86</f>
        <v>2.4402638123040329E-2</v>
      </c>
      <c r="EO87" s="1498"/>
      <c r="EP87" s="1498"/>
      <c r="EQ87" s="1498"/>
      <c r="ER87" s="1498"/>
      <c r="ES87" s="1498"/>
      <c r="ET87" s="1498"/>
      <c r="EU87" s="1498"/>
      <c r="EV87" s="1498"/>
    </row>
    <row r="88" spans="3:152" s="1609" customFormat="1" ht="45.95">
      <c r="C88" s="1764" t="s">
        <v>245</v>
      </c>
      <c r="D88" s="1765"/>
      <c r="E88" s="1765"/>
      <c r="F88" s="1765"/>
      <c r="G88" s="1765"/>
      <c r="H88" s="1765"/>
      <c r="I88" s="1765"/>
      <c r="J88" s="1765"/>
      <c r="K88" s="1765"/>
      <c r="L88" s="1617">
        <f>+L87*15%</f>
        <v>1535.8279826799626</v>
      </c>
      <c r="M88" s="1617">
        <f>+M87*15%</f>
        <v>3120.878248279942</v>
      </c>
      <c r="N88" s="1617">
        <f>+N87*15%</f>
        <v>6095.9159409599051</v>
      </c>
      <c r="O88" s="1617">
        <f>+O87*15%</f>
        <v>5272.6703248893546</v>
      </c>
      <c r="P88" s="1618"/>
      <c r="Q88" s="1613"/>
      <c r="R88" s="1695"/>
      <c r="S88" s="1695"/>
      <c r="T88" s="1498"/>
      <c r="U88" s="1498"/>
      <c r="V88" s="1498"/>
      <c r="W88" s="1498"/>
      <c r="X88" s="1498"/>
      <c r="Y88" s="1498"/>
      <c r="Z88" s="1498"/>
      <c r="AA88" s="1498"/>
      <c r="AB88" s="1498"/>
      <c r="AC88" s="1498"/>
      <c r="AD88" s="1498"/>
      <c r="AE88" s="1498"/>
      <c r="AF88" s="1498"/>
      <c r="AG88" s="1498"/>
      <c r="AH88" s="1498"/>
      <c r="AI88" s="1498"/>
      <c r="AJ88" s="1498"/>
      <c r="AK88" s="1498"/>
      <c r="AL88" s="1498"/>
      <c r="AM88" s="1498"/>
      <c r="AN88" s="1498"/>
      <c r="AO88" s="1498"/>
      <c r="AP88" s="1498"/>
      <c r="AQ88" s="1498"/>
      <c r="AR88" s="1498"/>
      <c r="AS88" s="1498"/>
      <c r="AT88" s="1498"/>
      <c r="AU88" s="1498"/>
      <c r="AV88" s="1498"/>
      <c r="AW88" s="1498"/>
      <c r="AX88" s="1498"/>
      <c r="AY88" s="1498"/>
      <c r="AZ88" s="1498"/>
      <c r="BA88" s="1498"/>
      <c r="BB88" s="1498"/>
      <c r="BC88" s="1498"/>
      <c r="BD88" s="1498"/>
      <c r="BE88" s="1498"/>
      <c r="BF88" s="1498"/>
      <c r="BG88" s="1498"/>
      <c r="BH88" s="1498"/>
      <c r="BI88" s="1498"/>
      <c r="BJ88" s="1498"/>
      <c r="BK88" s="1498"/>
      <c r="BL88" s="1498"/>
      <c r="BM88" s="1498"/>
      <c r="BN88" s="1498"/>
      <c r="BO88" s="1498"/>
      <c r="BP88" s="1498"/>
      <c r="BQ88" s="1498"/>
      <c r="BR88" s="1498"/>
      <c r="BS88" s="1498"/>
      <c r="BT88" s="1498"/>
      <c r="BU88" s="1498"/>
      <c r="BV88" s="1498"/>
      <c r="BW88" s="1498"/>
      <c r="BX88" s="1498"/>
      <c r="BY88" s="1498"/>
      <c r="BZ88" s="1498"/>
      <c r="CA88" s="1498"/>
      <c r="CB88" s="1498"/>
      <c r="CC88" s="1498"/>
      <c r="CD88" s="1498"/>
      <c r="CE88" s="1498"/>
      <c r="CF88" s="1498"/>
      <c r="CG88" s="1498"/>
      <c r="CH88" s="1498"/>
      <c r="CI88" s="1498"/>
      <c r="CJ88" s="1498"/>
      <c r="CK88" s="1498"/>
      <c r="CL88" s="1498"/>
      <c r="CM88" s="1498"/>
      <c r="CN88" s="1498"/>
      <c r="CO88" s="1498"/>
      <c r="CP88" s="1498"/>
      <c r="CQ88" s="1498"/>
      <c r="CR88" s="1498"/>
      <c r="CS88" s="1498"/>
      <c r="CT88" s="1498"/>
      <c r="CU88" s="1498"/>
      <c r="CV88" s="1498"/>
      <c r="CW88" s="1498"/>
      <c r="CX88" s="1498"/>
      <c r="CY88" s="1498"/>
      <c r="CZ88" s="1498"/>
      <c r="DA88" s="1498"/>
      <c r="DB88" s="1498"/>
      <c r="DC88" s="1498"/>
      <c r="DD88" s="1498"/>
      <c r="DE88" s="1498"/>
      <c r="DF88" s="1498"/>
      <c r="DG88" s="1498"/>
      <c r="DH88" s="1498"/>
      <c r="DI88" s="1498"/>
      <c r="DJ88" s="1498"/>
      <c r="DK88" s="1498"/>
      <c r="DL88" s="1498"/>
      <c r="DM88" s="1498"/>
      <c r="DN88" s="1498"/>
      <c r="DO88" s="1498"/>
      <c r="DP88" s="1498"/>
      <c r="DQ88" s="1498"/>
      <c r="DR88" s="1498"/>
      <c r="DS88" s="1498"/>
      <c r="DT88" s="1498"/>
      <c r="DU88" s="1498"/>
      <c r="DV88" s="1498"/>
      <c r="DW88" s="1498"/>
      <c r="DX88" s="1498"/>
      <c r="DY88" s="1498"/>
      <c r="DZ88" s="1498"/>
      <c r="EA88" s="1498"/>
      <c r="EB88" s="1498"/>
      <c r="EC88" s="1498"/>
      <c r="ED88" s="1498"/>
      <c r="EE88" s="1498"/>
      <c r="EF88" s="1498"/>
      <c r="EG88" s="1498"/>
      <c r="EH88" s="1498"/>
      <c r="EI88" s="1498"/>
      <c r="EJ88" s="1498"/>
      <c r="EK88" s="1498"/>
      <c r="EL88" s="1498"/>
      <c r="EM88" s="1498"/>
      <c r="EN88" s="1498"/>
      <c r="EO88" s="1498"/>
      <c r="EP88" s="1498"/>
      <c r="EQ88" s="1498"/>
      <c r="ER88" s="1498"/>
      <c r="ES88" s="1498"/>
      <c r="ET88" s="1498"/>
      <c r="EU88" s="1498"/>
      <c r="EV88" s="1498"/>
    </row>
    <row r="89" spans="3:152" s="1622" customFormat="1" ht="46.5" thickBot="1">
      <c r="C89" s="1766" t="s">
        <v>242</v>
      </c>
      <c r="D89" s="1767"/>
      <c r="E89" s="1767"/>
      <c r="F89" s="1767"/>
      <c r="G89" s="1767"/>
      <c r="H89" s="1767"/>
      <c r="I89" s="1767"/>
      <c r="J89" s="1767"/>
      <c r="K89" s="1767"/>
      <c r="L89" s="1620">
        <f>+L87+L88</f>
        <v>11774.68120054638</v>
      </c>
      <c r="M89" s="1620">
        <f>+M87+M88</f>
        <v>23926.733236812892</v>
      </c>
      <c r="N89" s="1670">
        <f>+N87+N88</f>
        <v>46735.355547359271</v>
      </c>
      <c r="O89" s="1673">
        <f>+O87+O88</f>
        <v>40423.805824151721</v>
      </c>
      <c r="P89" s="1621"/>
      <c r="Q89" s="1613"/>
      <c r="R89" s="1695"/>
      <c r="S89" s="1695"/>
      <c r="T89" s="1498"/>
      <c r="U89" s="1498"/>
      <c r="V89" s="1498"/>
      <c r="W89" s="1498"/>
      <c r="X89" s="1498"/>
      <c r="Y89" s="1498"/>
      <c r="Z89" s="1498"/>
      <c r="AA89" s="1498"/>
      <c r="AB89" s="1498"/>
      <c r="AC89" s="1498"/>
      <c r="AD89" s="1498"/>
      <c r="AE89" s="1498"/>
      <c r="AF89" s="1498"/>
      <c r="AG89" s="1498"/>
      <c r="AH89" s="1498"/>
      <c r="AI89" s="1498"/>
      <c r="AJ89" s="1498"/>
      <c r="AK89" s="1498"/>
      <c r="AL89" s="1498"/>
      <c r="AM89" s="1498"/>
      <c r="AN89" s="1498"/>
      <c r="AO89" s="1498"/>
      <c r="AP89" s="1498"/>
      <c r="AQ89" s="1498"/>
      <c r="AR89" s="1498"/>
      <c r="AS89" s="1498"/>
      <c r="AT89" s="1498"/>
      <c r="AU89" s="1498"/>
      <c r="AV89" s="1498"/>
      <c r="AW89" s="1498"/>
      <c r="AX89" s="1498"/>
      <c r="AY89" s="1498"/>
      <c r="AZ89" s="1498"/>
      <c r="BA89" s="1498"/>
      <c r="BB89" s="1498"/>
      <c r="BC89" s="1498"/>
      <c r="BD89" s="1498"/>
      <c r="BE89" s="1498"/>
      <c r="BF89" s="1498"/>
      <c r="BG89" s="1498"/>
      <c r="BH89" s="1498"/>
      <c r="BI89" s="1498"/>
      <c r="BJ89" s="1498"/>
      <c r="BK89" s="1498"/>
      <c r="BL89" s="1498"/>
      <c r="BM89" s="1498"/>
      <c r="BN89" s="1498"/>
      <c r="BO89" s="1498"/>
      <c r="BP89" s="1498"/>
      <c r="BQ89" s="1498"/>
      <c r="BR89" s="1498"/>
      <c r="BS89" s="1498"/>
      <c r="BT89" s="1498"/>
      <c r="BU89" s="1498"/>
      <c r="BV89" s="1498"/>
      <c r="BW89" s="1498"/>
      <c r="BX89" s="1498"/>
      <c r="BY89" s="1498"/>
      <c r="BZ89" s="1498"/>
      <c r="CA89" s="1498"/>
      <c r="CB89" s="1498"/>
      <c r="CC89" s="1498"/>
      <c r="CD89" s="1498"/>
      <c r="CE89" s="1498"/>
      <c r="CF89" s="1498"/>
      <c r="CG89" s="1498"/>
      <c r="CH89" s="1498"/>
      <c r="CI89" s="1498"/>
      <c r="CJ89" s="1498"/>
      <c r="CK89" s="1498"/>
      <c r="CL89" s="1498"/>
      <c r="CM89" s="1498"/>
      <c r="CN89" s="1498"/>
      <c r="CO89" s="1498"/>
      <c r="CP89" s="1498"/>
      <c r="CQ89" s="1498"/>
      <c r="CR89" s="1498"/>
      <c r="CS89" s="1498"/>
      <c r="CT89" s="1498"/>
      <c r="CU89" s="1498"/>
      <c r="CV89" s="1498"/>
      <c r="CW89" s="1498"/>
      <c r="CX89" s="1498"/>
      <c r="CY89" s="1498"/>
      <c r="CZ89" s="1498"/>
      <c r="DA89" s="1498"/>
      <c r="DB89" s="1498"/>
      <c r="DC89" s="1498"/>
      <c r="DD89" s="1498"/>
      <c r="DE89" s="1498"/>
      <c r="DF89" s="1498"/>
      <c r="DG89" s="1498"/>
      <c r="DH89" s="1498"/>
      <c r="DI89" s="1498"/>
      <c r="DJ89" s="1498"/>
      <c r="DK89" s="1498"/>
      <c r="DL89" s="1498"/>
      <c r="DM89" s="1498"/>
      <c r="DN89" s="1498"/>
      <c r="DO89" s="1498"/>
      <c r="DP89" s="1498"/>
      <c r="DQ89" s="1498"/>
      <c r="DR89" s="1498"/>
      <c r="DS89" s="1498"/>
      <c r="DT89" s="1498"/>
      <c r="DU89" s="1498"/>
      <c r="DV89" s="1498"/>
      <c r="DW89" s="1498"/>
      <c r="DX89" s="1498"/>
      <c r="DY89" s="1498"/>
      <c r="DZ89" s="1498"/>
      <c r="EA89" s="1498"/>
      <c r="EB89" s="1498"/>
      <c r="EC89" s="1498"/>
      <c r="ED89" s="1498"/>
      <c r="EE89" s="1498"/>
      <c r="EF89" s="1498"/>
      <c r="EG89" s="1498"/>
      <c r="EH89" s="1498"/>
      <c r="EI89" s="1498"/>
      <c r="EJ89" s="1498"/>
      <c r="EK89" s="1498"/>
      <c r="EL89" s="1498"/>
      <c r="EM89" s="1498"/>
      <c r="EN89" s="1498"/>
      <c r="EO89" s="1498"/>
      <c r="EP89" s="1498"/>
      <c r="EQ89" s="1498"/>
      <c r="ER89" s="1498"/>
      <c r="ES89" s="1498"/>
      <c r="ET89" s="1498"/>
      <c r="EU89" s="1498"/>
      <c r="EV89" s="1498"/>
    </row>
    <row r="90" spans="3:152" ht="45.95">
      <c r="N90" s="1499"/>
      <c r="O90" s="1499"/>
      <c r="P90" s="1499"/>
      <c r="EP90" s="1498"/>
      <c r="EQ90" s="1498"/>
      <c r="ER90" s="1498"/>
      <c r="ES90" s="1498"/>
      <c r="EV90" s="1498"/>
    </row>
    <row r="91" spans="3:152" ht="45.95">
      <c r="C91" s="1782" t="s">
        <v>246</v>
      </c>
      <c r="D91" s="1782"/>
      <c r="E91" s="1782"/>
      <c r="F91" s="1782"/>
      <c r="G91" s="1782"/>
      <c r="H91" s="1782"/>
      <c r="I91" s="1782"/>
      <c r="J91" s="1782"/>
      <c r="K91" s="1782"/>
      <c r="L91" s="1782"/>
      <c r="M91" s="1782"/>
      <c r="N91" s="1782"/>
      <c r="O91" s="1689"/>
      <c r="P91" s="1623"/>
      <c r="DZ91" s="1609"/>
      <c r="EA91" s="1609"/>
      <c r="EB91" s="1609"/>
      <c r="EC91" s="1609"/>
      <c r="ED91" s="1609"/>
      <c r="EE91" s="1609"/>
      <c r="EF91" s="1609"/>
      <c r="EG91" s="1609"/>
      <c r="EH91" s="1609"/>
      <c r="EI91" s="1609"/>
      <c r="EJ91" s="1609"/>
      <c r="EK91" s="1609"/>
      <c r="EL91" s="1609"/>
      <c r="EM91" s="1609"/>
      <c r="EN91" s="1609"/>
      <c r="EO91" s="1609"/>
      <c r="EP91" s="1624"/>
      <c r="EQ91" s="1625"/>
      <c r="ER91" s="1625"/>
      <c r="ES91" s="1625"/>
      <c r="ET91" s="1609"/>
      <c r="EU91" s="1609"/>
      <c r="EV91" s="1626"/>
    </row>
    <row r="92" spans="3:152" ht="98.45" customHeight="1">
      <c r="C92" s="1773"/>
      <c r="D92" s="1774"/>
      <c r="E92" s="1627" t="s">
        <v>246</v>
      </c>
      <c r="F92" s="1628" t="s">
        <v>247</v>
      </c>
      <c r="G92" s="1704"/>
      <c r="H92" s="1628" t="s">
        <v>248</v>
      </c>
      <c r="I92" s="1629">
        <v>110000</v>
      </c>
      <c r="J92" s="1630" t="s">
        <v>249</v>
      </c>
      <c r="K92" s="1631"/>
      <c r="L92" s="1631"/>
      <c r="M92" s="1631"/>
      <c r="N92" s="1632">
        <v>7000</v>
      </c>
      <c r="O92" s="1632">
        <v>1900</v>
      </c>
      <c r="P92" s="1633"/>
      <c r="T92" s="1545"/>
      <c r="U92" s="1545"/>
      <c r="V92" s="1545"/>
      <c r="W92" s="1545"/>
      <c r="X92" s="1545"/>
      <c r="Y92" s="1545"/>
      <c r="Z92" s="1545"/>
      <c r="AA92" s="1545"/>
      <c r="AB92" s="1545"/>
      <c r="AC92" s="1545"/>
      <c r="AD92" s="1545"/>
      <c r="AE92" s="1545"/>
      <c r="AF92" s="1545"/>
      <c r="AG92" s="1545"/>
      <c r="AH92" s="1545"/>
      <c r="AI92" s="1545"/>
      <c r="AJ92" s="1545"/>
      <c r="AK92" s="1545"/>
      <c r="AL92" s="1545"/>
      <c r="AM92" s="1545"/>
      <c r="AN92" s="1545"/>
      <c r="AO92" s="1545"/>
      <c r="AP92" s="1545"/>
      <c r="AQ92" s="1545"/>
      <c r="AR92" s="1545"/>
      <c r="AS92" s="1545"/>
      <c r="AT92" s="1545"/>
      <c r="AU92" s="1545"/>
      <c r="AV92" s="1545"/>
      <c r="AW92" s="1545"/>
      <c r="AX92" s="1545"/>
      <c r="AY92" s="1545"/>
      <c r="AZ92" s="1545"/>
      <c r="BA92" s="1545"/>
      <c r="BB92" s="1545"/>
      <c r="BC92" s="1545"/>
      <c r="BD92" s="1545"/>
      <c r="BE92" s="1545"/>
      <c r="BF92" s="1545"/>
      <c r="BG92" s="1545"/>
      <c r="BH92" s="1545"/>
      <c r="BI92" s="1545"/>
      <c r="BJ92" s="1545"/>
      <c r="BK92" s="1758">
        <f>N92</f>
        <v>7000</v>
      </c>
      <c r="BL92" s="1759"/>
      <c r="BM92" s="1759"/>
      <c r="BN92" s="1759"/>
      <c r="BO92" s="1759"/>
      <c r="BP92" s="1759"/>
      <c r="BQ92" s="1759"/>
      <c r="BR92" s="1759"/>
      <c r="BS92" s="1759"/>
      <c r="BT92" s="1759"/>
      <c r="BU92" s="1759"/>
      <c r="BV92" s="1759"/>
      <c r="BW92" s="1759"/>
      <c r="BX92" s="1759"/>
      <c r="BY92" s="1759"/>
      <c r="BZ92" s="1759"/>
      <c r="CA92" s="1759"/>
      <c r="CB92" s="1759"/>
      <c r="CC92" s="1759"/>
      <c r="CD92" s="1759"/>
      <c r="CE92" s="1759"/>
      <c r="CF92" s="1759"/>
      <c r="CG92" s="1759"/>
      <c r="CH92" s="1759"/>
      <c r="CI92" s="1759"/>
      <c r="CJ92" s="1759"/>
      <c r="CK92" s="1759"/>
      <c r="CL92" s="1759"/>
      <c r="CM92" s="1759"/>
      <c r="CN92" s="1759"/>
      <c r="CO92" s="1759"/>
      <c r="CP92" s="1759"/>
      <c r="CQ92" s="1759"/>
      <c r="CR92" s="1759"/>
      <c r="CS92" s="1759"/>
      <c r="CT92" s="1759"/>
      <c r="CU92" s="1759"/>
      <c r="CV92" s="1759"/>
      <c r="CW92" s="1759"/>
      <c r="CX92" s="1759"/>
      <c r="CY92" s="1759"/>
      <c r="CZ92" s="1759"/>
      <c r="DA92" s="1759"/>
      <c r="DB92" s="1759"/>
      <c r="DC92" s="1759"/>
      <c r="DD92" s="1759"/>
      <c r="DE92" s="1759"/>
      <c r="DF92" s="1759"/>
      <c r="DG92" s="1759"/>
      <c r="DH92" s="1759"/>
      <c r="DI92" s="1759"/>
      <c r="DJ92" s="1759"/>
      <c r="DK92" s="1759"/>
      <c r="DL92" s="1759"/>
      <c r="DM92" s="1759"/>
      <c r="DN92" s="1759"/>
      <c r="DO92" s="1759"/>
      <c r="DP92" s="1759"/>
      <c r="DQ92" s="1759"/>
      <c r="DR92" s="1759"/>
      <c r="DS92" s="1760"/>
      <c r="DZ92" s="1609"/>
      <c r="EA92" s="1609"/>
      <c r="EB92" s="1609"/>
      <c r="EC92" s="1609"/>
      <c r="ED92" s="1609"/>
      <c r="EE92" s="1609"/>
      <c r="EF92" s="1609"/>
      <c r="EG92" s="1609"/>
      <c r="EH92" s="1609"/>
      <c r="EI92" s="1609"/>
      <c r="EJ92" s="1609"/>
      <c r="EK92" s="1609"/>
      <c r="EL92" s="1609"/>
      <c r="EM92" s="1609"/>
      <c r="EN92" s="1609"/>
      <c r="EO92" s="1609"/>
      <c r="EP92" s="1624"/>
      <c r="EQ92" s="1625"/>
      <c r="ER92" s="1625"/>
      <c r="ES92" s="1625"/>
      <c r="ET92" s="1609"/>
      <c r="EU92" s="1609"/>
      <c r="EV92" s="1626"/>
    </row>
    <row r="93" spans="3:152" ht="98.45" customHeight="1">
      <c r="C93" s="1773"/>
      <c r="D93" s="1774"/>
      <c r="E93" s="1634" t="s">
        <v>246</v>
      </c>
      <c r="F93" s="1635" t="s">
        <v>250</v>
      </c>
      <c r="G93" s="1690"/>
      <c r="H93" s="1635" t="s">
        <v>248</v>
      </c>
      <c r="I93" s="1629">
        <v>110000</v>
      </c>
      <c r="J93" s="1636" t="s">
        <v>249</v>
      </c>
      <c r="K93" s="1631"/>
      <c r="L93" s="1631"/>
      <c r="M93" s="1631"/>
      <c r="N93" s="1632">
        <v>5500</v>
      </c>
      <c r="O93" s="1632">
        <v>1900</v>
      </c>
      <c r="P93" s="1633"/>
      <c r="T93" s="1545"/>
      <c r="U93" s="1545"/>
      <c r="V93" s="1545"/>
      <c r="W93" s="1545"/>
      <c r="X93" s="1545"/>
      <c r="Y93" s="1545"/>
      <c r="Z93" s="1545"/>
      <c r="AA93" s="1545"/>
      <c r="AB93" s="1545"/>
      <c r="AC93" s="1545"/>
      <c r="AD93" s="1545"/>
      <c r="AE93" s="1545"/>
      <c r="AF93" s="1545"/>
      <c r="AG93" s="1545"/>
      <c r="AH93" s="1545"/>
      <c r="AI93" s="1761">
        <f>N93</f>
        <v>5500</v>
      </c>
      <c r="AJ93" s="1762"/>
      <c r="AK93" s="1762"/>
      <c r="AL93" s="1762"/>
      <c r="AM93" s="1762"/>
      <c r="AN93" s="1762"/>
      <c r="AO93" s="1762"/>
      <c r="AP93" s="1762"/>
      <c r="AQ93" s="1762"/>
      <c r="AR93" s="1762"/>
      <c r="AS93" s="1762"/>
      <c r="AT93" s="1762"/>
      <c r="AU93" s="1762"/>
      <c r="AV93" s="1762"/>
      <c r="AW93" s="1762"/>
      <c r="AX93" s="1762"/>
      <c r="AY93" s="1762"/>
      <c r="AZ93" s="1762"/>
      <c r="BA93" s="1762"/>
      <c r="BB93" s="1762"/>
      <c r="BC93" s="1762"/>
      <c r="BD93" s="1762"/>
      <c r="BE93" s="1762"/>
      <c r="BF93" s="1762"/>
      <c r="BG93" s="1762"/>
      <c r="BH93" s="1762"/>
      <c r="BI93" s="1762"/>
      <c r="BJ93" s="1763"/>
      <c r="BK93" s="1545"/>
      <c r="BL93" s="1545"/>
      <c r="BM93" s="1545"/>
      <c r="BN93" s="1545"/>
      <c r="BO93" s="1545"/>
      <c r="BP93" s="1545"/>
      <c r="BQ93" s="1545"/>
      <c r="BR93" s="1545"/>
      <c r="BS93" s="1545"/>
      <c r="BT93" s="1545"/>
      <c r="BU93" s="1545"/>
      <c r="BV93" s="1545"/>
      <c r="BW93" s="1545"/>
      <c r="BX93" s="1545"/>
      <c r="BY93" s="1545"/>
      <c r="BZ93" s="1545"/>
      <c r="CA93" s="1545"/>
      <c r="CB93" s="1545"/>
      <c r="CC93" s="1545"/>
      <c r="CD93" s="1545"/>
      <c r="CE93" s="1545"/>
      <c r="CF93" s="1545"/>
      <c r="CG93" s="1545"/>
      <c r="CH93" s="1545"/>
      <c r="CI93" s="1545"/>
      <c r="CJ93" s="1545"/>
      <c r="CK93" s="1545"/>
      <c r="CL93" s="1545"/>
      <c r="CM93" s="1545"/>
      <c r="CN93" s="1545"/>
      <c r="CO93" s="1545"/>
      <c r="CP93" s="1545"/>
      <c r="CQ93" s="1545"/>
      <c r="CR93" s="1545"/>
      <c r="CS93" s="1545"/>
      <c r="CT93" s="1545"/>
      <c r="CU93" s="1545"/>
      <c r="CV93" s="1545"/>
      <c r="CW93" s="1545"/>
      <c r="CX93" s="1545"/>
      <c r="CY93" s="1545"/>
      <c r="CZ93" s="1545"/>
      <c r="DA93" s="1545"/>
      <c r="DB93" s="1545"/>
      <c r="DC93" s="1545"/>
      <c r="DD93" s="1545"/>
      <c r="DE93" s="1545"/>
      <c r="DF93" s="1545"/>
      <c r="DG93" s="1545"/>
      <c r="DH93" s="1545"/>
      <c r="DI93" s="1545"/>
      <c r="DJ93" s="1545"/>
      <c r="DK93" s="1545"/>
      <c r="DL93" s="1545"/>
      <c r="DM93" s="1545"/>
      <c r="DN93" s="1545"/>
      <c r="DO93" s="1545"/>
      <c r="DP93" s="1545"/>
      <c r="DQ93" s="1545"/>
      <c r="DR93" s="1545"/>
      <c r="DS93" s="1545"/>
      <c r="DZ93" s="1609"/>
      <c r="EA93" s="1609"/>
      <c r="EB93" s="1609"/>
      <c r="EC93" s="1609"/>
      <c r="ED93" s="1609"/>
      <c r="EE93" s="1609"/>
      <c r="EF93" s="1609"/>
      <c r="EG93" s="1609"/>
      <c r="EH93" s="1609"/>
      <c r="EI93" s="1609"/>
      <c r="EJ93" s="1609"/>
      <c r="EK93" s="1609"/>
      <c r="EL93" s="1609"/>
      <c r="EM93" s="1609"/>
      <c r="EN93" s="1609"/>
      <c r="EO93" s="1609"/>
      <c r="EP93" s="1624"/>
      <c r="EQ93" s="1625"/>
      <c r="ER93" s="1625"/>
      <c r="ES93" s="1625"/>
      <c r="ET93" s="1609"/>
      <c r="EU93" s="1609"/>
      <c r="EV93" s="1626"/>
    </row>
    <row r="94" spans="3:152" ht="45.95">
      <c r="C94" s="1805" t="s">
        <v>251</v>
      </c>
      <c r="D94" s="1806"/>
      <c r="E94" s="1806"/>
      <c r="F94" s="1806"/>
      <c r="G94" s="1806"/>
      <c r="H94" s="1806"/>
      <c r="I94" s="1806"/>
      <c r="J94" s="1806"/>
      <c r="K94" s="1806"/>
      <c r="L94" s="1637"/>
      <c r="M94" s="1637"/>
      <c r="N94" s="1607">
        <f>+N93+N92</f>
        <v>12500</v>
      </c>
      <c r="O94" s="1607">
        <f>+O93+O92</f>
        <v>3800</v>
      </c>
      <c r="P94" s="1638"/>
      <c r="DZ94" s="1609"/>
      <c r="EA94" s="1609"/>
      <c r="EB94" s="1609"/>
      <c r="EC94" s="1609"/>
      <c r="ED94" s="1609"/>
      <c r="EE94" s="1609"/>
      <c r="EF94" s="1609"/>
      <c r="EG94" s="1609"/>
      <c r="EH94" s="1609"/>
      <c r="EI94" s="1609"/>
      <c r="EJ94" s="1609"/>
      <c r="EK94" s="1609"/>
      <c r="EL94" s="1609"/>
      <c r="EM94" s="1609"/>
      <c r="EN94" s="1609"/>
      <c r="EO94" s="1609"/>
      <c r="EP94" s="1624"/>
      <c r="EQ94" s="1625"/>
      <c r="ER94" s="1625"/>
      <c r="ES94" s="1625"/>
      <c r="ET94" s="1609"/>
      <c r="EU94" s="1609"/>
      <c r="EV94" s="1626"/>
    </row>
    <row r="95" spans="3:152" ht="45.95">
      <c r="C95" s="1801" t="s">
        <v>243</v>
      </c>
      <c r="D95" s="1802"/>
      <c r="E95" s="1802"/>
      <c r="F95" s="1802"/>
      <c r="G95" s="1802"/>
      <c r="H95" s="1802"/>
      <c r="I95" s="1802"/>
      <c r="J95" s="1802"/>
      <c r="K95" s="1802"/>
      <c r="L95" s="1610"/>
      <c r="M95" s="1610"/>
      <c r="N95" s="1611">
        <v>4000</v>
      </c>
      <c r="O95" s="1611">
        <f>+O94*20%</f>
        <v>760</v>
      </c>
      <c r="P95" s="1612"/>
      <c r="DZ95" s="1622"/>
      <c r="EA95" s="1622"/>
      <c r="EB95" s="1622"/>
      <c r="EC95" s="1622"/>
      <c r="ED95" s="1622"/>
      <c r="EE95" s="1622"/>
      <c r="EF95" s="1622"/>
      <c r="EG95" s="1622"/>
      <c r="EH95" s="1622"/>
      <c r="EI95" s="1622"/>
      <c r="EJ95" s="1622"/>
      <c r="EK95" s="1622"/>
      <c r="EL95" s="1622"/>
      <c r="EM95" s="1622"/>
      <c r="EN95" s="1622"/>
      <c r="EO95" s="1622"/>
      <c r="EP95" s="1639"/>
      <c r="EQ95" s="1640"/>
      <c r="ER95" s="1640"/>
      <c r="ES95" s="1640"/>
      <c r="ET95" s="1622"/>
      <c r="EU95" s="1622"/>
      <c r="EV95" s="1622"/>
    </row>
    <row r="96" spans="3:152" ht="45.95">
      <c r="C96" s="1764" t="s">
        <v>244</v>
      </c>
      <c r="D96" s="1765"/>
      <c r="E96" s="1765"/>
      <c r="F96" s="1765"/>
      <c r="G96" s="1765"/>
      <c r="H96" s="1765"/>
      <c r="I96" s="1765"/>
      <c r="J96" s="1765"/>
      <c r="K96" s="1765"/>
      <c r="L96" s="1614"/>
      <c r="M96" s="1614"/>
      <c r="N96" s="1615">
        <f>+N94+N95</f>
        <v>16500</v>
      </c>
      <c r="O96" s="1615">
        <f>+O94+O95</f>
        <v>4560</v>
      </c>
      <c r="P96" s="1616"/>
    </row>
    <row r="97" spans="3:152" ht="45.95">
      <c r="C97" s="1764" t="s">
        <v>245</v>
      </c>
      <c r="D97" s="1765"/>
      <c r="E97" s="1765"/>
      <c r="F97" s="1765"/>
      <c r="G97" s="1765"/>
      <c r="H97" s="1765"/>
      <c r="I97" s="1765"/>
      <c r="J97" s="1765"/>
      <c r="K97" s="1765"/>
      <c r="L97" s="1614"/>
      <c r="M97" s="1614"/>
      <c r="N97" s="1617">
        <f>+N96*15%</f>
        <v>2475</v>
      </c>
      <c r="O97" s="1617">
        <f>+O96*15%</f>
        <v>684</v>
      </c>
      <c r="P97" s="1618"/>
    </row>
    <row r="98" spans="3:152" ht="46.5" thickBot="1">
      <c r="C98" s="1766" t="s">
        <v>242</v>
      </c>
      <c r="D98" s="1767"/>
      <c r="E98" s="1767"/>
      <c r="F98" s="1767"/>
      <c r="G98" s="1767"/>
      <c r="H98" s="1767"/>
      <c r="I98" s="1767"/>
      <c r="J98" s="1767"/>
      <c r="K98" s="1767"/>
      <c r="L98" s="1619"/>
      <c r="M98" s="1619"/>
      <c r="N98" s="1620">
        <f>+N97+N96</f>
        <v>18975</v>
      </c>
      <c r="O98" s="1620">
        <f>+O97+O96</f>
        <v>5244</v>
      </c>
      <c r="P98" s="1621"/>
    </row>
    <row r="99" spans="3:152" ht="222.6">
      <c r="EV99" s="1599" t="s">
        <v>252</v>
      </c>
    </row>
    <row r="100" spans="3:152" ht="21" customHeight="1">
      <c r="M100" s="1641"/>
      <c r="N100" s="1524"/>
    </row>
    <row r="104" spans="3:152" ht="57" customHeight="1"/>
    <row r="105" spans="3:152" ht="51.6" customHeight="1"/>
    <row r="106" spans="3:152" ht="42" customHeight="1"/>
    <row r="107" spans="3:152" ht="42" customHeight="1"/>
    <row r="108" spans="3:152" ht="42" customHeight="1"/>
    <row r="109" spans="3:152" ht="42" customHeight="1">
      <c r="I109" s="1688">
        <v>10758</v>
      </c>
    </row>
    <row r="110" spans="3:152" ht="42" customHeight="1"/>
    <row r="111" spans="3:152" ht="42" customHeight="1"/>
    <row r="112" spans="3:152" ht="42" customHeight="1"/>
    <row r="113" spans="15:15" ht="42" customHeight="1"/>
    <row r="114" spans="15:15" ht="42" customHeight="1"/>
    <row r="115" spans="15:15" ht="42" customHeight="1"/>
    <row r="116" spans="15:15" ht="42" customHeight="1"/>
    <row r="117" spans="15:15" ht="45" customHeight="1"/>
    <row r="125" spans="15:15" ht="21" customHeight="1">
      <c r="O125" s="1642"/>
    </row>
  </sheetData>
  <mergeCells count="202">
    <mergeCell ref="DT23:DU23"/>
    <mergeCell ref="DV23:DW23"/>
    <mergeCell ref="DX23:DZ23"/>
    <mergeCell ref="DT80:DU80"/>
    <mergeCell ref="EU16:EU17"/>
    <mergeCell ref="EU18:EU19"/>
    <mergeCell ref="EU14:EU15"/>
    <mergeCell ref="EU26:EU27"/>
    <mergeCell ref="EU24:EU25"/>
    <mergeCell ref="EU28:EU29"/>
    <mergeCell ref="EU36:EU37"/>
    <mergeCell ref="EU44:EU45"/>
    <mergeCell ref="EE75:EF75"/>
    <mergeCell ref="DZ12:EV12"/>
    <mergeCell ref="ES80:ET80"/>
    <mergeCell ref="EU80:EV80"/>
    <mergeCell ref="DV75:DZ75"/>
    <mergeCell ref="EA75:EB75"/>
    <mergeCell ref="EC75:ED75"/>
    <mergeCell ref="DW12:DX12"/>
    <mergeCell ref="ES83:ET83"/>
    <mergeCell ref="EU83:EV83"/>
    <mergeCell ref="ES48:ET48"/>
    <mergeCell ref="EU48:EV48"/>
    <mergeCell ref="DV48:DZ48"/>
    <mergeCell ref="EA48:EB48"/>
    <mergeCell ref="EC48:ED48"/>
    <mergeCell ref="EE48:EF48"/>
    <mergeCell ref="EU30:EU31"/>
    <mergeCell ref="EU38:EU39"/>
    <mergeCell ref="EU46:EU47"/>
    <mergeCell ref="DP48:DR48"/>
    <mergeCell ref="ES75:ET75"/>
    <mergeCell ref="EU75:EV75"/>
    <mergeCell ref="DT48:DU48"/>
    <mergeCell ref="DT83:DU83"/>
    <mergeCell ref="DV83:DZ83"/>
    <mergeCell ref="EA83:EB83"/>
    <mergeCell ref="EC83:ED83"/>
    <mergeCell ref="EE83:EF83"/>
    <mergeCell ref="DT75:DU75"/>
    <mergeCell ref="DV80:DZ80"/>
    <mergeCell ref="EA80:EB80"/>
    <mergeCell ref="EC80:ED80"/>
    <mergeCell ref="EE80:EF80"/>
    <mergeCell ref="DP75:DR75"/>
    <mergeCell ref="X23:AB23"/>
    <mergeCell ref="C23:K23"/>
    <mergeCell ref="C80:K80"/>
    <mergeCell ref="X80:AB80"/>
    <mergeCell ref="AC80:AE80"/>
    <mergeCell ref="E42:E43"/>
    <mergeCell ref="F42:F43"/>
    <mergeCell ref="G42:G43"/>
    <mergeCell ref="J42:J43"/>
    <mergeCell ref="E30:E31"/>
    <mergeCell ref="D49:D50"/>
    <mergeCell ref="J24:J25"/>
    <mergeCell ref="F34:F35"/>
    <mergeCell ref="C49:C56"/>
    <mergeCell ref="C57:C64"/>
    <mergeCell ref="C65:C74"/>
    <mergeCell ref="D40:D47"/>
    <mergeCell ref="G46:G47"/>
    <mergeCell ref="C24:C47"/>
    <mergeCell ref="E46:E47"/>
    <mergeCell ref="F46:F47"/>
    <mergeCell ref="D32:D39"/>
    <mergeCell ref="E38:E39"/>
    <mergeCell ref="F38:F39"/>
    <mergeCell ref="DP23:DR23"/>
    <mergeCell ref="CP12:DS12"/>
    <mergeCell ref="DK23:DO23"/>
    <mergeCell ref="AI12:BJ12"/>
    <mergeCell ref="C12:N12"/>
    <mergeCell ref="T12:AH12"/>
    <mergeCell ref="BK12:CO12"/>
    <mergeCell ref="D14:D22"/>
    <mergeCell ref="E16:E17"/>
    <mergeCell ref="C14:C22"/>
    <mergeCell ref="AC23:AE23"/>
    <mergeCell ref="DC23:DG23"/>
    <mergeCell ref="DH23:DJ23"/>
    <mergeCell ref="CR23:CT23"/>
    <mergeCell ref="CU23:CY23"/>
    <mergeCell ref="CZ23:DB23"/>
    <mergeCell ref="E14:E15"/>
    <mergeCell ref="F14:F15"/>
    <mergeCell ref="J16:J17"/>
    <mergeCell ref="F20:F21"/>
    <mergeCell ref="J20:J21"/>
    <mergeCell ref="F16:F17"/>
    <mergeCell ref="J18:J19"/>
    <mergeCell ref="E18:E21"/>
    <mergeCell ref="D24:D31"/>
    <mergeCell ref="E26:E27"/>
    <mergeCell ref="F26:F27"/>
    <mergeCell ref="G26:G27"/>
    <mergeCell ref="J26:J27"/>
    <mergeCell ref="CU83:CY83"/>
    <mergeCell ref="DC83:DG83"/>
    <mergeCell ref="DH83:DJ83"/>
    <mergeCell ref="CU80:CY80"/>
    <mergeCell ref="CZ80:DB80"/>
    <mergeCell ref="DC80:DG80"/>
    <mergeCell ref="DH80:DJ80"/>
    <mergeCell ref="D51:D52"/>
    <mergeCell ref="D53:D54"/>
    <mergeCell ref="D55:D56"/>
    <mergeCell ref="G49:G56"/>
    <mergeCell ref="DC75:DG75"/>
    <mergeCell ref="DH75:DJ75"/>
    <mergeCell ref="G57:G64"/>
    <mergeCell ref="G65:G74"/>
    <mergeCell ref="D65:D66"/>
    <mergeCell ref="D73:D74"/>
    <mergeCell ref="D67:D68"/>
    <mergeCell ref="CU75:CY75"/>
    <mergeCell ref="C95:K95"/>
    <mergeCell ref="C86:K86"/>
    <mergeCell ref="C87:K87"/>
    <mergeCell ref="C88:K88"/>
    <mergeCell ref="C89:K89"/>
    <mergeCell ref="X75:AB75"/>
    <mergeCell ref="AC75:AE75"/>
    <mergeCell ref="Q84:T84"/>
    <mergeCell ref="C85:K85"/>
    <mergeCell ref="C94:K94"/>
    <mergeCell ref="C92:D92"/>
    <mergeCell ref="C83:K83"/>
    <mergeCell ref="X83:AB83"/>
    <mergeCell ref="AC83:AE83"/>
    <mergeCell ref="CZ75:DB75"/>
    <mergeCell ref="D69:D70"/>
    <mergeCell ref="D71:D72"/>
    <mergeCell ref="DK80:DO80"/>
    <mergeCell ref="DK83:DO83"/>
    <mergeCell ref="DK75:DO75"/>
    <mergeCell ref="CR80:CT80"/>
    <mergeCell ref="CR75:CT75"/>
    <mergeCell ref="J36:J37"/>
    <mergeCell ref="DH48:DJ48"/>
    <mergeCell ref="DK48:DO48"/>
    <mergeCell ref="C48:K48"/>
    <mergeCell ref="CR48:CT48"/>
    <mergeCell ref="CU48:CY48"/>
    <mergeCell ref="X48:AB48"/>
    <mergeCell ref="AC48:AE48"/>
    <mergeCell ref="CZ48:DB48"/>
    <mergeCell ref="DC48:DG48"/>
    <mergeCell ref="G38:G39"/>
    <mergeCell ref="AT81:AY81"/>
    <mergeCell ref="AT82:AY82"/>
    <mergeCell ref="CR83:CT83"/>
    <mergeCell ref="J30:J31"/>
    <mergeCell ref="E44:E45"/>
    <mergeCell ref="F44:F45"/>
    <mergeCell ref="G44:G45"/>
    <mergeCell ref="J44:J45"/>
    <mergeCell ref="F18:F19"/>
    <mergeCell ref="G14:G22"/>
    <mergeCell ref="J14:J15"/>
    <mergeCell ref="J32:J33"/>
    <mergeCell ref="G40:G41"/>
    <mergeCell ref="G34:G35"/>
    <mergeCell ref="J34:J35"/>
    <mergeCell ref="E24:E25"/>
    <mergeCell ref="F24:F25"/>
    <mergeCell ref="F40:F41"/>
    <mergeCell ref="J28:J29"/>
    <mergeCell ref="J38:J39"/>
    <mergeCell ref="E32:E33"/>
    <mergeCell ref="F32:F33"/>
    <mergeCell ref="G32:G33"/>
    <mergeCell ref="E36:E37"/>
    <mergeCell ref="F36:F37"/>
    <mergeCell ref="G36:G37"/>
    <mergeCell ref="E34:E35"/>
    <mergeCell ref="BK92:DS92"/>
    <mergeCell ref="AI93:BJ93"/>
    <mergeCell ref="C96:K96"/>
    <mergeCell ref="C97:K97"/>
    <mergeCell ref="C98:K98"/>
    <mergeCell ref="E28:E29"/>
    <mergeCell ref="G28:G29"/>
    <mergeCell ref="G24:G25"/>
    <mergeCell ref="CZ83:DB83"/>
    <mergeCell ref="C93:D93"/>
    <mergeCell ref="C75:K75"/>
    <mergeCell ref="J40:J41"/>
    <mergeCell ref="C84:K84"/>
    <mergeCell ref="C91:N91"/>
    <mergeCell ref="E40:E41"/>
    <mergeCell ref="C81:C82"/>
    <mergeCell ref="D57:D58"/>
    <mergeCell ref="D59:D60"/>
    <mergeCell ref="D61:D62"/>
    <mergeCell ref="D63:D64"/>
    <mergeCell ref="J46:J47"/>
    <mergeCell ref="F28:F29"/>
    <mergeCell ref="F30:F31"/>
    <mergeCell ref="G30:G31"/>
  </mergeCells>
  <conditionalFormatting sqref="EB14:EB22 EF14:EF22">
    <cfRule type="cellIs" dxfId="57" priority="138" operator="greaterThan">
      <formula>90%</formula>
    </cfRule>
    <cfRule type="cellIs" dxfId="56" priority="137" operator="lessThan">
      <formula>0.89</formula>
    </cfRule>
  </conditionalFormatting>
  <conditionalFormatting sqref="EB24:EB47">
    <cfRule type="cellIs" dxfId="55" priority="76" operator="greaterThan">
      <formula>90%</formula>
    </cfRule>
    <cfRule type="cellIs" dxfId="54" priority="75" operator="lessThan">
      <formula>0.89</formula>
    </cfRule>
  </conditionalFormatting>
  <conditionalFormatting sqref="EB49:EB74">
    <cfRule type="cellIs" dxfId="53" priority="73" operator="lessThan">
      <formula>0.89</formula>
    </cfRule>
    <cfRule type="cellIs" dxfId="52" priority="74" operator="greaterThan">
      <formula>90%</formula>
    </cfRule>
  </conditionalFormatting>
  <conditionalFormatting sqref="EB76:EB79">
    <cfRule type="cellIs" dxfId="51" priority="71" operator="lessThan">
      <formula>0.89</formula>
    </cfRule>
    <cfRule type="cellIs" dxfId="50" priority="72" operator="greaterThan">
      <formula>90%</formula>
    </cfRule>
  </conditionalFormatting>
  <conditionalFormatting sqref="EB81:EB82">
    <cfRule type="cellIs" dxfId="49" priority="65" operator="lessThan">
      <formula>0.89</formula>
    </cfRule>
    <cfRule type="cellIs" dxfId="48" priority="66" operator="greaterThan">
      <formula>90%</formula>
    </cfRule>
  </conditionalFormatting>
  <conditionalFormatting sqref="EF24:EF47">
    <cfRule type="cellIs" dxfId="47" priority="60" operator="greaterThan">
      <formula>90%</formula>
    </cfRule>
    <cfRule type="cellIs" dxfId="46" priority="59" operator="lessThan">
      <formula>0.89</formula>
    </cfRule>
  </conditionalFormatting>
  <conditionalFormatting sqref="EF49:EF74">
    <cfRule type="cellIs" dxfId="45" priority="57" operator="lessThan">
      <formula>0.89</formula>
    </cfRule>
    <cfRule type="cellIs" dxfId="44" priority="58" operator="greaterThan">
      <formula>90%</formula>
    </cfRule>
  </conditionalFormatting>
  <conditionalFormatting sqref="EF76:EF79">
    <cfRule type="cellIs" dxfId="43" priority="55" operator="lessThan">
      <formula>0.89</formula>
    </cfRule>
    <cfRule type="cellIs" dxfId="42" priority="56" operator="greaterThan">
      <formula>90%</formula>
    </cfRule>
  </conditionalFormatting>
  <conditionalFormatting sqref="EF81:EF82">
    <cfRule type="cellIs" dxfId="41" priority="51" operator="lessThan">
      <formula>0.89</formula>
    </cfRule>
    <cfRule type="cellIs" dxfId="40" priority="52" operator="greaterThan">
      <formula>90%</formula>
    </cfRule>
  </conditionalFormatting>
  <conditionalFormatting sqref="ET13:ET22 ET49:ET74">
    <cfRule type="containsText" dxfId="39" priority="128" operator="containsText" text="FINALIZADO">
      <formula>NOT(ISERROR(SEARCH("FINALIZADO",ET13)))</formula>
    </cfRule>
    <cfRule type="containsText" dxfId="38" priority="127" operator="containsText" text="EN PAUTA">
      <formula>NOT(ISERROR(SEARCH("EN PAUTA",ET13)))</formula>
    </cfRule>
    <cfRule type="containsText" dxfId="37" priority="126" operator="containsText" text="PROGRAMADO">
      <formula>NOT(ISERROR(SEARCH("PROGRAMADO",ET13)))</formula>
    </cfRule>
    <cfRule type="containsText" dxfId="36" priority="125" operator="containsText" text="POR IMPLEMENTAR">
      <formula>NOT(ISERROR(SEARCH("POR IMPLEMENTAR",ET13)))</formula>
    </cfRule>
    <cfRule type="containsText" dxfId="35" priority="129" operator="containsText" text="PENDIENTE">
      <formula>NOT(ISERROR(SEARCH("PENDIENTE",ET13)))</formula>
    </cfRule>
  </conditionalFormatting>
  <conditionalFormatting sqref="ET24:ET47">
    <cfRule type="containsText" dxfId="34" priority="104" operator="containsText" text="PENDIENTE">
      <formula>NOT(ISERROR(SEARCH("PENDIENTE",ET24)))</formula>
    </cfRule>
    <cfRule type="containsText" dxfId="33" priority="102" operator="containsText" text="EN PAUTA">
      <formula>NOT(ISERROR(SEARCH("EN PAUTA",ET24)))</formula>
    </cfRule>
    <cfRule type="containsText" dxfId="32" priority="100" operator="containsText" text="POR IMPLEMENTAR">
      <formula>NOT(ISERROR(SEARCH("POR IMPLEMENTAR",ET24)))</formula>
    </cfRule>
    <cfRule type="containsText" dxfId="31" priority="101" operator="containsText" text="PROGRAMADO">
      <formula>NOT(ISERROR(SEARCH("PROGRAMADO",ET24)))</formula>
    </cfRule>
    <cfRule type="containsText" dxfId="30" priority="103" operator="containsText" text="FINALIZADO">
      <formula>NOT(ISERROR(SEARCH("FINALIZADO",ET24)))</formula>
    </cfRule>
  </conditionalFormatting>
  <conditionalFormatting sqref="ET76:ET79">
    <cfRule type="containsText" dxfId="29" priority="80" operator="containsText" text="FINALIZADO">
      <formula>NOT(ISERROR(SEARCH("FINALIZADO",ET76)))</formula>
    </cfRule>
    <cfRule type="containsText" dxfId="28" priority="81" operator="containsText" text="PENDIENTE">
      <formula>NOT(ISERROR(SEARCH("PENDIENTE",ET76)))</formula>
    </cfRule>
    <cfRule type="containsText" dxfId="27" priority="77" operator="containsText" text="POR IMPLEMENTAR">
      <formula>NOT(ISERROR(SEARCH("POR IMPLEMENTAR",ET76)))</formula>
    </cfRule>
    <cfRule type="containsText" dxfId="26" priority="78" operator="containsText" text="PROGRAMADO">
      <formula>NOT(ISERROR(SEARCH("PROGRAMADO",ET76)))</formula>
    </cfRule>
    <cfRule type="containsText" dxfId="25" priority="79" operator="containsText" text="EN PAUTA">
      <formula>NOT(ISERROR(SEARCH("EN PAUTA",ET76)))</formula>
    </cfRule>
  </conditionalFormatting>
  <conditionalFormatting sqref="ET81:ET82">
    <cfRule type="containsText" dxfId="24" priority="89" operator="containsText" text="POR IMPLEMENTAR">
      <formula>NOT(ISERROR(SEARCH("POR IMPLEMENTAR",ET81)))</formula>
    </cfRule>
    <cfRule type="containsText" dxfId="23" priority="90" operator="containsText" text="PROGRAMADO">
      <formula>NOT(ISERROR(SEARCH("PROGRAMADO",ET81)))</formula>
    </cfRule>
    <cfRule type="containsText" dxfId="22" priority="91" operator="containsText" text="EN PAUTA">
      <formula>NOT(ISERROR(SEARCH("EN PAUTA",ET81)))</formula>
    </cfRule>
    <cfRule type="containsText" dxfId="21" priority="92" operator="containsText" text="FINALIZADO">
      <formula>NOT(ISERROR(SEARCH("FINALIZADO",ET81)))</formula>
    </cfRule>
    <cfRule type="containsText" dxfId="20" priority="93" operator="containsText" text="PENDIENTE">
      <formula>NOT(ISERROR(SEARCH("PENDIENTE",ET81)))</formula>
    </cfRule>
  </conditionalFormatting>
  <conditionalFormatting sqref="EU14 EU16 EU18 EU20:EU22">
    <cfRule type="containsText" dxfId="19" priority="149" operator="containsText" text="POR IMPLEMENTAR">
      <formula>NOT(ISERROR(SEARCH("POR IMPLEMENTAR",EU14)))</formula>
    </cfRule>
    <cfRule type="containsText" dxfId="18" priority="150" operator="containsText" text="PROGRAMADO">
      <formula>NOT(ISERROR(SEARCH("PROGRAMADO",EU14)))</formula>
    </cfRule>
    <cfRule type="containsText" dxfId="17" priority="151" operator="containsText" text="EN PAUTA">
      <formula>NOT(ISERROR(SEARCH("EN PAUTA",EU14)))</formula>
    </cfRule>
    <cfRule type="containsText" dxfId="16" priority="152" operator="containsText" text="FINALIZADO">
      <formula>NOT(ISERROR(SEARCH("FINALIZADO",EU14)))</formula>
    </cfRule>
    <cfRule type="containsText" dxfId="15" priority="153" operator="containsText" text="PENDIENTE">
      <formula>NOT(ISERROR(SEARCH("PENDIENTE",EU14)))</formula>
    </cfRule>
  </conditionalFormatting>
  <conditionalFormatting sqref="EU28">
    <cfRule type="containsText" dxfId="14" priority="1" operator="containsText" text="POR IMPLEMENTAR">
      <formula>NOT(ISERROR(SEARCH("POR IMPLEMENTAR",EU28)))</formula>
    </cfRule>
    <cfRule type="containsText" dxfId="13" priority="2" operator="containsText" text="PROGRAMADO">
      <formula>NOT(ISERROR(SEARCH("PROGRAMADO",EU28)))</formula>
    </cfRule>
    <cfRule type="containsText" dxfId="12" priority="3" operator="containsText" text="EN PAUTA">
      <formula>NOT(ISERROR(SEARCH("EN PAUTA",EU28)))</formula>
    </cfRule>
    <cfRule type="containsText" dxfId="11" priority="4" operator="containsText" text="FINALIZADO">
      <formula>NOT(ISERROR(SEARCH("FINALIZADO",EU28)))</formula>
    </cfRule>
    <cfRule type="containsText" dxfId="10" priority="5" operator="containsText" text="PENDIENTE">
      <formula>NOT(ISERROR(SEARCH("PENDIENTE",EU28)))</formula>
    </cfRule>
  </conditionalFormatting>
  <conditionalFormatting sqref="EU36">
    <cfRule type="containsText" dxfId="9" priority="11" operator="containsText" text="POR IMPLEMENTAR">
      <formula>NOT(ISERROR(SEARCH("POR IMPLEMENTAR",EU36)))</formula>
    </cfRule>
    <cfRule type="containsText" dxfId="8" priority="15" operator="containsText" text="PENDIENTE">
      <formula>NOT(ISERROR(SEARCH("PENDIENTE",EU36)))</formula>
    </cfRule>
    <cfRule type="containsText" dxfId="7" priority="13" operator="containsText" text="EN PAUTA">
      <formula>NOT(ISERROR(SEARCH("EN PAUTA",EU36)))</formula>
    </cfRule>
    <cfRule type="containsText" dxfId="6" priority="14" operator="containsText" text="FINALIZADO">
      <formula>NOT(ISERROR(SEARCH("FINALIZADO",EU36)))</formula>
    </cfRule>
    <cfRule type="containsText" dxfId="5" priority="12" operator="containsText" text="PROGRAMADO">
      <formula>NOT(ISERROR(SEARCH("PROGRAMADO",EU36)))</formula>
    </cfRule>
  </conditionalFormatting>
  <conditionalFormatting sqref="EU44">
    <cfRule type="containsText" dxfId="4" priority="20" operator="containsText" text="PENDIENTE">
      <formula>NOT(ISERROR(SEARCH("PENDIENTE",EU44)))</formula>
    </cfRule>
    <cfRule type="containsText" dxfId="3" priority="19" operator="containsText" text="FINALIZADO">
      <formula>NOT(ISERROR(SEARCH("FINALIZADO",EU44)))</formula>
    </cfRule>
    <cfRule type="containsText" dxfId="2" priority="18" operator="containsText" text="EN PAUTA">
      <formula>NOT(ISERROR(SEARCH("EN PAUTA",EU44)))</formula>
    </cfRule>
    <cfRule type="containsText" dxfId="1" priority="17" operator="containsText" text="PROGRAMADO">
      <formula>NOT(ISERROR(SEARCH("PROGRAMADO",EU44)))</formula>
    </cfRule>
    <cfRule type="containsText" dxfId="0" priority="16" operator="containsText" text="POR IMPLEMENTAR">
      <formula>NOT(ISERROR(SEARCH("POR IMPLEMENTAR",EU44)))</formula>
    </cfRule>
  </conditionalFormatting>
  <hyperlinks>
    <hyperlink ref="EV15" r:id="rId1" xr:uid="{90C6B178-A6EB-4532-866C-9ACADCDE3BFF}"/>
    <hyperlink ref="EV14" r:id="rId2" xr:uid="{3148719E-8CBB-4A58-8400-ED5470D017C3}"/>
    <hyperlink ref="EV16" r:id="rId3" xr:uid="{4F4CD767-E031-4701-8D97-7842B50B0CAC}"/>
    <hyperlink ref="EV17" r:id="rId4" xr:uid="{596063CC-E5D1-4A07-B780-40E9BADA15C8}"/>
    <hyperlink ref="EV18" r:id="rId5" xr:uid="{C441A6AD-6EAA-40BA-A9E0-6B3C588B807E}"/>
    <hyperlink ref="EV21" r:id="rId6" xr:uid="{287932F6-A0C0-40F8-990B-761198E14A29}"/>
    <hyperlink ref="EV19" r:id="rId7" xr:uid="{5D0C8929-B22B-4725-8DE0-429BF47B4AB4}"/>
    <hyperlink ref="EV20" r:id="rId8" xr:uid="{681B3CDB-1F7A-4EE5-8FA5-4D415A1C42C2}"/>
    <hyperlink ref="EV22" r:id="rId9" xr:uid="{57E2A827-C536-4BAF-8548-DD8DFB26544E}"/>
    <hyperlink ref="EV24" r:id="rId10" xr:uid="{6FDC77F7-28F5-4FD3-B686-724AA7A2035F}"/>
    <hyperlink ref="EV25" r:id="rId11" xr:uid="{8BB13DA1-2C54-4906-A674-BC279BDA65A3}"/>
    <hyperlink ref="EV26" r:id="rId12" xr:uid="{595D0405-58D6-4B08-BA09-7CAEE5F1CF6C}"/>
    <hyperlink ref="EV28" r:id="rId13" xr:uid="{68E3AF19-925C-4063-ABAA-2DE242FF88B5}"/>
    <hyperlink ref="EV29" r:id="rId14" xr:uid="{BADDA513-407F-48CB-9021-135B0D711D73}"/>
    <hyperlink ref="EV27" r:id="rId15" xr:uid="{1B47F077-0760-4650-B820-25F801AE5109}"/>
    <hyperlink ref="EV99" r:id="rId16" xr:uid="{3E4CC498-E00B-402A-9E6E-8853AE85383F}"/>
    <hyperlink ref="EV33" r:id="rId17" xr:uid="{480F6CFC-464C-4708-A26B-761632552EB4}"/>
    <hyperlink ref="EV34" r:id="rId18" xr:uid="{6B6A74AC-25FF-4DC9-92D1-53A01EA55FE8}"/>
    <hyperlink ref="EV37" r:id="rId19" xr:uid="{8EA3346D-5052-406D-9451-510C0BB8CD33}"/>
    <hyperlink ref="EV32" r:id="rId20" xr:uid="{0C9066DC-1C11-4F29-9BE3-9EB9143BAF91}"/>
    <hyperlink ref="EV35" r:id="rId21" xr:uid="{33B8B31C-681F-4158-AA20-2A4725BEB153}"/>
    <hyperlink ref="EV36" r:id="rId22" xr:uid="{A9C81E2D-E0D4-430D-A694-E2B00FCEE689}"/>
    <hyperlink ref="EV40" r:id="rId23" xr:uid="{8AA51DEC-3A82-4F8A-80A4-50BE95700A0D}"/>
    <hyperlink ref="EV42" r:id="rId24" xr:uid="{1DDC04CE-25DD-4616-89DB-57B183725E77}"/>
    <hyperlink ref="EV43" r:id="rId25" xr:uid="{3294277B-1007-450A-A6A7-4ABC5BD3125F}"/>
    <hyperlink ref="EV44" r:id="rId26" xr:uid="{239C1F8E-2A50-4B52-823D-AA3FD32DB049}"/>
    <hyperlink ref="EV41" r:id="rId27" xr:uid="{96F236F2-B8E9-431D-B792-85DCC5C86DB2}"/>
    <hyperlink ref="EV45" r:id="rId28" xr:uid="{6F79E064-5AC5-4E7D-ACB7-16E02FA76120}"/>
    <hyperlink ref="EV81" r:id="rId29" xr:uid="{8C0653B9-5071-43A7-8D9F-50FA26DAFFDE}"/>
    <hyperlink ref="EV76" r:id="rId30" xr:uid="{01529A0A-A81F-49E8-9064-1A243C4DD6F5}"/>
    <hyperlink ref="EV77" r:id="rId31" xr:uid="{5261E280-81CB-4BAB-8A92-57C45B0318F7}"/>
    <hyperlink ref="EV78" r:id="rId32" xr:uid="{22793EE2-F8C0-4871-9653-1AF07EE5BD6C}"/>
    <hyperlink ref="EV79" r:id="rId33" xr:uid="{5FCA610E-1969-47E5-AE60-134D98308CD8}"/>
    <hyperlink ref="EV30" r:id="rId34" xr:uid="{89F52A25-0744-461B-9F19-77CB0F1D2F68}"/>
    <hyperlink ref="EV31" r:id="rId35" xr:uid="{E93AB396-76AD-4D64-B678-9297616AA732}"/>
    <hyperlink ref="EV38" r:id="rId36" xr:uid="{A1403D47-9E50-4C7E-91CA-A53CED9C5DE0}"/>
    <hyperlink ref="EV39" r:id="rId37" xr:uid="{61CD8FF9-9671-403E-8C48-8B162D124A5E}"/>
    <hyperlink ref="EV46" r:id="rId38" xr:uid="{E3046DB7-C238-4ECA-AA03-5731894FE9AD}"/>
    <hyperlink ref="EV47" r:id="rId39" xr:uid="{EFE2A13D-3C7B-47B6-AE64-FDD9BB656F32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4B3E-5988-4C71-8A29-59E45EE523B8}">
  <dimension ref="C3:O136"/>
  <sheetViews>
    <sheetView showGridLines="0" showRowColHeaders="0" workbookViewId="0">
      <selection activeCell="E13" sqref="E13"/>
    </sheetView>
  </sheetViews>
  <sheetFormatPr defaultColWidth="11.42578125" defaultRowHeight="12.6"/>
  <cols>
    <col min="1" max="2" width="11.42578125" style="622"/>
    <col min="3" max="3" width="29.28515625" style="622" bestFit="1" customWidth="1"/>
    <col min="4" max="4" width="11.5703125" style="622" bestFit="1" customWidth="1"/>
    <col min="5" max="5" width="14.28515625" style="622" customWidth="1"/>
    <col min="6" max="6" width="14.85546875" style="622" customWidth="1"/>
    <col min="7" max="7" width="14.85546875" style="674" customWidth="1"/>
    <col min="8" max="8" width="14.85546875" style="622" customWidth="1"/>
    <col min="9" max="9" width="13.7109375" style="622" customWidth="1"/>
    <col min="10" max="10" width="11.42578125" style="669"/>
    <col min="11" max="11" width="15.42578125" style="622" customWidth="1"/>
    <col min="12" max="12" width="14.42578125" style="622" customWidth="1"/>
    <col min="13" max="13" width="15.7109375" style="622" customWidth="1"/>
    <col min="14" max="14" width="23.28515625" style="622" customWidth="1"/>
    <col min="15" max="15" width="13.28515625" style="622" customWidth="1"/>
    <col min="16" max="16384" width="11.42578125" style="622"/>
  </cols>
  <sheetData>
    <row r="3" spans="3:15" ht="12.95">
      <c r="C3" s="1846" t="s">
        <v>55</v>
      </c>
      <c r="D3" s="1846"/>
      <c r="E3" s="1846"/>
      <c r="F3" s="1846"/>
      <c r="G3" s="668"/>
      <c r="H3" s="667"/>
    </row>
    <row r="5" spans="3:15" ht="14.45">
      <c r="C5" s="670" t="s">
        <v>253</v>
      </c>
      <c r="D5" s="671"/>
      <c r="E5" s="672"/>
      <c r="F5" s="673">
        <v>24600</v>
      </c>
    </row>
    <row r="6" spans="3:15" ht="14.45">
      <c r="C6" s="670" t="s">
        <v>254</v>
      </c>
      <c r="D6" s="671"/>
      <c r="E6" s="672"/>
      <c r="F6" s="673">
        <v>80000</v>
      </c>
      <c r="G6" s="675"/>
      <c r="H6" s="676"/>
      <c r="I6" s="677"/>
      <c r="J6" s="677"/>
      <c r="K6" s="677"/>
      <c r="L6" s="677"/>
      <c r="M6" s="677"/>
      <c r="N6" s="677"/>
      <c r="O6" s="677"/>
    </row>
    <row r="7" spans="3:15" ht="14.45">
      <c r="C7" s="678"/>
      <c r="D7" s="679"/>
      <c r="E7" s="680"/>
      <c r="F7" s="681"/>
      <c r="G7" s="682"/>
      <c r="H7" s="681"/>
      <c r="I7" s="677"/>
      <c r="J7" s="677"/>
      <c r="K7" s="677"/>
      <c r="L7" s="677"/>
      <c r="M7" s="677"/>
      <c r="N7" s="677"/>
      <c r="O7" s="677"/>
    </row>
    <row r="8" spans="3:15" ht="14.45">
      <c r="C8" s="678"/>
      <c r="D8" s="679"/>
      <c r="E8" s="680"/>
      <c r="F8" s="683" t="s">
        <v>255</v>
      </c>
      <c r="G8" s="684"/>
      <c r="H8" s="683"/>
      <c r="I8" s="677"/>
      <c r="J8" s="677"/>
      <c r="K8" s="677"/>
      <c r="L8" s="677"/>
      <c r="M8" s="677"/>
      <c r="N8" s="677"/>
      <c r="O8" s="677"/>
    </row>
    <row r="9" spans="3:15" ht="14.45">
      <c r="C9" s="685" t="s">
        <v>256</v>
      </c>
      <c r="D9" s="686"/>
      <c r="E9" s="687"/>
      <c r="F9" s="688">
        <f>+F6+F5</f>
        <v>104600</v>
      </c>
      <c r="G9" s="689"/>
      <c r="H9" s="690"/>
      <c r="I9" s="677"/>
      <c r="J9" s="677"/>
      <c r="K9" s="677"/>
      <c r="L9" s="677"/>
      <c r="M9" s="677"/>
      <c r="N9" s="677"/>
      <c r="O9" s="677"/>
    </row>
    <row r="10" spans="3:15" ht="14.45">
      <c r="C10" s="691" t="s">
        <v>257</v>
      </c>
      <c r="D10" s="692"/>
      <c r="E10" s="693">
        <f>+'FLOW MEDIOS'!X10</f>
        <v>45620</v>
      </c>
      <c r="F10" s="694">
        <f>+E10/F9</f>
        <v>0.43613766730401532</v>
      </c>
      <c r="G10" s="695"/>
      <c r="H10" s="690"/>
      <c r="I10" s="677"/>
      <c r="J10" s="677"/>
      <c r="K10" s="677"/>
      <c r="L10" s="677"/>
      <c r="M10" s="677"/>
      <c r="N10" s="677"/>
      <c r="O10" s="677"/>
    </row>
    <row r="11" spans="3:15" ht="14.45">
      <c r="C11" s="691" t="s">
        <v>25</v>
      </c>
      <c r="D11" s="692"/>
      <c r="E11" s="693">
        <v>34460</v>
      </c>
      <c r="F11" s="694">
        <f>+E11/F9</f>
        <v>0.32944550669216061</v>
      </c>
      <c r="G11" s="695"/>
      <c r="H11" s="690"/>
      <c r="I11" s="677"/>
      <c r="J11" s="677"/>
      <c r="K11" s="677"/>
      <c r="L11" s="677"/>
      <c r="M11" s="677"/>
      <c r="N11" s="677"/>
      <c r="O11" s="677"/>
    </row>
    <row r="12" spans="3:15" ht="14.45">
      <c r="C12" s="691" t="s">
        <v>258</v>
      </c>
      <c r="D12" s="692"/>
      <c r="E12" s="693">
        <f>+'FLOW MEDIOS'!X13</f>
        <v>13000</v>
      </c>
      <c r="F12" s="694">
        <f>+E12/F9</f>
        <v>0.124282982791587</v>
      </c>
      <c r="G12" s="695"/>
      <c r="H12" s="690"/>
      <c r="I12" s="677"/>
      <c r="J12" s="677"/>
      <c r="K12" s="677"/>
      <c r="L12" s="677"/>
      <c r="M12" s="677"/>
      <c r="N12" s="677"/>
      <c r="O12" s="677"/>
    </row>
    <row r="13" spans="3:15" ht="14.45">
      <c r="C13" s="691" t="s">
        <v>259</v>
      </c>
      <c r="D13" s="692"/>
      <c r="E13" s="693"/>
      <c r="F13" s="694">
        <f>+E13/F9</f>
        <v>0</v>
      </c>
      <c r="G13" s="695"/>
      <c r="H13" s="690"/>
      <c r="I13" s="677"/>
      <c r="J13" s="677"/>
      <c r="K13" s="677"/>
      <c r="L13" s="677"/>
      <c r="M13" s="677"/>
      <c r="N13" s="677"/>
      <c r="O13" s="677"/>
    </row>
    <row r="14" spans="3:15" ht="14.45">
      <c r="C14" s="691" t="s">
        <v>260</v>
      </c>
      <c r="D14" s="692"/>
      <c r="E14" s="693"/>
      <c r="F14" s="694">
        <f>+E14/F9</f>
        <v>0</v>
      </c>
      <c r="G14" s="695"/>
      <c r="H14" s="690"/>
      <c r="I14" s="677"/>
      <c r="J14" s="677"/>
      <c r="K14" s="677"/>
      <c r="L14" s="677"/>
      <c r="M14" s="677"/>
      <c r="N14" s="677"/>
      <c r="O14" s="677"/>
    </row>
    <row r="15" spans="3:15" ht="14.45">
      <c r="C15" s="691" t="s">
        <v>261</v>
      </c>
      <c r="D15" s="692"/>
      <c r="E15" s="693">
        <f>+F9*F15</f>
        <v>0</v>
      </c>
      <c r="F15" s="694">
        <v>0</v>
      </c>
      <c r="G15" s="695"/>
      <c r="H15" s="690"/>
      <c r="I15" s="677"/>
      <c r="J15" s="677"/>
      <c r="K15" s="677"/>
      <c r="L15" s="677"/>
      <c r="M15" s="677"/>
      <c r="N15" s="677"/>
      <c r="O15" s="677"/>
    </row>
    <row r="16" spans="3:15" ht="14.45">
      <c r="C16" s="691" t="s">
        <v>262</v>
      </c>
      <c r="D16" s="692"/>
      <c r="E16" s="693">
        <f>+F9*F16</f>
        <v>0</v>
      </c>
      <c r="F16" s="694">
        <v>0</v>
      </c>
      <c r="G16" s="695"/>
      <c r="H16" s="690"/>
      <c r="I16" s="677"/>
      <c r="J16" s="677"/>
      <c r="K16" s="677"/>
      <c r="L16" s="677"/>
      <c r="M16" s="677"/>
      <c r="N16" s="677"/>
      <c r="O16" s="677"/>
    </row>
    <row r="17" spans="3:15" ht="14.45">
      <c r="C17" s="696" t="s">
        <v>263</v>
      </c>
      <c r="D17" s="697">
        <f>SUM(D16:D16)</f>
        <v>0</v>
      </c>
      <c r="E17" s="698">
        <f>SUM(E10:E16)</f>
        <v>93080</v>
      </c>
      <c r="F17" s="699">
        <f>SUM(F10:F16)</f>
        <v>0.88986615678776293</v>
      </c>
      <c r="G17" s="695"/>
      <c r="H17" s="690"/>
      <c r="I17" s="677"/>
      <c r="J17" s="677"/>
      <c r="K17" s="677"/>
      <c r="L17" s="677"/>
      <c r="M17" s="677"/>
      <c r="N17" s="677"/>
      <c r="O17" s="677"/>
    </row>
    <row r="18" spans="3:15" ht="14.45">
      <c r="C18" s="691"/>
      <c r="D18" s="692"/>
      <c r="E18" s="700"/>
      <c r="F18" s="701"/>
      <c r="G18" s="695"/>
      <c r="H18" s="690"/>
      <c r="I18" s="677"/>
      <c r="J18" s="677"/>
      <c r="K18" s="677"/>
      <c r="L18" s="677"/>
      <c r="M18" s="677"/>
      <c r="N18" s="677"/>
      <c r="O18" s="677"/>
    </row>
    <row r="19" spans="3:15" ht="14.45">
      <c r="C19" s="691"/>
      <c r="D19" s="692"/>
      <c r="E19" s="700">
        <f>+F9-E17</f>
        <v>11520</v>
      </c>
      <c r="F19" s="702"/>
      <c r="G19" s="695"/>
      <c r="H19" s="690"/>
      <c r="I19" s="677"/>
      <c r="J19" s="677"/>
      <c r="K19" s="677"/>
      <c r="L19" s="677"/>
      <c r="M19" s="677"/>
      <c r="N19" s="677"/>
      <c r="O19" s="677"/>
    </row>
    <row r="20" spans="3:15" ht="14.45">
      <c r="C20" s="691"/>
      <c r="D20" s="691"/>
      <c r="E20" s="691"/>
      <c r="F20" s="691"/>
      <c r="G20" s="691"/>
      <c r="H20" s="691"/>
      <c r="I20" s="677"/>
      <c r="J20" s="677"/>
      <c r="K20" s="677"/>
      <c r="L20" s="677"/>
      <c r="M20" s="677"/>
      <c r="N20" s="677"/>
      <c r="O20" s="677"/>
    </row>
    <row r="21" spans="3:15" ht="14.45">
      <c r="C21" s="691" t="s">
        <v>15</v>
      </c>
      <c r="D21" s="691"/>
      <c r="E21" s="691"/>
      <c r="F21" s="691"/>
      <c r="G21" s="691"/>
      <c r="H21" s="691"/>
      <c r="I21" s="677"/>
      <c r="J21" s="677"/>
      <c r="K21" s="677"/>
      <c r="L21" s="677"/>
      <c r="M21" s="677"/>
      <c r="N21" s="677"/>
      <c r="O21" s="677"/>
    </row>
    <row r="22" spans="3:15" ht="14.45">
      <c r="C22" s="691" t="s">
        <v>264</v>
      </c>
      <c r="D22" s="693">
        <v>27600</v>
      </c>
      <c r="E22" s="691"/>
      <c r="F22" s="691"/>
      <c r="G22" s="691"/>
      <c r="H22" s="691"/>
      <c r="I22" s="677"/>
      <c r="J22" s="677"/>
      <c r="K22" s="677"/>
      <c r="L22" s="677"/>
      <c r="M22" s="677"/>
      <c r="N22" s="677"/>
      <c r="O22" s="677"/>
    </row>
    <row r="23" spans="3:15" ht="14.45">
      <c r="C23" s="691" t="s">
        <v>265</v>
      </c>
      <c r="D23" s="693">
        <v>18000</v>
      </c>
      <c r="E23" s="691"/>
      <c r="F23" s="691"/>
      <c r="G23" s="691"/>
      <c r="H23" s="691"/>
      <c r="I23" s="677"/>
      <c r="J23" s="677"/>
      <c r="K23" s="677"/>
      <c r="L23" s="677"/>
      <c r="M23" s="677"/>
      <c r="N23" s="677"/>
      <c r="O23" s="677"/>
    </row>
    <row r="24" spans="3:15" ht="14.45">
      <c r="C24" s="691"/>
      <c r="D24" s="693">
        <f>+D22+D23</f>
        <v>45600</v>
      </c>
      <c r="E24" s="691"/>
      <c r="F24" s="691"/>
      <c r="G24" s="691"/>
      <c r="H24" s="691"/>
      <c r="I24" s="677"/>
      <c r="J24" s="677"/>
      <c r="K24" s="677"/>
      <c r="L24" s="677"/>
      <c r="M24" s="677"/>
      <c r="N24" s="677"/>
      <c r="O24" s="677"/>
    </row>
    <row r="25" spans="3:15" ht="14.45">
      <c r="C25" s="691"/>
      <c r="D25" s="691"/>
      <c r="E25" s="691"/>
      <c r="F25" s="691"/>
      <c r="G25" s="691"/>
      <c r="H25" s="691"/>
      <c r="I25" s="677"/>
      <c r="J25" s="677"/>
      <c r="K25" s="677"/>
      <c r="L25" s="677"/>
      <c r="M25" s="677"/>
      <c r="N25" s="677"/>
      <c r="O25" s="677"/>
    </row>
    <row r="26" spans="3:15" ht="14.45">
      <c r="C26" s="691"/>
      <c r="D26" s="691"/>
      <c r="E26" s="691"/>
      <c r="F26" s="691"/>
      <c r="G26" s="691"/>
      <c r="H26" s="691"/>
      <c r="I26" s="691"/>
      <c r="J26" s="703"/>
      <c r="K26" s="691"/>
      <c r="L26" s="691"/>
      <c r="M26" s="704"/>
    </row>
    <row r="27" spans="3:15" ht="14.45">
      <c r="C27" s="691"/>
      <c r="D27" s="691"/>
      <c r="E27" s="691"/>
      <c r="F27" s="691"/>
      <c r="G27" s="691"/>
      <c r="H27" s="691"/>
      <c r="I27" s="691"/>
      <c r="J27" s="703"/>
      <c r="K27" s="691"/>
      <c r="L27" s="691"/>
      <c r="M27" s="704"/>
    </row>
    <row r="28" spans="3:15" ht="14.45">
      <c r="C28" s="691" t="s">
        <v>266</v>
      </c>
      <c r="D28" s="691"/>
      <c r="E28" s="691"/>
      <c r="F28" s="691"/>
      <c r="G28" s="691"/>
      <c r="H28" s="691"/>
      <c r="I28" s="691"/>
      <c r="J28" s="703"/>
      <c r="K28" s="691"/>
      <c r="L28" s="691"/>
      <c r="M28" s="704"/>
    </row>
    <row r="29" spans="3:15" ht="14.45">
      <c r="C29" s="691" t="s">
        <v>263</v>
      </c>
      <c r="D29" s="801">
        <f>+E11</f>
        <v>34460</v>
      </c>
      <c r="E29" s="691"/>
      <c r="F29" s="691"/>
      <c r="G29" s="691"/>
      <c r="H29" s="691"/>
      <c r="I29" s="691"/>
      <c r="J29" s="703"/>
      <c r="K29" s="691"/>
      <c r="L29" s="691"/>
      <c r="M29" s="704"/>
    </row>
    <row r="30" spans="3:15" ht="14.45">
      <c r="C30" s="691" t="s">
        <v>37</v>
      </c>
      <c r="D30" s="691">
        <v>2500</v>
      </c>
      <c r="E30" s="705"/>
      <c r="F30" s="705"/>
      <c r="G30" s="695"/>
      <c r="H30" s="693"/>
      <c r="I30" s="691"/>
      <c r="J30" s="703"/>
      <c r="K30" s="691"/>
      <c r="L30" s="691"/>
      <c r="M30" s="704"/>
    </row>
    <row r="31" spans="3:15" ht="14.45">
      <c r="C31" s="691" t="s">
        <v>30</v>
      </c>
      <c r="D31" s="801">
        <f>+D29-D30</f>
        <v>31960</v>
      </c>
      <c r="E31" s="705"/>
      <c r="F31" s="705"/>
      <c r="G31" s="695"/>
      <c r="H31" s="693"/>
      <c r="I31" s="691"/>
      <c r="J31" s="703"/>
      <c r="K31" s="691"/>
      <c r="L31" s="691"/>
      <c r="M31" s="704"/>
    </row>
    <row r="32" spans="3:15" ht="14.45">
      <c r="C32" s="691" t="s">
        <v>267</v>
      </c>
      <c r="D32" s="802">
        <f>+D31/1.2</f>
        <v>26633.333333333336</v>
      </c>
      <c r="E32" s="705"/>
      <c r="F32" s="705"/>
      <c r="G32" s="695"/>
      <c r="H32" s="693"/>
      <c r="I32" s="691"/>
      <c r="J32" s="703"/>
      <c r="K32" s="691"/>
      <c r="L32" s="691"/>
      <c r="M32" s="704"/>
    </row>
    <row r="33" spans="3:13" ht="14.45">
      <c r="C33" s="691"/>
      <c r="D33" s="691"/>
      <c r="E33" s="705"/>
      <c r="F33" s="705"/>
      <c r="G33" s="695"/>
      <c r="H33" s="693"/>
      <c r="I33" s="691"/>
      <c r="J33" s="703"/>
      <c r="K33" s="691"/>
      <c r="L33" s="691"/>
      <c r="M33" s="704"/>
    </row>
    <row r="34" spans="3:13" ht="14.45">
      <c r="C34" s="691"/>
      <c r="D34" s="691"/>
      <c r="E34" s="705"/>
      <c r="F34" s="705"/>
      <c r="G34" s="695"/>
      <c r="H34" s="693"/>
      <c r="I34" s="691"/>
      <c r="J34" s="703"/>
      <c r="K34" s="691"/>
      <c r="L34" s="691"/>
      <c r="M34" s="704"/>
    </row>
    <row r="35" spans="3:13" ht="14.45">
      <c r="C35" s="802"/>
      <c r="D35" s="691"/>
      <c r="E35" s="705"/>
      <c r="F35" s="705"/>
      <c r="G35" s="695"/>
      <c r="H35" s="693"/>
      <c r="I35" s="691"/>
      <c r="J35" s="703"/>
      <c r="K35" s="691"/>
      <c r="L35" s="691"/>
      <c r="M35" s="704"/>
    </row>
    <row r="36" spans="3:13" ht="14.45">
      <c r="C36" s="691"/>
      <c r="D36" s="691"/>
      <c r="E36" s="705"/>
      <c r="F36" s="705"/>
      <c r="G36" s="695"/>
      <c r="H36" s="693"/>
      <c r="I36" s="691"/>
      <c r="J36" s="703"/>
      <c r="K36" s="691"/>
      <c r="L36" s="691"/>
      <c r="M36" s="704"/>
    </row>
    <row r="37" spans="3:13" ht="14.45">
      <c r="C37" s="691"/>
      <c r="D37" s="691"/>
      <c r="E37" s="705"/>
      <c r="F37" s="705"/>
      <c r="G37" s="695"/>
      <c r="H37" s="693"/>
      <c r="I37" s="691"/>
      <c r="J37" s="703"/>
      <c r="K37" s="691"/>
      <c r="L37" s="691"/>
      <c r="M37" s="704"/>
    </row>
    <row r="38" spans="3:13" ht="14.45">
      <c r="C38" s="802"/>
      <c r="D38" s="691"/>
      <c r="E38" s="705"/>
      <c r="F38" s="705"/>
      <c r="G38" s="695"/>
      <c r="H38" s="693"/>
      <c r="I38" s="691"/>
      <c r="J38" s="703"/>
      <c r="K38" s="691"/>
      <c r="L38" s="691"/>
      <c r="M38" s="704"/>
    </row>
    <row r="39" spans="3:13" ht="14.45">
      <c r="C39" s="691"/>
      <c r="D39" s="691"/>
      <c r="E39" s="705"/>
      <c r="F39" s="705"/>
      <c r="G39" s="695"/>
      <c r="H39" s="693"/>
      <c r="I39" s="691"/>
      <c r="J39" s="703"/>
      <c r="K39" s="691"/>
      <c r="L39" s="691"/>
      <c r="M39" s="704"/>
    </row>
    <row r="40" spans="3:13" ht="14.45">
      <c r="C40" s="691"/>
      <c r="D40" s="691"/>
      <c r="E40" s="705"/>
      <c r="F40" s="705"/>
      <c r="G40" s="695"/>
      <c r="H40" s="693"/>
      <c r="I40" s="691"/>
      <c r="J40" s="703"/>
      <c r="K40" s="691"/>
      <c r="L40" s="691"/>
      <c r="M40" s="704"/>
    </row>
    <row r="41" spans="3:13" ht="14.45">
      <c r="C41" s="691"/>
      <c r="D41" s="691"/>
      <c r="E41" s="705"/>
      <c r="F41" s="705"/>
      <c r="G41" s="695"/>
      <c r="H41" s="693"/>
      <c r="I41" s="691"/>
      <c r="J41" s="703"/>
      <c r="K41" s="691"/>
      <c r="L41" s="691"/>
      <c r="M41" s="704"/>
    </row>
    <row r="42" spans="3:13" ht="14.45">
      <c r="C42" s="691"/>
      <c r="D42" s="691"/>
      <c r="E42" s="705"/>
      <c r="F42" s="705"/>
      <c r="G42" s="695"/>
      <c r="H42" s="693"/>
      <c r="I42" s="691"/>
      <c r="J42" s="703"/>
      <c r="K42" s="691"/>
      <c r="L42" s="691"/>
      <c r="M42" s="704"/>
    </row>
    <row r="43" spans="3:13" ht="14.45">
      <c r="C43" s="691"/>
      <c r="D43" s="691"/>
      <c r="E43" s="705"/>
      <c r="F43" s="705"/>
      <c r="G43" s="695"/>
      <c r="H43" s="693"/>
      <c r="I43" s="691"/>
      <c r="J43" s="703"/>
      <c r="K43" s="691"/>
      <c r="L43" s="691"/>
      <c r="M43" s="704"/>
    </row>
    <row r="44" spans="3:13" ht="14.45">
      <c r="C44" s="691"/>
      <c r="D44" s="691"/>
      <c r="E44" s="705"/>
      <c r="F44" s="705"/>
      <c r="G44" s="695"/>
      <c r="H44" s="693"/>
      <c r="I44" s="691"/>
      <c r="J44" s="703"/>
      <c r="K44" s="691"/>
      <c r="L44" s="691"/>
      <c r="M44" s="704"/>
    </row>
    <row r="45" spans="3:13" ht="14.45">
      <c r="C45" s="691"/>
      <c r="D45" s="691"/>
      <c r="E45" s="705"/>
      <c r="F45" s="705"/>
      <c r="G45" s="695"/>
      <c r="H45" s="693"/>
      <c r="I45" s="691"/>
      <c r="J45" s="703"/>
      <c r="K45" s="691"/>
      <c r="L45" s="691"/>
      <c r="M45" s="704"/>
    </row>
    <row r="46" spans="3:13" ht="14.45">
      <c r="C46" s="691"/>
      <c r="D46" s="691"/>
      <c r="E46" s="705"/>
      <c r="F46" s="705"/>
      <c r="G46" s="695"/>
      <c r="H46" s="693"/>
      <c r="I46" s="691"/>
      <c r="J46" s="703"/>
      <c r="K46" s="691"/>
      <c r="L46" s="691"/>
      <c r="M46" s="704"/>
    </row>
    <row r="47" spans="3:13" ht="14.45">
      <c r="C47" s="691"/>
      <c r="D47" s="691"/>
      <c r="E47" s="705"/>
      <c r="F47" s="705"/>
      <c r="G47" s="695"/>
      <c r="H47" s="693"/>
      <c r="I47" s="691"/>
      <c r="J47" s="703"/>
      <c r="K47" s="691"/>
      <c r="L47" s="691"/>
      <c r="M47" s="704"/>
    </row>
    <row r="48" spans="3:13" ht="14.45">
      <c r="C48" s="691"/>
      <c r="D48" s="691"/>
      <c r="E48" s="705"/>
      <c r="F48" s="705"/>
      <c r="G48" s="695"/>
      <c r="H48" s="693"/>
      <c r="I48" s="691"/>
      <c r="J48" s="703"/>
      <c r="K48" s="691"/>
      <c r="L48" s="691"/>
      <c r="M48" s="704"/>
    </row>
    <row r="49" spans="3:13" ht="14.45">
      <c r="C49" s="691"/>
      <c r="D49" s="691"/>
      <c r="E49" s="705"/>
      <c r="F49" s="705"/>
      <c r="G49" s="695"/>
      <c r="H49" s="693"/>
      <c r="I49" s="691"/>
      <c r="J49" s="703"/>
      <c r="K49" s="691"/>
      <c r="L49" s="691"/>
      <c r="M49" s="704"/>
    </row>
    <row r="50" spans="3:13" ht="14.45">
      <c r="C50" s="691"/>
      <c r="D50" s="691"/>
      <c r="E50" s="705"/>
      <c r="F50" s="705"/>
      <c r="G50" s="695"/>
      <c r="H50" s="693"/>
      <c r="I50" s="691"/>
      <c r="J50" s="703"/>
      <c r="K50" s="691"/>
      <c r="L50" s="691"/>
      <c r="M50" s="704"/>
    </row>
    <row r="51" spans="3:13" ht="14.45">
      <c r="C51" s="691"/>
      <c r="D51" s="691"/>
      <c r="E51" s="705"/>
      <c r="F51" s="705"/>
      <c r="G51" s="695"/>
      <c r="H51" s="693"/>
      <c r="I51" s="691"/>
      <c r="J51" s="703"/>
      <c r="K51" s="691"/>
      <c r="L51" s="691"/>
      <c r="M51" s="704"/>
    </row>
    <row r="52" spans="3:13" ht="14.45">
      <c r="C52" s="691"/>
      <c r="D52" s="691"/>
      <c r="E52" s="705"/>
      <c r="F52" s="705"/>
      <c r="G52" s="695"/>
      <c r="H52" s="693"/>
      <c r="I52" s="691"/>
      <c r="J52" s="703"/>
      <c r="K52" s="691"/>
      <c r="L52" s="691"/>
      <c r="M52" s="704"/>
    </row>
    <row r="53" spans="3:13" ht="14.45">
      <c r="C53" s="691"/>
      <c r="D53" s="691"/>
      <c r="E53" s="705"/>
      <c r="F53" s="705"/>
      <c r="G53" s="695"/>
      <c r="H53" s="693"/>
      <c r="I53" s="691"/>
      <c r="J53" s="703"/>
      <c r="K53" s="691"/>
      <c r="L53" s="691"/>
      <c r="M53" s="704"/>
    </row>
    <row r="54" spans="3:13" ht="14.45">
      <c r="C54" s="691"/>
      <c r="D54" s="691"/>
      <c r="E54" s="705"/>
      <c r="F54" s="705"/>
      <c r="G54" s="695"/>
      <c r="H54" s="693"/>
      <c r="I54" s="691"/>
      <c r="J54" s="703"/>
      <c r="K54" s="691"/>
      <c r="L54" s="691"/>
      <c r="M54" s="704"/>
    </row>
    <row r="55" spans="3:13" ht="14.45">
      <c r="C55" s="691"/>
      <c r="D55" s="691"/>
      <c r="E55" s="705"/>
      <c r="F55" s="705"/>
      <c r="G55" s="695"/>
      <c r="H55" s="693"/>
      <c r="I55" s="691"/>
      <c r="J55" s="703"/>
      <c r="K55" s="691"/>
      <c r="L55" s="691"/>
      <c r="M55" s="704"/>
    </row>
    <row r="56" spans="3:13" ht="14.45">
      <c r="C56" s="691"/>
      <c r="D56" s="691"/>
      <c r="E56" s="705"/>
      <c r="F56" s="705"/>
      <c r="G56" s="695"/>
      <c r="H56" s="693"/>
      <c r="I56" s="691"/>
      <c r="J56" s="703"/>
      <c r="K56" s="691"/>
      <c r="L56" s="691"/>
      <c r="M56" s="704"/>
    </row>
    <row r="57" spans="3:13" ht="14.45">
      <c r="C57" s="691"/>
      <c r="D57" s="691"/>
      <c r="E57" s="705"/>
      <c r="F57" s="705"/>
      <c r="G57" s="695"/>
      <c r="H57" s="693"/>
      <c r="I57" s="691"/>
      <c r="J57" s="703"/>
      <c r="K57" s="691"/>
      <c r="L57" s="691"/>
      <c r="M57" s="704"/>
    </row>
    <row r="58" spans="3:13" ht="14.45">
      <c r="C58" s="691"/>
      <c r="D58" s="691"/>
      <c r="E58" s="705"/>
      <c r="F58" s="705"/>
      <c r="G58" s="695"/>
      <c r="H58" s="693"/>
      <c r="I58" s="691"/>
      <c r="J58" s="703"/>
      <c r="K58" s="691"/>
      <c r="L58" s="691"/>
      <c r="M58" s="704"/>
    </row>
    <row r="59" spans="3:13" ht="14.45">
      <c r="C59" s="691"/>
      <c r="D59" s="691"/>
      <c r="E59" s="705"/>
      <c r="F59" s="705"/>
      <c r="G59" s="695"/>
      <c r="H59" s="693"/>
      <c r="I59" s="691"/>
      <c r="J59" s="703"/>
      <c r="K59" s="691"/>
      <c r="L59" s="691"/>
      <c r="M59" s="704"/>
    </row>
    <row r="60" spans="3:13" ht="14.45">
      <c r="C60" s="691"/>
      <c r="D60" s="691"/>
      <c r="E60" s="705"/>
      <c r="F60" s="705"/>
      <c r="G60" s="695"/>
      <c r="H60" s="693"/>
      <c r="I60" s="691"/>
      <c r="J60" s="703"/>
      <c r="K60" s="691"/>
      <c r="L60" s="691"/>
      <c r="M60" s="704"/>
    </row>
    <row r="61" spans="3:13" ht="14.45">
      <c r="C61" s="691"/>
      <c r="D61" s="691"/>
      <c r="E61" s="705"/>
      <c r="F61" s="705"/>
      <c r="G61" s="695"/>
      <c r="H61" s="693"/>
      <c r="I61" s="691"/>
      <c r="J61" s="703"/>
      <c r="K61" s="691"/>
      <c r="L61" s="691"/>
      <c r="M61" s="704"/>
    </row>
    <row r="62" spans="3:13" ht="14.45">
      <c r="C62" s="691"/>
      <c r="D62" s="691"/>
      <c r="E62" s="705"/>
      <c r="F62" s="705"/>
      <c r="G62" s="695"/>
      <c r="H62" s="693"/>
      <c r="I62" s="691"/>
      <c r="J62" s="703"/>
      <c r="K62" s="691"/>
      <c r="L62" s="691"/>
      <c r="M62" s="704"/>
    </row>
    <row r="63" spans="3:13" ht="14.45">
      <c r="C63" s="691"/>
      <c r="D63" s="691"/>
      <c r="E63" s="705"/>
      <c r="F63" s="705"/>
      <c r="G63" s="695"/>
      <c r="H63" s="693"/>
      <c r="I63" s="691"/>
      <c r="J63" s="703"/>
      <c r="K63" s="691"/>
      <c r="L63" s="691"/>
      <c r="M63" s="704"/>
    </row>
    <row r="64" spans="3:13" ht="14.45">
      <c r="C64" s="691"/>
      <c r="D64" s="691"/>
      <c r="E64" s="705"/>
      <c r="F64" s="705"/>
      <c r="G64" s="695"/>
      <c r="H64" s="693"/>
      <c r="I64" s="691"/>
      <c r="J64" s="703"/>
      <c r="K64" s="691"/>
      <c r="L64" s="691"/>
      <c r="M64" s="704"/>
    </row>
    <row r="65" spans="3:13" ht="14.45">
      <c r="C65" s="691"/>
      <c r="D65" s="691"/>
      <c r="E65" s="705"/>
      <c r="F65" s="705"/>
      <c r="G65" s="695"/>
      <c r="H65" s="693"/>
      <c r="I65" s="691"/>
      <c r="J65" s="703"/>
      <c r="K65" s="691"/>
      <c r="L65" s="691"/>
      <c r="M65" s="704"/>
    </row>
    <row r="66" spans="3:13" ht="14.45">
      <c r="C66" s="691"/>
      <c r="D66" s="691"/>
      <c r="E66" s="705"/>
      <c r="F66" s="705"/>
      <c r="G66" s="695"/>
      <c r="H66" s="693"/>
      <c r="I66" s="691"/>
      <c r="J66" s="703"/>
      <c r="K66" s="691"/>
      <c r="L66" s="691"/>
      <c r="M66" s="704"/>
    </row>
    <row r="67" spans="3:13" ht="14.45">
      <c r="C67" s="691"/>
      <c r="D67" s="691"/>
      <c r="E67" s="705"/>
      <c r="F67" s="705"/>
      <c r="G67" s="695"/>
      <c r="H67" s="693"/>
      <c r="I67" s="691"/>
      <c r="J67" s="703"/>
      <c r="K67" s="691"/>
      <c r="L67" s="691"/>
      <c r="M67" s="704"/>
    </row>
    <row r="68" spans="3:13" ht="14.45">
      <c r="C68" s="691"/>
      <c r="D68" s="691"/>
      <c r="E68" s="705"/>
      <c r="F68" s="705"/>
      <c r="G68" s="695"/>
      <c r="H68" s="693"/>
      <c r="I68" s="691"/>
      <c r="J68" s="703"/>
      <c r="K68" s="691"/>
      <c r="L68" s="691"/>
      <c r="M68" s="704"/>
    </row>
    <row r="69" spans="3:13" ht="14.45">
      <c r="C69" s="691"/>
      <c r="D69" s="691"/>
      <c r="E69" s="705"/>
      <c r="F69" s="705"/>
      <c r="G69" s="695"/>
      <c r="H69" s="693"/>
      <c r="I69" s="691"/>
      <c r="J69" s="703"/>
      <c r="K69" s="691"/>
      <c r="L69" s="691"/>
      <c r="M69" s="704"/>
    </row>
    <row r="70" spans="3:13" ht="14.45">
      <c r="C70" s="691"/>
      <c r="D70" s="691"/>
      <c r="E70" s="705"/>
      <c r="F70" s="705"/>
      <c r="G70" s="695"/>
      <c r="H70" s="693"/>
      <c r="I70" s="691"/>
      <c r="J70" s="703"/>
      <c r="K70" s="691"/>
      <c r="L70" s="691"/>
      <c r="M70" s="704"/>
    </row>
    <row r="71" spans="3:13" ht="14.45">
      <c r="C71" s="691"/>
      <c r="D71" s="691"/>
      <c r="E71" s="705"/>
      <c r="F71" s="705"/>
      <c r="G71" s="695"/>
      <c r="H71" s="693"/>
      <c r="I71" s="691"/>
      <c r="J71" s="703"/>
      <c r="K71" s="691"/>
      <c r="L71" s="691"/>
      <c r="M71" s="704"/>
    </row>
    <row r="72" spans="3:13" ht="14.45">
      <c r="C72" s="691"/>
      <c r="D72" s="691"/>
      <c r="E72" s="705"/>
      <c r="F72" s="705"/>
      <c r="G72" s="695"/>
      <c r="H72" s="693"/>
      <c r="I72" s="691"/>
      <c r="J72" s="703"/>
      <c r="K72" s="691"/>
      <c r="L72" s="691"/>
      <c r="M72" s="704"/>
    </row>
    <row r="73" spans="3:13" ht="14.45">
      <c r="C73" s="691"/>
      <c r="D73" s="691"/>
      <c r="E73" s="705"/>
      <c r="F73" s="705"/>
      <c r="G73" s="695"/>
      <c r="H73" s="693"/>
      <c r="I73" s="691"/>
      <c r="J73" s="703"/>
      <c r="K73" s="691"/>
      <c r="L73" s="691"/>
      <c r="M73" s="704"/>
    </row>
    <row r="74" spans="3:13" ht="14.45">
      <c r="C74" s="691"/>
      <c r="D74" s="691"/>
      <c r="E74" s="705"/>
      <c r="F74" s="705"/>
      <c r="G74" s="695"/>
      <c r="H74" s="693"/>
      <c r="I74" s="691"/>
      <c r="J74" s="703"/>
      <c r="K74" s="691"/>
      <c r="L74" s="691"/>
      <c r="M74" s="704"/>
    </row>
    <row r="75" spans="3:13" ht="14.45">
      <c r="C75" s="691"/>
      <c r="D75" s="691"/>
      <c r="E75" s="705"/>
      <c r="F75" s="705"/>
      <c r="G75" s="695"/>
      <c r="H75" s="693"/>
      <c r="I75" s="691"/>
      <c r="J75" s="703"/>
      <c r="K75" s="691"/>
      <c r="L75" s="691"/>
      <c r="M75" s="704"/>
    </row>
    <row r="76" spans="3:13" ht="14.45">
      <c r="C76" s="691"/>
      <c r="D76" s="691"/>
      <c r="E76" s="705"/>
      <c r="F76" s="705"/>
      <c r="G76" s="695"/>
      <c r="H76" s="693"/>
      <c r="I76" s="691"/>
      <c r="J76" s="703"/>
      <c r="K76" s="691"/>
      <c r="L76" s="691"/>
      <c r="M76" s="704"/>
    </row>
    <row r="77" spans="3:13" ht="14.45">
      <c r="C77" s="691"/>
      <c r="D77" s="691"/>
      <c r="E77" s="705"/>
      <c r="F77" s="705"/>
      <c r="G77" s="695"/>
      <c r="H77" s="693"/>
      <c r="I77" s="691"/>
      <c r="J77" s="703"/>
      <c r="K77" s="691"/>
      <c r="L77" s="691"/>
      <c r="M77" s="704"/>
    </row>
    <row r="78" spans="3:13" ht="14.45">
      <c r="C78" s="691"/>
      <c r="D78" s="691"/>
      <c r="E78" s="705"/>
      <c r="F78" s="705"/>
      <c r="G78" s="695"/>
      <c r="H78" s="693"/>
      <c r="I78" s="691"/>
      <c r="J78" s="703"/>
      <c r="K78" s="691"/>
      <c r="L78" s="691"/>
      <c r="M78" s="704"/>
    </row>
    <row r="79" spans="3:13" ht="14.45">
      <c r="C79" s="691"/>
      <c r="D79" s="691"/>
      <c r="E79" s="705"/>
      <c r="F79" s="705"/>
      <c r="G79" s="695"/>
      <c r="H79" s="693"/>
      <c r="I79" s="691"/>
      <c r="J79" s="703"/>
      <c r="K79" s="691"/>
      <c r="L79" s="691"/>
      <c r="M79" s="704"/>
    </row>
    <row r="80" spans="3:13" ht="14.45">
      <c r="C80" s="691"/>
      <c r="D80" s="691"/>
      <c r="E80" s="705"/>
      <c r="F80" s="705"/>
      <c r="G80" s="695"/>
      <c r="H80" s="693"/>
      <c r="I80" s="691"/>
      <c r="J80" s="703"/>
      <c r="K80" s="691"/>
      <c r="L80" s="691"/>
      <c r="M80" s="704"/>
    </row>
    <row r="81" spans="3:13" ht="14.45">
      <c r="C81" s="691"/>
      <c r="D81" s="691"/>
      <c r="E81" s="705"/>
      <c r="F81" s="705"/>
      <c r="G81" s="695"/>
      <c r="H81" s="693"/>
      <c r="I81" s="691"/>
      <c r="J81" s="703"/>
      <c r="K81" s="691"/>
      <c r="L81" s="691"/>
      <c r="M81" s="704"/>
    </row>
    <row r="82" spans="3:13" ht="14.45">
      <c r="C82" s="691"/>
      <c r="D82" s="691"/>
      <c r="E82" s="705"/>
      <c r="F82" s="705"/>
      <c r="G82" s="695"/>
      <c r="H82" s="693"/>
      <c r="I82" s="691"/>
      <c r="J82" s="703"/>
      <c r="K82" s="691"/>
      <c r="L82" s="691"/>
      <c r="M82" s="704"/>
    </row>
    <row r="83" spans="3:13" ht="14.45">
      <c r="C83" s="691"/>
      <c r="D83" s="691"/>
      <c r="E83" s="705"/>
      <c r="F83" s="705"/>
      <c r="G83" s="695"/>
      <c r="H83" s="693"/>
      <c r="I83" s="691"/>
      <c r="J83" s="703"/>
      <c r="K83" s="691"/>
      <c r="L83" s="691"/>
      <c r="M83" s="704"/>
    </row>
    <row r="84" spans="3:13" ht="14.45">
      <c r="C84" s="691"/>
      <c r="D84" s="691"/>
      <c r="E84" s="705"/>
      <c r="F84" s="705"/>
      <c r="G84" s="695"/>
      <c r="H84" s="693"/>
      <c r="I84" s="691"/>
      <c r="J84" s="703"/>
      <c r="K84" s="691"/>
      <c r="L84" s="691"/>
      <c r="M84" s="704"/>
    </row>
    <row r="85" spans="3:13" ht="14.45">
      <c r="C85" s="691"/>
      <c r="D85" s="691"/>
      <c r="E85" s="705"/>
      <c r="F85" s="705"/>
      <c r="G85" s="695"/>
      <c r="H85" s="693"/>
      <c r="I85" s="691"/>
      <c r="J85" s="703"/>
      <c r="K85" s="691"/>
      <c r="L85" s="691"/>
      <c r="M85" s="704"/>
    </row>
    <row r="86" spans="3:13" ht="14.45">
      <c r="C86" s="691"/>
      <c r="D86" s="691"/>
      <c r="E86" s="705"/>
      <c r="F86" s="705"/>
      <c r="G86" s="695"/>
      <c r="H86" s="693"/>
      <c r="I86" s="691"/>
      <c r="J86" s="703"/>
      <c r="K86" s="691"/>
      <c r="L86" s="691"/>
      <c r="M86" s="704"/>
    </row>
    <row r="87" spans="3:13" ht="14.45">
      <c r="C87" s="691"/>
      <c r="D87" s="691"/>
      <c r="E87" s="705"/>
      <c r="F87" s="705"/>
      <c r="G87" s="695"/>
      <c r="H87" s="693"/>
      <c r="I87" s="691"/>
      <c r="J87" s="703"/>
      <c r="K87" s="691"/>
      <c r="L87" s="691"/>
      <c r="M87" s="704"/>
    </row>
    <row r="88" spans="3:13" ht="14.45">
      <c r="C88" s="691"/>
      <c r="D88" s="691"/>
      <c r="E88" s="705"/>
      <c r="F88" s="705"/>
      <c r="G88" s="695"/>
      <c r="H88" s="693"/>
      <c r="I88" s="691"/>
      <c r="J88" s="703"/>
      <c r="K88" s="691"/>
      <c r="L88" s="691"/>
      <c r="M88" s="704"/>
    </row>
    <row r="89" spans="3:13" ht="14.45">
      <c r="C89" s="691"/>
      <c r="D89" s="691"/>
      <c r="E89" s="705"/>
      <c r="F89" s="705"/>
      <c r="G89" s="695"/>
      <c r="H89" s="693"/>
      <c r="I89" s="691"/>
      <c r="J89" s="703"/>
      <c r="K89" s="691"/>
      <c r="L89" s="691"/>
      <c r="M89" s="704"/>
    </row>
    <row r="90" spans="3:13" ht="14.45">
      <c r="C90" s="691"/>
      <c r="D90" s="691"/>
      <c r="E90" s="705"/>
      <c r="F90" s="705"/>
      <c r="G90" s="695"/>
      <c r="H90" s="693"/>
      <c r="I90" s="691"/>
      <c r="J90" s="703"/>
      <c r="K90" s="691"/>
      <c r="L90" s="691"/>
      <c r="M90" s="704"/>
    </row>
    <row r="91" spans="3:13" ht="14.45">
      <c r="C91" s="691"/>
      <c r="D91" s="691"/>
      <c r="E91" s="705"/>
      <c r="F91" s="705"/>
      <c r="G91" s="695"/>
      <c r="H91" s="693"/>
      <c r="I91" s="691"/>
      <c r="J91" s="703"/>
      <c r="K91" s="691"/>
      <c r="L91" s="691"/>
      <c r="M91" s="704"/>
    </row>
    <row r="92" spans="3:13" ht="14.45">
      <c r="C92" s="691"/>
      <c r="D92" s="691"/>
      <c r="E92" s="705"/>
      <c r="F92" s="705"/>
      <c r="G92" s="695"/>
      <c r="H92" s="693"/>
      <c r="I92" s="691"/>
      <c r="J92" s="703"/>
      <c r="K92" s="691"/>
      <c r="L92" s="691"/>
      <c r="M92" s="704"/>
    </row>
    <row r="93" spans="3:13" ht="14.45">
      <c r="C93" s="691"/>
      <c r="D93" s="691"/>
      <c r="E93" s="705"/>
      <c r="F93" s="705"/>
      <c r="G93" s="695"/>
      <c r="H93" s="693"/>
      <c r="I93" s="691"/>
      <c r="J93" s="703"/>
      <c r="K93" s="691"/>
      <c r="L93" s="691"/>
      <c r="M93" s="704"/>
    </row>
    <row r="94" spans="3:13" ht="14.45">
      <c r="C94" s="691"/>
      <c r="D94" s="691"/>
      <c r="E94" s="705"/>
      <c r="F94" s="705"/>
      <c r="G94" s="695"/>
      <c r="H94" s="693"/>
      <c r="I94" s="691"/>
      <c r="J94" s="703"/>
      <c r="K94" s="691"/>
      <c r="L94" s="691"/>
      <c r="M94" s="704"/>
    </row>
    <row r="95" spans="3:13" ht="14.45">
      <c r="C95" s="691"/>
      <c r="D95" s="691"/>
      <c r="E95" s="705"/>
      <c r="F95" s="705"/>
      <c r="G95" s="695"/>
      <c r="H95" s="693"/>
      <c r="I95" s="691"/>
      <c r="J95" s="703"/>
      <c r="K95" s="691"/>
      <c r="L95" s="691"/>
      <c r="M95" s="704"/>
    </row>
    <row r="96" spans="3:13" ht="14.45">
      <c r="C96" s="691"/>
      <c r="D96" s="691"/>
      <c r="E96" s="705"/>
      <c r="F96" s="705"/>
      <c r="G96" s="695"/>
      <c r="H96" s="693"/>
      <c r="I96" s="691"/>
      <c r="J96" s="703"/>
      <c r="K96" s="691"/>
      <c r="L96" s="691"/>
      <c r="M96" s="704"/>
    </row>
    <row r="97" spans="3:13" ht="14.45">
      <c r="C97" s="691"/>
      <c r="D97" s="691"/>
      <c r="E97" s="705"/>
      <c r="F97" s="705"/>
      <c r="G97" s="695"/>
      <c r="H97" s="693"/>
      <c r="I97" s="691"/>
      <c r="J97" s="703"/>
      <c r="K97" s="691"/>
      <c r="L97" s="691"/>
      <c r="M97" s="704"/>
    </row>
    <row r="98" spans="3:13" ht="14.45">
      <c r="C98" s="691"/>
      <c r="D98" s="691"/>
      <c r="E98" s="705"/>
      <c r="F98" s="705"/>
      <c r="G98" s="695"/>
      <c r="H98" s="693"/>
      <c r="I98" s="691"/>
      <c r="J98" s="703"/>
      <c r="K98" s="691"/>
      <c r="L98" s="691"/>
      <c r="M98" s="704"/>
    </row>
    <row r="99" spans="3:13" ht="14.45">
      <c r="C99" s="691"/>
      <c r="D99" s="691"/>
      <c r="E99" s="705"/>
      <c r="F99" s="705"/>
      <c r="G99" s="695"/>
      <c r="H99" s="693"/>
      <c r="I99" s="691"/>
      <c r="J99" s="703"/>
      <c r="K99" s="691"/>
      <c r="L99" s="691"/>
      <c r="M99" s="704"/>
    </row>
    <row r="100" spans="3:13" ht="14.45">
      <c r="C100" s="691"/>
      <c r="D100" s="691"/>
      <c r="E100" s="705"/>
      <c r="F100" s="705"/>
      <c r="G100" s="695"/>
      <c r="H100" s="693"/>
      <c r="I100" s="691"/>
      <c r="J100" s="703"/>
      <c r="K100" s="691"/>
      <c r="L100" s="691"/>
      <c r="M100" s="704"/>
    </row>
    <row r="101" spans="3:13" ht="14.45">
      <c r="C101" s="691"/>
      <c r="D101" s="691"/>
      <c r="E101" s="705"/>
      <c r="F101" s="705"/>
      <c r="G101" s="695"/>
      <c r="H101" s="693"/>
      <c r="I101" s="691"/>
      <c r="J101" s="703"/>
      <c r="K101" s="691"/>
      <c r="L101" s="691"/>
      <c r="M101" s="704"/>
    </row>
    <row r="102" spans="3:13" ht="14.45">
      <c r="C102" s="691"/>
      <c r="D102" s="691"/>
      <c r="E102" s="705"/>
      <c r="F102" s="705"/>
      <c r="G102" s="695"/>
      <c r="H102" s="693"/>
      <c r="I102" s="691"/>
      <c r="J102" s="703"/>
      <c r="K102" s="691"/>
      <c r="L102" s="691"/>
      <c r="M102" s="704"/>
    </row>
    <row r="103" spans="3:13" ht="14.45">
      <c r="C103" s="691"/>
      <c r="D103" s="691"/>
      <c r="E103" s="705"/>
      <c r="F103" s="705"/>
      <c r="G103" s="695"/>
      <c r="H103" s="693"/>
      <c r="I103" s="691"/>
      <c r="J103" s="703"/>
      <c r="K103" s="691"/>
      <c r="L103" s="691"/>
      <c r="M103" s="704"/>
    </row>
    <row r="104" spans="3:13" ht="14.45">
      <c r="C104" s="691"/>
      <c r="D104" s="691"/>
      <c r="E104" s="705"/>
      <c r="F104" s="705"/>
      <c r="G104" s="695"/>
      <c r="H104" s="693"/>
      <c r="I104" s="691"/>
      <c r="J104" s="703"/>
      <c r="K104" s="691"/>
      <c r="L104" s="691"/>
      <c r="M104" s="704"/>
    </row>
    <row r="105" spans="3:13" ht="14.45">
      <c r="C105" s="691"/>
      <c r="D105" s="691"/>
      <c r="E105" s="705"/>
      <c r="F105" s="705"/>
      <c r="G105" s="695"/>
      <c r="H105" s="693"/>
      <c r="I105" s="691"/>
      <c r="J105" s="703"/>
      <c r="K105" s="691"/>
      <c r="L105" s="691"/>
      <c r="M105" s="704"/>
    </row>
    <row r="106" spans="3:13" ht="14.45">
      <c r="C106" s="691"/>
      <c r="D106" s="691"/>
      <c r="E106" s="705"/>
      <c r="F106" s="705"/>
      <c r="G106" s="695"/>
      <c r="H106" s="693"/>
      <c r="I106" s="691"/>
      <c r="J106" s="703"/>
      <c r="K106" s="691"/>
      <c r="L106" s="691"/>
      <c r="M106" s="704"/>
    </row>
    <row r="107" spans="3:13" ht="14.45">
      <c r="C107" s="691"/>
      <c r="D107" s="691"/>
      <c r="E107" s="705"/>
      <c r="F107" s="705"/>
      <c r="G107" s="695"/>
      <c r="H107" s="693"/>
      <c r="I107" s="691"/>
      <c r="J107" s="703"/>
      <c r="K107" s="691"/>
      <c r="L107" s="691"/>
      <c r="M107" s="704"/>
    </row>
    <row r="108" spans="3:13" ht="14.45">
      <c r="C108" s="691"/>
      <c r="D108" s="691"/>
      <c r="E108" s="705"/>
      <c r="F108" s="705"/>
      <c r="G108" s="695"/>
      <c r="H108" s="693"/>
      <c r="I108" s="691"/>
      <c r="J108" s="703"/>
      <c r="K108" s="691"/>
      <c r="L108" s="691"/>
      <c r="M108" s="704"/>
    </row>
    <row r="109" spans="3:13" ht="14.45">
      <c r="C109" s="691"/>
      <c r="D109" s="691"/>
      <c r="E109" s="705"/>
      <c r="F109" s="705"/>
      <c r="G109" s="695"/>
      <c r="H109" s="693"/>
      <c r="I109" s="691"/>
      <c r="J109" s="703"/>
      <c r="K109" s="691"/>
      <c r="L109" s="691"/>
      <c r="M109" s="704"/>
    </row>
    <row r="110" spans="3:13" ht="14.45">
      <c r="C110" s="691"/>
      <c r="D110" s="691"/>
      <c r="E110" s="705"/>
      <c r="F110" s="705"/>
      <c r="G110" s="695"/>
      <c r="H110" s="693"/>
      <c r="I110" s="691"/>
      <c r="J110" s="703"/>
      <c r="K110" s="691"/>
      <c r="L110" s="691"/>
      <c r="M110" s="704"/>
    </row>
    <row r="111" spans="3:13" ht="14.45">
      <c r="C111" s="691"/>
      <c r="D111" s="691"/>
      <c r="E111" s="705"/>
      <c r="F111" s="705"/>
      <c r="G111" s="695"/>
      <c r="H111" s="693"/>
      <c r="I111" s="691"/>
      <c r="J111" s="703"/>
      <c r="K111" s="691"/>
      <c r="L111" s="691"/>
      <c r="M111" s="704"/>
    </row>
    <row r="112" spans="3:13" ht="14.45">
      <c r="C112" s="691"/>
      <c r="D112" s="691"/>
      <c r="E112" s="705"/>
      <c r="F112" s="705"/>
      <c r="G112" s="695"/>
      <c r="H112" s="693"/>
      <c r="I112" s="691"/>
      <c r="J112" s="703"/>
      <c r="K112" s="691"/>
      <c r="L112" s="691"/>
      <c r="M112" s="704"/>
    </row>
    <row r="113" spans="3:13" ht="14.45">
      <c r="C113" s="691"/>
      <c r="D113" s="691"/>
      <c r="E113" s="705"/>
      <c r="F113" s="705"/>
      <c r="G113" s="695"/>
      <c r="H113" s="693"/>
      <c r="I113" s="691"/>
      <c r="J113" s="703"/>
      <c r="K113" s="691"/>
      <c r="L113" s="691"/>
      <c r="M113" s="704"/>
    </row>
    <row r="114" spans="3:13" ht="14.45">
      <c r="C114" s="691"/>
      <c r="D114" s="691"/>
      <c r="E114" s="705"/>
      <c r="F114" s="705"/>
      <c r="G114" s="695"/>
      <c r="H114" s="693"/>
      <c r="I114" s="691"/>
      <c r="J114" s="703"/>
      <c r="K114" s="691"/>
      <c r="L114" s="691"/>
      <c r="M114" s="704"/>
    </row>
    <row r="115" spans="3:13" ht="14.45">
      <c r="C115" s="691"/>
      <c r="D115" s="691"/>
      <c r="E115" s="705"/>
      <c r="F115" s="705"/>
      <c r="G115" s="695"/>
      <c r="H115" s="693"/>
      <c r="I115" s="691"/>
      <c r="J115" s="703"/>
      <c r="K115" s="691"/>
      <c r="L115" s="691"/>
      <c r="M115" s="704"/>
    </row>
    <row r="116" spans="3:13" ht="14.45">
      <c r="C116" s="691"/>
      <c r="D116" s="691"/>
      <c r="E116" s="705"/>
      <c r="F116" s="705"/>
      <c r="G116" s="695"/>
      <c r="H116" s="693"/>
      <c r="I116" s="691"/>
      <c r="J116" s="703"/>
      <c r="K116" s="691"/>
      <c r="L116" s="691"/>
      <c r="M116" s="704"/>
    </row>
    <row r="117" spans="3:13" ht="14.45">
      <c r="C117" s="691"/>
      <c r="D117" s="691"/>
      <c r="E117" s="705"/>
      <c r="F117" s="705"/>
      <c r="G117" s="695"/>
      <c r="H117" s="693"/>
      <c r="I117" s="691"/>
      <c r="J117" s="703"/>
      <c r="K117" s="691"/>
      <c r="L117" s="691"/>
      <c r="M117" s="704"/>
    </row>
    <row r="118" spans="3:13" ht="14.45">
      <c r="C118" s="691"/>
      <c r="D118" s="691"/>
      <c r="E118" s="705"/>
      <c r="F118" s="705"/>
      <c r="G118" s="695"/>
      <c r="H118" s="693"/>
      <c r="I118" s="691"/>
      <c r="J118" s="703"/>
      <c r="K118" s="691"/>
      <c r="L118" s="691"/>
      <c r="M118" s="704"/>
    </row>
    <row r="119" spans="3:13" ht="14.45">
      <c r="C119" s="691"/>
      <c r="D119" s="691"/>
      <c r="E119" s="705"/>
      <c r="F119" s="705"/>
      <c r="G119" s="695"/>
      <c r="H119" s="693"/>
      <c r="I119" s="691"/>
      <c r="J119" s="703"/>
      <c r="K119" s="691"/>
      <c r="L119" s="691"/>
      <c r="M119" s="704"/>
    </row>
    <row r="120" spans="3:13" ht="14.45">
      <c r="C120" s="691"/>
      <c r="D120" s="691"/>
      <c r="E120" s="705"/>
      <c r="F120" s="705"/>
      <c r="G120" s="695"/>
      <c r="H120" s="693"/>
      <c r="I120" s="691"/>
      <c r="J120" s="703"/>
      <c r="K120" s="691"/>
      <c r="L120" s="691"/>
      <c r="M120" s="704"/>
    </row>
    <row r="121" spans="3:13" ht="14.45">
      <c r="C121" s="691"/>
      <c r="D121" s="691"/>
      <c r="E121" s="705"/>
      <c r="F121" s="705"/>
      <c r="G121" s="695"/>
      <c r="H121" s="693"/>
      <c r="I121" s="691"/>
      <c r="J121" s="703"/>
      <c r="K121" s="691"/>
      <c r="L121" s="691"/>
      <c r="M121" s="704"/>
    </row>
    <row r="122" spans="3:13" ht="14.45">
      <c r="C122" s="691"/>
      <c r="D122" s="691"/>
      <c r="E122" s="705"/>
      <c r="F122" s="705"/>
      <c r="G122" s="695"/>
      <c r="H122" s="693"/>
      <c r="I122" s="691"/>
      <c r="J122" s="703"/>
      <c r="K122" s="691"/>
      <c r="L122" s="691"/>
      <c r="M122" s="704"/>
    </row>
    <row r="123" spans="3:13" ht="14.45">
      <c r="C123" s="691"/>
      <c r="D123" s="691"/>
      <c r="E123" s="705"/>
      <c r="F123" s="705"/>
      <c r="G123" s="695"/>
      <c r="H123" s="693"/>
      <c r="I123" s="691"/>
      <c r="J123" s="703"/>
      <c r="K123" s="691"/>
      <c r="L123" s="691"/>
      <c r="M123" s="704"/>
    </row>
    <row r="124" spans="3:13" ht="14.45">
      <c r="C124" s="691"/>
      <c r="D124" s="691"/>
      <c r="E124" s="705"/>
      <c r="F124" s="705"/>
      <c r="G124" s="695"/>
      <c r="H124" s="693"/>
      <c r="I124" s="691"/>
      <c r="J124" s="703"/>
      <c r="K124" s="691"/>
      <c r="L124" s="691"/>
      <c r="M124" s="704"/>
    </row>
    <row r="125" spans="3:13" ht="14.45">
      <c r="C125" s="691"/>
      <c r="D125" s="691"/>
      <c r="E125" s="705"/>
      <c r="F125" s="705"/>
      <c r="G125" s="695"/>
      <c r="H125" s="693"/>
      <c r="I125" s="691"/>
      <c r="J125" s="703"/>
      <c r="K125" s="691"/>
      <c r="L125" s="691"/>
      <c r="M125" s="704"/>
    </row>
    <row r="126" spans="3:13" ht="14.45">
      <c r="C126" s="691"/>
      <c r="D126" s="691"/>
      <c r="E126" s="705"/>
      <c r="F126" s="705"/>
      <c r="G126" s="695"/>
      <c r="H126" s="693"/>
      <c r="I126" s="691"/>
      <c r="J126" s="703"/>
      <c r="K126" s="691"/>
      <c r="L126" s="691"/>
      <c r="M126" s="704"/>
    </row>
    <row r="127" spans="3:13" ht="14.45">
      <c r="C127" s="691"/>
      <c r="D127" s="691"/>
      <c r="E127" s="705"/>
      <c r="F127" s="705"/>
      <c r="G127" s="695"/>
      <c r="H127" s="693"/>
      <c r="I127" s="691"/>
      <c r="J127" s="703"/>
      <c r="K127" s="691"/>
      <c r="L127" s="691"/>
      <c r="M127" s="704"/>
    </row>
    <row r="128" spans="3:13" ht="14.45">
      <c r="C128" s="691"/>
      <c r="D128" s="691"/>
      <c r="E128" s="705"/>
      <c r="F128" s="705"/>
      <c r="G128" s="695"/>
      <c r="H128" s="693"/>
      <c r="I128" s="691"/>
      <c r="J128" s="703"/>
      <c r="K128" s="691"/>
      <c r="L128" s="691"/>
      <c r="M128" s="704"/>
    </row>
    <row r="129" spans="3:13" ht="14.45">
      <c r="C129" s="691"/>
      <c r="D129" s="691"/>
      <c r="E129" s="705"/>
      <c r="F129" s="705"/>
      <c r="G129" s="695"/>
      <c r="H129" s="693"/>
      <c r="I129" s="691"/>
      <c r="J129" s="703"/>
      <c r="K129" s="691"/>
      <c r="L129" s="691"/>
      <c r="M129" s="704"/>
    </row>
    <row r="130" spans="3:13" ht="14.45">
      <c r="C130" s="691"/>
      <c r="D130" s="691"/>
      <c r="E130" s="705"/>
      <c r="F130" s="705"/>
      <c r="G130" s="695"/>
      <c r="H130" s="693"/>
      <c r="I130" s="691"/>
      <c r="J130" s="703"/>
      <c r="K130" s="691"/>
      <c r="L130" s="691"/>
      <c r="M130" s="704"/>
    </row>
    <row r="131" spans="3:13" ht="14.45">
      <c r="C131" s="691"/>
      <c r="D131" s="691"/>
      <c r="E131" s="705"/>
      <c r="F131" s="705"/>
      <c r="G131" s="695"/>
      <c r="H131" s="693"/>
      <c r="I131" s="691"/>
      <c r="J131" s="703"/>
      <c r="K131" s="691"/>
      <c r="L131" s="691"/>
      <c r="M131" s="704"/>
    </row>
    <row r="132" spans="3:13" ht="14.45">
      <c r="C132" s="691"/>
      <c r="D132" s="691"/>
      <c r="E132" s="705"/>
      <c r="F132" s="705"/>
      <c r="G132" s="695"/>
      <c r="H132" s="693"/>
      <c r="I132" s="691"/>
      <c r="J132" s="703"/>
      <c r="K132" s="691"/>
      <c r="L132" s="691"/>
      <c r="M132" s="704"/>
    </row>
    <row r="133" spans="3:13" ht="14.45">
      <c r="C133" s="691"/>
      <c r="D133" s="691"/>
      <c r="E133" s="705"/>
      <c r="F133" s="705"/>
      <c r="G133" s="695"/>
      <c r="H133" s="693"/>
      <c r="I133" s="691"/>
      <c r="J133" s="703"/>
      <c r="K133" s="691"/>
      <c r="L133" s="691"/>
      <c r="M133" s="704"/>
    </row>
    <row r="134" spans="3:13" ht="14.45">
      <c r="C134" s="691"/>
      <c r="D134" s="691"/>
      <c r="E134" s="705"/>
      <c r="F134" s="705"/>
      <c r="G134" s="695"/>
      <c r="H134" s="693"/>
      <c r="I134" s="691"/>
      <c r="J134" s="703"/>
      <c r="K134" s="691"/>
      <c r="L134" s="691"/>
      <c r="M134" s="704"/>
    </row>
    <row r="135" spans="3:13" ht="14.45">
      <c r="C135" s="691"/>
      <c r="D135" s="691"/>
      <c r="E135" s="705"/>
      <c r="F135" s="705"/>
      <c r="G135" s="695"/>
      <c r="H135" s="693"/>
      <c r="I135" s="691"/>
      <c r="J135" s="703"/>
      <c r="K135" s="691"/>
      <c r="L135" s="691"/>
      <c r="M135" s="704"/>
    </row>
    <row r="136" spans="3:13" ht="14.45">
      <c r="C136" s="691"/>
      <c r="D136" s="691"/>
      <c r="E136" s="705"/>
      <c r="F136" s="705"/>
      <c r="G136" s="695"/>
      <c r="H136" s="693"/>
      <c r="I136" s="691"/>
      <c r="J136" s="703"/>
      <c r="K136" s="691"/>
      <c r="L136" s="691"/>
      <c r="M136" s="704"/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W2378"/>
  <sheetViews>
    <sheetView showGridLines="0" showRowColHeaders="0" zoomScale="90" zoomScaleNormal="90" zoomScaleSheetLayoutView="55" workbookViewId="0">
      <pane xSplit="10" ySplit="10" topLeftCell="K11" activePane="bottomRight" state="frozen"/>
      <selection pane="bottomRight" activeCell="Q59" sqref="Q59"/>
      <selection pane="bottomLeft" activeCell="Q59" sqref="Q59"/>
      <selection pane="topRight" activeCell="Q59" sqref="Q59"/>
    </sheetView>
  </sheetViews>
  <sheetFormatPr defaultColWidth="15.5703125" defaultRowHeight="12.95"/>
  <cols>
    <col min="1" max="1" width="0.85546875" style="77" customWidth="1"/>
    <col min="2" max="2" width="1.28515625" style="78" customWidth="1"/>
    <col min="3" max="3" width="24.5703125" style="78" customWidth="1"/>
    <col min="4" max="4" width="6.7109375" style="78" customWidth="1"/>
    <col min="5" max="5" width="15.7109375" style="78" bestFit="1" customWidth="1"/>
    <col min="6" max="6" width="6.7109375" style="78" bestFit="1" customWidth="1"/>
    <col min="7" max="7" width="7.140625" style="78" bestFit="1" customWidth="1"/>
    <col min="8" max="8" width="13.140625" style="78" bestFit="1" customWidth="1"/>
    <col min="9" max="9" width="9.28515625" style="78" bestFit="1" customWidth="1"/>
    <col min="10" max="10" width="4" style="78" bestFit="1" customWidth="1"/>
    <col min="11" max="12" width="3.140625" style="78" customWidth="1"/>
    <col min="13" max="17" width="3.140625" style="79" customWidth="1"/>
    <col min="18" max="19" width="3.140625" style="78" customWidth="1"/>
    <col min="20" max="22" width="3.140625" style="79" customWidth="1"/>
    <col min="23" max="24" width="3" style="79" customWidth="1"/>
    <col min="25" max="26" width="3" style="78" customWidth="1"/>
    <col min="27" max="31" width="3" style="79" customWidth="1"/>
    <col min="32" max="33" width="3" style="78" customWidth="1"/>
    <col min="34" max="38" width="3" style="79" customWidth="1"/>
    <col min="39" max="40" width="3" style="78" customWidth="1"/>
    <col min="41" max="45" width="3" style="79" customWidth="1"/>
    <col min="46" max="47" width="3" style="78" customWidth="1"/>
    <col min="48" max="50" width="3" style="79" customWidth="1"/>
    <col min="51" max="52" width="2.7109375" style="79" hidden="1" customWidth="1"/>
    <col min="53" max="54" width="2.7109375" style="78" hidden="1" customWidth="1"/>
    <col min="55" max="59" width="2.7109375" style="79" hidden="1" customWidth="1"/>
    <col min="60" max="61" width="2.7109375" style="78" hidden="1" customWidth="1"/>
    <col min="62" max="66" width="2.7109375" style="79" hidden="1" customWidth="1"/>
    <col min="67" max="68" width="2.7109375" style="78" hidden="1" customWidth="1"/>
    <col min="69" max="73" width="2.7109375" style="79" hidden="1" customWidth="1"/>
    <col min="74" max="75" width="2.7109375" style="78" hidden="1" customWidth="1"/>
    <col min="76" max="80" width="2.7109375" style="79" hidden="1" customWidth="1"/>
    <col min="81" max="81" width="2.7109375" style="78" hidden="1" customWidth="1"/>
    <col min="82" max="82" width="7.42578125" style="78" customWidth="1"/>
    <col min="83" max="84" width="4.5703125" style="78" customWidth="1"/>
    <col min="85" max="85" width="4.28515625" style="78" customWidth="1"/>
    <col min="86" max="86" width="9.140625" style="80" customWidth="1"/>
    <col min="87" max="88" width="9.140625" style="78" customWidth="1"/>
    <col min="89" max="90" width="10.140625" style="553" hidden="1" customWidth="1"/>
    <col min="91" max="91" width="9.7109375" style="170" hidden="1" customWidth="1"/>
    <col min="92" max="92" width="10.140625" style="563" hidden="1" customWidth="1"/>
    <col min="93" max="93" width="8.7109375" style="410" customWidth="1"/>
    <col min="94" max="94" width="12.140625" style="171" hidden="1" customWidth="1"/>
    <col min="95" max="95" width="11.140625" style="78" bestFit="1" customWidth="1"/>
    <col min="96" max="96" width="8.28515625" style="78" customWidth="1"/>
    <col min="97" max="97" width="10.28515625" style="404" hidden="1" customWidth="1"/>
    <col min="98" max="98" width="11.85546875" style="812" hidden="1" customWidth="1"/>
    <col min="99" max="99" width="13.7109375" style="812" hidden="1" customWidth="1"/>
    <col min="100" max="100" width="14.7109375" style="812" hidden="1" customWidth="1"/>
    <col min="101" max="101" width="10.28515625" style="404" hidden="1" customWidth="1"/>
    <col min="102" max="103" width="6" style="404" hidden="1" customWidth="1"/>
    <col min="104" max="104" width="6.140625" style="404" hidden="1" customWidth="1"/>
    <col min="105" max="106" width="6" style="404" hidden="1" customWidth="1"/>
    <col min="107" max="107" width="6.140625" style="404" hidden="1" customWidth="1"/>
    <col min="108" max="109" width="6" style="404" hidden="1" customWidth="1"/>
    <col min="110" max="110" width="6.140625" style="404" hidden="1" customWidth="1"/>
    <col min="111" max="112" width="6" style="404" hidden="1" customWidth="1"/>
    <col min="113" max="113" width="6.140625" style="404" hidden="1" customWidth="1"/>
    <col min="114" max="115" width="6" style="404" hidden="1" customWidth="1"/>
    <col min="116" max="116" width="6.140625" style="404" hidden="1" customWidth="1"/>
    <col min="117" max="118" width="6" style="404" hidden="1" customWidth="1"/>
    <col min="119" max="119" width="6.140625" style="404" hidden="1" customWidth="1"/>
    <col min="120" max="121" width="6" style="404" hidden="1" customWidth="1"/>
    <col min="122" max="122" width="6.140625" style="404" hidden="1" customWidth="1"/>
    <col min="123" max="124" width="15.5703125" style="404" hidden="1" customWidth="1"/>
    <col min="125" max="130" width="15.5703125" style="78" customWidth="1"/>
    <col min="131" max="16384" width="15.5703125" style="78"/>
  </cols>
  <sheetData>
    <row r="1" spans="1:124">
      <c r="CK1" s="536"/>
      <c r="CL1" s="536"/>
      <c r="CM1" s="81"/>
      <c r="CN1" s="404"/>
      <c r="CO1" s="92"/>
      <c r="CP1" s="78"/>
    </row>
    <row r="2" spans="1:124">
      <c r="C2" s="256"/>
      <c r="D2" s="82"/>
      <c r="E2" s="82"/>
      <c r="F2" s="82"/>
      <c r="G2" s="82"/>
      <c r="H2" s="82"/>
      <c r="I2" s="82"/>
      <c r="J2" s="82"/>
      <c r="K2" s="82"/>
      <c r="L2" s="82"/>
      <c r="M2" s="83"/>
      <c r="N2" s="83"/>
      <c r="O2" s="83"/>
      <c r="P2" s="83"/>
      <c r="Q2" s="83"/>
      <c r="R2" s="82"/>
      <c r="S2" s="82"/>
      <c r="T2" s="83"/>
      <c r="U2" s="83"/>
      <c r="V2" s="83"/>
      <c r="W2" s="83"/>
      <c r="X2" s="83"/>
      <c r="Y2" s="82"/>
      <c r="Z2" s="82"/>
      <c r="AA2" s="83"/>
      <c r="AB2" s="83"/>
      <c r="AC2" s="83"/>
      <c r="AD2" s="83"/>
      <c r="AE2" s="83"/>
      <c r="AF2" s="82"/>
      <c r="AG2" s="82"/>
      <c r="AH2" s="83"/>
      <c r="AI2" s="83"/>
      <c r="AJ2" s="83"/>
      <c r="AK2" s="83"/>
      <c r="AL2" s="83"/>
      <c r="AM2" s="82"/>
      <c r="AN2" s="82"/>
      <c r="AO2" s="83"/>
      <c r="AP2" s="83"/>
      <c r="AQ2" s="83"/>
      <c r="AR2" s="83"/>
      <c r="AS2" s="83"/>
      <c r="AT2" s="82"/>
      <c r="AU2" s="82"/>
      <c r="AV2" s="83"/>
      <c r="AW2" s="83"/>
      <c r="AX2" s="83"/>
      <c r="AY2" s="83"/>
      <c r="AZ2" s="83"/>
      <c r="BA2" s="82"/>
      <c r="BB2" s="82"/>
      <c r="BC2" s="83"/>
      <c r="BD2" s="83"/>
      <c r="BE2" s="83"/>
      <c r="BF2" s="83"/>
      <c r="BG2" s="83"/>
      <c r="BH2" s="82"/>
      <c r="BI2" s="82"/>
      <c r="BJ2" s="83"/>
      <c r="BK2" s="83"/>
      <c r="BL2" s="83"/>
      <c r="BM2" s="83"/>
      <c r="BN2" s="83"/>
      <c r="BO2" s="82"/>
      <c r="BP2" s="82"/>
      <c r="BQ2" s="83"/>
      <c r="BR2" s="83"/>
      <c r="BS2" s="83"/>
      <c r="BT2" s="83"/>
      <c r="BU2" s="83"/>
      <c r="BV2" s="82"/>
      <c r="BW2" s="82"/>
      <c r="BX2" s="83"/>
      <c r="BY2" s="83"/>
      <c r="BZ2" s="83"/>
      <c r="CA2" s="83"/>
      <c r="CB2" s="83"/>
      <c r="CC2" s="82"/>
      <c r="CD2" s="82"/>
      <c r="CE2" s="82"/>
      <c r="CF2" s="82"/>
      <c r="CG2" s="82"/>
      <c r="CH2" s="84"/>
      <c r="CI2" s="84"/>
      <c r="CJ2" s="82"/>
      <c r="CK2" s="537"/>
      <c r="CL2" s="537"/>
      <c r="CM2" s="85"/>
      <c r="CN2" s="554"/>
      <c r="CO2" s="83"/>
      <c r="CP2" s="82"/>
      <c r="CQ2" s="82"/>
      <c r="CR2" s="86"/>
      <c r="CS2" s="406"/>
      <c r="CT2" s="405"/>
      <c r="CU2" s="405"/>
      <c r="CV2" s="405"/>
      <c r="CW2" s="406"/>
    </row>
    <row r="3" spans="1:124">
      <c r="C3" s="87" t="s">
        <v>50</v>
      </c>
      <c r="D3" s="78" t="s">
        <v>268</v>
      </c>
      <c r="CK3" s="538"/>
      <c r="CL3" s="538"/>
      <c r="CM3" s="88"/>
      <c r="CN3" s="404"/>
      <c r="CO3" s="92"/>
      <c r="CP3" s="78"/>
      <c r="CR3" s="89"/>
    </row>
    <row r="4" spans="1:124">
      <c r="C4" s="87" t="s">
        <v>52</v>
      </c>
      <c r="D4" s="78" t="s">
        <v>269</v>
      </c>
      <c r="K4" s="1862" t="s">
        <v>270</v>
      </c>
      <c r="L4" s="1862"/>
      <c r="M4" s="1862"/>
      <c r="N4" s="1862"/>
      <c r="O4" s="1862"/>
      <c r="P4" s="1862"/>
      <c r="Q4" s="1862"/>
      <c r="R4" s="1862"/>
      <c r="S4" s="1862"/>
      <c r="T4" s="1862"/>
      <c r="U4" s="1862"/>
      <c r="V4" s="1862"/>
      <c r="W4" s="1862"/>
      <c r="X4" s="1862"/>
      <c r="Y4" s="1862"/>
      <c r="Z4" s="1862"/>
      <c r="AA4" s="1862"/>
      <c r="AB4" s="1862"/>
      <c r="AC4" s="1862"/>
      <c r="AD4" s="1862"/>
      <c r="AE4" s="1862"/>
      <c r="AF4" s="1862"/>
      <c r="AG4" s="1862"/>
      <c r="AH4" s="1862"/>
      <c r="AI4" s="1862"/>
      <c r="AJ4" s="1862"/>
      <c r="AK4" s="1862"/>
      <c r="AL4" s="1862"/>
      <c r="AM4" s="1862"/>
      <c r="AN4" s="1862"/>
      <c r="AO4" s="1862"/>
      <c r="AP4" s="1862"/>
      <c r="AQ4" s="1862"/>
      <c r="AR4" s="1862"/>
      <c r="AS4" s="1862"/>
      <c r="AT4" s="1862"/>
      <c r="AU4" s="1862"/>
      <c r="AV4" s="1862"/>
      <c r="AW4" s="1862"/>
      <c r="AX4" s="1862"/>
      <c r="AY4" s="1862"/>
      <c r="AZ4" s="1862"/>
      <c r="BA4" s="1862"/>
      <c r="BB4" s="1862"/>
      <c r="BC4" s="1862"/>
      <c r="BD4" s="1862"/>
      <c r="BE4" s="1862"/>
      <c r="BF4" s="1862"/>
      <c r="BG4" s="1862"/>
      <c r="BH4" s="1862"/>
      <c r="BI4" s="1862"/>
      <c r="BJ4" s="1862"/>
      <c r="BK4" s="1862"/>
      <c r="BL4" s="1862"/>
      <c r="BM4" s="1862"/>
      <c r="BN4" s="1862"/>
      <c r="BO4" s="1862"/>
      <c r="BP4" s="1862"/>
      <c r="BQ4" s="1862"/>
      <c r="BR4" s="1862"/>
      <c r="CK4" s="538"/>
      <c r="CL4" s="538"/>
      <c r="CM4" s="88"/>
      <c r="CN4" s="404"/>
      <c r="CO4" s="92"/>
      <c r="CP4" s="78"/>
      <c r="CR4" s="89"/>
    </row>
    <row r="5" spans="1:124">
      <c r="C5" s="87" t="s">
        <v>54</v>
      </c>
      <c r="D5" s="78" t="s">
        <v>271</v>
      </c>
      <c r="F5" s="79"/>
      <c r="G5" s="4"/>
      <c r="H5" s="4"/>
      <c r="I5" s="4"/>
      <c r="J5" s="4"/>
      <c r="K5" s="1862"/>
      <c r="L5" s="1862"/>
      <c r="M5" s="1862"/>
      <c r="N5" s="1862"/>
      <c r="O5" s="1862"/>
      <c r="P5" s="1862"/>
      <c r="Q5" s="1862"/>
      <c r="R5" s="1862"/>
      <c r="S5" s="1862"/>
      <c r="T5" s="1862"/>
      <c r="U5" s="1862"/>
      <c r="V5" s="1862"/>
      <c r="W5" s="1862"/>
      <c r="X5" s="1862"/>
      <c r="Y5" s="1862"/>
      <c r="Z5" s="1862"/>
      <c r="AA5" s="1862"/>
      <c r="AB5" s="1862"/>
      <c r="AC5" s="1862"/>
      <c r="AD5" s="1862"/>
      <c r="AE5" s="1862"/>
      <c r="AF5" s="1862"/>
      <c r="AG5" s="1862"/>
      <c r="AH5" s="1862"/>
      <c r="AI5" s="1862"/>
      <c r="AJ5" s="1862"/>
      <c r="AK5" s="1862"/>
      <c r="AL5" s="1862"/>
      <c r="AM5" s="1862"/>
      <c r="AN5" s="1862"/>
      <c r="AO5" s="1862"/>
      <c r="AP5" s="1862"/>
      <c r="AQ5" s="1862"/>
      <c r="AR5" s="1862"/>
      <c r="AS5" s="1862"/>
      <c r="AT5" s="1862"/>
      <c r="AU5" s="1862"/>
      <c r="AV5" s="1862"/>
      <c r="AW5" s="1862"/>
      <c r="AX5" s="1862"/>
      <c r="AY5" s="1862"/>
      <c r="AZ5" s="1862"/>
      <c r="BA5" s="1862"/>
      <c r="BB5" s="1862"/>
      <c r="BC5" s="1862"/>
      <c r="BD5" s="1862"/>
      <c r="BE5" s="1862"/>
      <c r="BF5" s="1862"/>
      <c r="BG5" s="1862"/>
      <c r="BH5" s="1862"/>
      <c r="BI5" s="1862"/>
      <c r="BJ5" s="1862"/>
      <c r="BK5" s="1862"/>
      <c r="BL5" s="1862"/>
      <c r="BM5" s="1862"/>
      <c r="BN5" s="1862"/>
      <c r="BO5" s="1862"/>
      <c r="BP5" s="1862"/>
      <c r="BQ5" s="1862"/>
      <c r="BR5" s="1862"/>
      <c r="CK5" s="538"/>
      <c r="CL5" s="538"/>
      <c r="CM5" s="88"/>
      <c r="CN5" s="404"/>
      <c r="CO5" s="92"/>
      <c r="CP5" s="78"/>
      <c r="CR5" s="89"/>
    </row>
    <row r="6" spans="1:124">
      <c r="C6" s="87" t="s">
        <v>272</v>
      </c>
      <c r="D6" s="78" t="s">
        <v>273</v>
      </c>
      <c r="CK6" s="538"/>
      <c r="CL6" s="538"/>
      <c r="CM6" s="88"/>
      <c r="CN6" s="404"/>
      <c r="CO6" s="92"/>
      <c r="CP6" s="78"/>
      <c r="CR6" s="89"/>
    </row>
    <row r="7" spans="1:124">
      <c r="C7" s="91"/>
      <c r="D7" s="90"/>
      <c r="E7" s="90"/>
      <c r="F7" s="90"/>
      <c r="G7" s="90"/>
      <c r="H7" s="90"/>
      <c r="I7" s="90"/>
      <c r="J7" s="90"/>
      <c r="K7" s="1851">
        <v>1</v>
      </c>
      <c r="L7" s="1851"/>
      <c r="M7" s="1851"/>
      <c r="N7" s="1851"/>
      <c r="O7" s="1851"/>
      <c r="P7" s="1851"/>
      <c r="Q7" s="1851"/>
      <c r="R7" s="1851">
        <v>2</v>
      </c>
      <c r="S7" s="1851"/>
      <c r="T7" s="1851"/>
      <c r="U7" s="1851"/>
      <c r="V7" s="1851"/>
      <c r="W7" s="1851"/>
      <c r="X7" s="1851"/>
      <c r="Y7" s="1851">
        <v>3</v>
      </c>
      <c r="Z7" s="1851"/>
      <c r="AA7" s="1851"/>
      <c r="AB7" s="1851"/>
      <c r="AC7" s="1851"/>
      <c r="AD7" s="1851"/>
      <c r="AE7" s="1851"/>
      <c r="AF7" s="1851">
        <v>4</v>
      </c>
      <c r="AG7" s="1851"/>
      <c r="AH7" s="1851"/>
      <c r="AI7" s="1851"/>
      <c r="AJ7" s="1851"/>
      <c r="AK7" s="1851"/>
      <c r="AL7" s="1851"/>
      <c r="AM7" s="1851">
        <v>5</v>
      </c>
      <c r="AN7" s="1851"/>
      <c r="AO7" s="1851"/>
      <c r="AP7" s="1851"/>
      <c r="AQ7" s="1851"/>
      <c r="AR7" s="1851"/>
      <c r="AS7" s="1851"/>
      <c r="AT7" s="1851">
        <v>6</v>
      </c>
      <c r="AU7" s="1851"/>
      <c r="AV7" s="1851"/>
      <c r="AW7" s="1851"/>
      <c r="AX7" s="1851"/>
      <c r="AY7" s="1851"/>
      <c r="AZ7" s="1851"/>
      <c r="BA7" s="1851">
        <v>6</v>
      </c>
      <c r="BB7" s="1851"/>
      <c r="BC7" s="1851"/>
      <c r="BD7" s="1851"/>
      <c r="BE7" s="1851"/>
      <c r="BF7" s="1851"/>
      <c r="BG7" s="1851"/>
      <c r="BH7" s="1851">
        <v>7</v>
      </c>
      <c r="BI7" s="1851"/>
      <c r="BJ7" s="1851"/>
      <c r="BK7" s="1851"/>
      <c r="BL7" s="1851"/>
      <c r="BM7" s="1851"/>
      <c r="BN7" s="1851"/>
      <c r="BO7" s="1851">
        <v>9</v>
      </c>
      <c r="BP7" s="1851"/>
      <c r="BQ7" s="1851"/>
      <c r="BR7" s="1851"/>
      <c r="BS7" s="1851"/>
      <c r="BT7" s="1851"/>
      <c r="BU7" s="1851"/>
      <c r="BV7" s="1866">
        <v>10</v>
      </c>
      <c r="BW7" s="1867"/>
      <c r="BX7" s="1867"/>
      <c r="BY7" s="1867"/>
      <c r="BZ7" s="1867"/>
      <c r="CA7" s="1867"/>
      <c r="CB7" s="1867"/>
      <c r="CC7" s="1868"/>
      <c r="CD7" s="213"/>
      <c r="CG7" s="92"/>
      <c r="CH7" s="93">
        <f>CH8/CJ8</f>
        <v>0.57213533061644084</v>
      </c>
      <c r="CI7" s="94">
        <f>CI8/CJ8</f>
        <v>0.4278646693835591</v>
      </c>
      <c r="CJ7" s="95" t="s">
        <v>274</v>
      </c>
      <c r="CK7" s="129"/>
      <c r="CL7" s="129"/>
      <c r="CM7" s="96"/>
      <c r="CN7" s="405"/>
      <c r="CO7" s="257"/>
      <c r="CP7" s="257"/>
      <c r="CQ7" s="79"/>
      <c r="CR7" s="89"/>
    </row>
    <row r="8" spans="1:124">
      <c r="C8" s="91"/>
      <c r="D8" s="90"/>
      <c r="E8" s="90"/>
      <c r="F8" s="90"/>
      <c r="G8" s="90"/>
      <c r="H8" s="90"/>
      <c r="I8" s="90"/>
      <c r="J8" s="90"/>
      <c r="K8" s="1859" t="s">
        <v>2</v>
      </c>
      <c r="L8" s="1859"/>
      <c r="M8" s="1859"/>
      <c r="N8" s="1859"/>
      <c r="O8" s="1859"/>
      <c r="P8" s="1859"/>
      <c r="Q8" s="1859"/>
      <c r="R8" s="1859"/>
      <c r="S8" s="1859"/>
      <c r="T8" s="1859"/>
      <c r="U8" s="1859"/>
      <c r="V8" s="1859"/>
      <c r="W8" s="1859"/>
      <c r="X8" s="1860" t="s">
        <v>3</v>
      </c>
      <c r="Y8" s="1859"/>
      <c r="Z8" s="1859"/>
      <c r="AA8" s="1859"/>
      <c r="AB8" s="1859"/>
      <c r="AC8" s="1859"/>
      <c r="AD8" s="1859"/>
      <c r="AE8" s="1859"/>
      <c r="AF8" s="1859"/>
      <c r="AG8" s="1859"/>
      <c r="AH8" s="1859"/>
      <c r="AI8" s="1859"/>
      <c r="AJ8" s="1859"/>
      <c r="AK8" s="1859"/>
      <c r="AL8" s="1859"/>
      <c r="AM8" s="1859"/>
      <c r="AN8" s="1859"/>
      <c r="AO8" s="1859"/>
      <c r="AP8" s="1859"/>
      <c r="AQ8" s="1859"/>
      <c r="AR8" s="1859"/>
      <c r="AS8" s="1859"/>
      <c r="AT8" s="1859"/>
      <c r="AU8" s="1859"/>
      <c r="AV8" s="1859"/>
      <c r="AW8" s="1859"/>
      <c r="AX8" s="1861"/>
      <c r="AY8" s="1852" t="s">
        <v>4</v>
      </c>
      <c r="AZ8" s="1853"/>
      <c r="BA8" s="1853"/>
      <c r="BB8" s="1853"/>
      <c r="BC8" s="1853"/>
      <c r="BD8" s="1853"/>
      <c r="BE8" s="1853"/>
      <c r="BF8" s="1853"/>
      <c r="BG8" s="1853"/>
      <c r="BH8" s="1853"/>
      <c r="BI8" s="1853"/>
      <c r="BJ8" s="1853"/>
      <c r="BK8" s="1853"/>
      <c r="BL8" s="1853"/>
      <c r="BM8" s="1853"/>
      <c r="BN8" s="1853"/>
      <c r="BO8" s="1853"/>
      <c r="BP8" s="1853"/>
      <c r="BQ8" s="1853"/>
      <c r="BR8" s="1853"/>
      <c r="BS8" s="1853"/>
      <c r="BT8" s="1853"/>
      <c r="BU8" s="1853"/>
      <c r="BV8" s="1853"/>
      <c r="BW8" s="1853"/>
      <c r="BX8" s="1853"/>
      <c r="BY8" s="1853"/>
      <c r="BZ8" s="1853"/>
      <c r="CA8" s="1853"/>
      <c r="CB8" s="1853"/>
      <c r="CC8" s="1854"/>
      <c r="CD8" s="213"/>
      <c r="CG8" s="97"/>
      <c r="CH8" s="98">
        <v>1246660</v>
      </c>
      <c r="CI8" s="99">
        <v>932300</v>
      </c>
      <c r="CJ8" s="422">
        <v>2178960</v>
      </c>
      <c r="CK8" s="539"/>
      <c r="CL8" s="539"/>
      <c r="CM8" s="100"/>
      <c r="CN8" s="406"/>
      <c r="CO8" s="257"/>
      <c r="CP8" s="258"/>
      <c r="CQ8" s="101"/>
      <c r="CR8" s="89"/>
    </row>
    <row r="9" spans="1:124" ht="11.45" customHeight="1" thickBot="1">
      <c r="C9" s="1883" t="s">
        <v>275</v>
      </c>
      <c r="D9" s="1883" t="s">
        <v>276</v>
      </c>
      <c r="E9" s="1883" t="s">
        <v>277</v>
      </c>
      <c r="F9" s="1883" t="s">
        <v>278</v>
      </c>
      <c r="G9" s="1883" t="s">
        <v>279</v>
      </c>
      <c r="H9" s="1883" t="s">
        <v>62</v>
      </c>
      <c r="I9" s="1883" t="s">
        <v>61</v>
      </c>
      <c r="J9" s="1886" t="s">
        <v>280</v>
      </c>
      <c r="K9" s="565" t="s">
        <v>281</v>
      </c>
      <c r="L9" s="104" t="s">
        <v>282</v>
      </c>
      <c r="M9" s="102" t="s">
        <v>283</v>
      </c>
      <c r="N9" s="102" t="s">
        <v>284</v>
      </c>
      <c r="O9" s="102" t="s">
        <v>285</v>
      </c>
      <c r="P9" s="103" t="s">
        <v>286</v>
      </c>
      <c r="Q9" s="103" t="s">
        <v>287</v>
      </c>
      <c r="R9" s="104" t="s">
        <v>281</v>
      </c>
      <c r="S9" s="104" t="s">
        <v>282</v>
      </c>
      <c r="T9" s="102" t="s">
        <v>283</v>
      </c>
      <c r="U9" s="102" t="s">
        <v>284</v>
      </c>
      <c r="V9" s="102" t="s">
        <v>285</v>
      </c>
      <c r="W9" s="103" t="s">
        <v>286</v>
      </c>
      <c r="X9" s="103" t="s">
        <v>287</v>
      </c>
      <c r="Y9" s="104" t="s">
        <v>281</v>
      </c>
      <c r="Z9" s="104" t="s">
        <v>282</v>
      </c>
      <c r="AA9" s="102" t="s">
        <v>283</v>
      </c>
      <c r="AB9" s="102" t="s">
        <v>284</v>
      </c>
      <c r="AC9" s="102" t="s">
        <v>285</v>
      </c>
      <c r="AD9" s="103" t="s">
        <v>286</v>
      </c>
      <c r="AE9" s="103" t="s">
        <v>287</v>
      </c>
      <c r="AF9" s="104" t="s">
        <v>281</v>
      </c>
      <c r="AG9" s="104" t="s">
        <v>282</v>
      </c>
      <c r="AH9" s="102" t="s">
        <v>283</v>
      </c>
      <c r="AI9" s="102" t="s">
        <v>284</v>
      </c>
      <c r="AJ9" s="102" t="s">
        <v>285</v>
      </c>
      <c r="AK9" s="103" t="s">
        <v>286</v>
      </c>
      <c r="AL9" s="103" t="s">
        <v>287</v>
      </c>
      <c r="AM9" s="104" t="s">
        <v>281</v>
      </c>
      <c r="AN9" s="104" t="s">
        <v>282</v>
      </c>
      <c r="AO9" s="102" t="s">
        <v>283</v>
      </c>
      <c r="AP9" s="102" t="s">
        <v>284</v>
      </c>
      <c r="AQ9" s="102" t="s">
        <v>285</v>
      </c>
      <c r="AR9" s="103" t="s">
        <v>286</v>
      </c>
      <c r="AS9" s="103" t="s">
        <v>287</v>
      </c>
      <c r="AT9" s="104" t="s">
        <v>281</v>
      </c>
      <c r="AU9" s="104" t="s">
        <v>282</v>
      </c>
      <c r="AV9" s="102" t="s">
        <v>283</v>
      </c>
      <c r="AW9" s="102" t="s">
        <v>284</v>
      </c>
      <c r="AX9" s="102" t="s">
        <v>285</v>
      </c>
      <c r="AY9" s="211" t="s">
        <v>286</v>
      </c>
      <c r="AZ9" s="211" t="s">
        <v>287</v>
      </c>
      <c r="BA9" s="212" t="s">
        <v>281</v>
      </c>
      <c r="BB9" s="212" t="s">
        <v>282</v>
      </c>
      <c r="BC9" s="102" t="s">
        <v>283</v>
      </c>
      <c r="BD9" s="102" t="s">
        <v>284</v>
      </c>
      <c r="BE9" s="102" t="s">
        <v>285</v>
      </c>
      <c r="BF9" s="103" t="s">
        <v>286</v>
      </c>
      <c r="BG9" s="103" t="s">
        <v>287</v>
      </c>
      <c r="BH9" s="104" t="s">
        <v>281</v>
      </c>
      <c r="BI9" s="104" t="s">
        <v>282</v>
      </c>
      <c r="BJ9" s="102" t="s">
        <v>283</v>
      </c>
      <c r="BK9" s="102" t="s">
        <v>284</v>
      </c>
      <c r="BL9" s="102" t="s">
        <v>285</v>
      </c>
      <c r="BM9" s="103" t="s">
        <v>286</v>
      </c>
      <c r="BN9" s="103" t="s">
        <v>287</v>
      </c>
      <c r="BO9" s="104" t="s">
        <v>281</v>
      </c>
      <c r="BP9" s="104" t="s">
        <v>282</v>
      </c>
      <c r="BQ9" s="102" t="s">
        <v>283</v>
      </c>
      <c r="BR9" s="102" t="s">
        <v>284</v>
      </c>
      <c r="BS9" s="102" t="s">
        <v>285</v>
      </c>
      <c r="BT9" s="103" t="s">
        <v>286</v>
      </c>
      <c r="BU9" s="103" t="s">
        <v>287</v>
      </c>
      <c r="BV9" s="104" t="s">
        <v>281</v>
      </c>
      <c r="BW9" s="104" t="s">
        <v>282</v>
      </c>
      <c r="BX9" s="102" t="s">
        <v>283</v>
      </c>
      <c r="BY9" s="102" t="s">
        <v>284</v>
      </c>
      <c r="BZ9" s="102" t="s">
        <v>285</v>
      </c>
      <c r="CA9" s="103" t="s">
        <v>286</v>
      </c>
      <c r="CB9" s="103" t="s">
        <v>287</v>
      </c>
      <c r="CC9" s="566" t="s">
        <v>281</v>
      </c>
      <c r="CD9" s="214" t="s">
        <v>263</v>
      </c>
      <c r="CE9" s="254" t="s">
        <v>288</v>
      </c>
      <c r="CF9" s="255"/>
      <c r="CG9" s="255"/>
      <c r="CH9" s="1878" t="s">
        <v>289</v>
      </c>
      <c r="CI9" s="1878"/>
      <c r="CJ9" s="1879"/>
      <c r="CK9" s="540"/>
      <c r="CL9" s="540"/>
      <c r="CM9" s="1855" t="s">
        <v>290</v>
      </c>
      <c r="CN9" s="555"/>
      <c r="CO9" s="1857" t="s">
        <v>291</v>
      </c>
      <c r="CP9" s="1849" t="s">
        <v>292</v>
      </c>
      <c r="CQ9" s="1847" t="s">
        <v>293</v>
      </c>
      <c r="CR9" s="1880" t="s">
        <v>294</v>
      </c>
      <c r="CS9" s="813"/>
      <c r="CT9" s="1888" t="s">
        <v>256</v>
      </c>
      <c r="CU9" s="1889"/>
      <c r="CV9" s="814" t="s">
        <v>295</v>
      </c>
      <c r="CW9" s="813"/>
    </row>
    <row r="10" spans="1:124" ht="17.100000000000001" customHeight="1" thickBot="1">
      <c r="C10" s="1884"/>
      <c r="D10" s="1884"/>
      <c r="E10" s="1884"/>
      <c r="F10" s="1885"/>
      <c r="G10" s="1884"/>
      <c r="H10" s="1884"/>
      <c r="I10" s="1884"/>
      <c r="J10" s="1887"/>
      <c r="K10" s="569">
        <v>19</v>
      </c>
      <c r="L10" s="570">
        <f t="shared" ref="L10:T10" si="0">K10+1</f>
        <v>20</v>
      </c>
      <c r="M10" s="570">
        <f t="shared" si="0"/>
        <v>21</v>
      </c>
      <c r="N10" s="570">
        <f t="shared" si="0"/>
        <v>22</v>
      </c>
      <c r="O10" s="570">
        <f t="shared" si="0"/>
        <v>23</v>
      </c>
      <c r="P10" s="571">
        <f t="shared" si="0"/>
        <v>24</v>
      </c>
      <c r="Q10" s="571">
        <f t="shared" si="0"/>
        <v>25</v>
      </c>
      <c r="R10" s="570">
        <f t="shared" si="0"/>
        <v>26</v>
      </c>
      <c r="S10" s="570">
        <f t="shared" si="0"/>
        <v>27</v>
      </c>
      <c r="T10" s="570">
        <f t="shared" si="0"/>
        <v>28</v>
      </c>
      <c r="U10" s="570">
        <f t="shared" ref="U10" si="1">T10+1</f>
        <v>29</v>
      </c>
      <c r="V10" s="570">
        <f t="shared" ref="V10" si="2">U10+1</f>
        <v>30</v>
      </c>
      <c r="W10" s="571">
        <v>31</v>
      </c>
      <c r="X10" s="571">
        <v>1</v>
      </c>
      <c r="Y10" s="570">
        <f>X10+1</f>
        <v>2</v>
      </c>
      <c r="Z10" s="570">
        <f t="shared" ref="Z10" si="3">Y10+1</f>
        <v>3</v>
      </c>
      <c r="AA10" s="570">
        <f t="shared" ref="AA10" si="4">Z10+1</f>
        <v>4</v>
      </c>
      <c r="AB10" s="570">
        <f t="shared" ref="AB10" si="5">AA10+1</f>
        <v>5</v>
      </c>
      <c r="AC10" s="570">
        <f t="shared" ref="AC10" si="6">AB10+1</f>
        <v>6</v>
      </c>
      <c r="AD10" s="571">
        <f t="shared" ref="AD10" si="7">AC10+1</f>
        <v>7</v>
      </c>
      <c r="AE10" s="571">
        <f t="shared" ref="AE10" si="8">AD10+1</f>
        <v>8</v>
      </c>
      <c r="AF10" s="570">
        <f>AE10+1</f>
        <v>9</v>
      </c>
      <c r="AG10" s="570">
        <f t="shared" ref="AG10" si="9">AF10+1</f>
        <v>10</v>
      </c>
      <c r="AH10" s="570">
        <f t="shared" ref="AH10" si="10">AG10+1</f>
        <v>11</v>
      </c>
      <c r="AI10" s="570">
        <f t="shared" ref="AI10" si="11">AH10+1</f>
        <v>12</v>
      </c>
      <c r="AJ10" s="570">
        <f t="shared" ref="AJ10" si="12">AI10+1</f>
        <v>13</v>
      </c>
      <c r="AK10" s="571">
        <f t="shared" ref="AK10" si="13">AJ10+1</f>
        <v>14</v>
      </c>
      <c r="AL10" s="571">
        <f t="shared" ref="AL10" si="14">AK10+1</f>
        <v>15</v>
      </c>
      <c r="AM10" s="570">
        <f>AL10+1</f>
        <v>16</v>
      </c>
      <c r="AN10" s="570">
        <f t="shared" ref="AN10" si="15">AM10+1</f>
        <v>17</v>
      </c>
      <c r="AO10" s="570">
        <f t="shared" ref="AO10" si="16">AN10+1</f>
        <v>18</v>
      </c>
      <c r="AP10" s="570">
        <f t="shared" ref="AP10" si="17">AO10+1</f>
        <v>19</v>
      </c>
      <c r="AQ10" s="570">
        <f t="shared" ref="AQ10" si="18">AP10+1</f>
        <v>20</v>
      </c>
      <c r="AR10" s="571">
        <f t="shared" ref="AR10" si="19">AQ10+1</f>
        <v>21</v>
      </c>
      <c r="AS10" s="571">
        <f t="shared" ref="AS10" si="20">AR10+1</f>
        <v>22</v>
      </c>
      <c r="AT10" s="570">
        <f>AS10+1</f>
        <v>23</v>
      </c>
      <c r="AU10" s="570">
        <f t="shared" ref="AU10" si="21">AT10+1</f>
        <v>24</v>
      </c>
      <c r="AV10" s="570">
        <f t="shared" ref="AV10" si="22">AU10+1</f>
        <v>25</v>
      </c>
      <c r="AW10" s="570">
        <f t="shared" ref="AW10" si="23">AV10+1</f>
        <v>26</v>
      </c>
      <c r="AX10" s="570">
        <f t="shared" ref="AX10" si="24">AW10+1</f>
        <v>27</v>
      </c>
      <c r="AY10" s="572">
        <v>1</v>
      </c>
      <c r="AZ10" s="572">
        <f t="shared" ref="AZ10" si="25">AY10+1</f>
        <v>2</v>
      </c>
      <c r="BA10" s="573">
        <f t="shared" ref="BA10" si="26">AZ10+1</f>
        <v>3</v>
      </c>
      <c r="BB10" s="573">
        <f t="shared" ref="BB10" si="27">BA10+1</f>
        <v>4</v>
      </c>
      <c r="BC10" s="570">
        <f t="shared" ref="BC10" si="28">BB10+1</f>
        <v>5</v>
      </c>
      <c r="BD10" s="570">
        <f t="shared" ref="BD10" si="29">BC10+1</f>
        <v>6</v>
      </c>
      <c r="BE10" s="570">
        <f t="shared" ref="BE10" si="30">BD10+1</f>
        <v>7</v>
      </c>
      <c r="BF10" s="571">
        <f t="shared" ref="BF10" si="31">BE10+1</f>
        <v>8</v>
      </c>
      <c r="BG10" s="571">
        <f t="shared" ref="BG10" si="32">BF10+1</f>
        <v>9</v>
      </c>
      <c r="BH10" s="570">
        <f t="shared" ref="BH10" si="33">BG10+1</f>
        <v>10</v>
      </c>
      <c r="BI10" s="570">
        <f t="shared" ref="BI10" si="34">BH10+1</f>
        <v>11</v>
      </c>
      <c r="BJ10" s="570">
        <f t="shared" ref="BJ10" si="35">BI10+1</f>
        <v>12</v>
      </c>
      <c r="BK10" s="570">
        <f t="shared" ref="BK10" si="36">BJ10+1</f>
        <v>13</v>
      </c>
      <c r="BL10" s="570">
        <f t="shared" ref="BL10" si="37">BK10+1</f>
        <v>14</v>
      </c>
      <c r="BM10" s="571">
        <f t="shared" ref="BM10" si="38">BL10+1</f>
        <v>15</v>
      </c>
      <c r="BN10" s="571">
        <f t="shared" ref="BN10" si="39">BM10+1</f>
        <v>16</v>
      </c>
      <c r="BO10" s="570">
        <f t="shared" ref="BO10" si="40">BN10+1</f>
        <v>17</v>
      </c>
      <c r="BP10" s="570">
        <f t="shared" ref="BP10" si="41">BO10+1</f>
        <v>18</v>
      </c>
      <c r="BQ10" s="570">
        <f t="shared" ref="BQ10" si="42">BP10+1</f>
        <v>19</v>
      </c>
      <c r="BR10" s="570">
        <f t="shared" ref="BR10" si="43">BQ10+1</f>
        <v>20</v>
      </c>
      <c r="BS10" s="570">
        <f t="shared" ref="BS10" si="44">BR10+1</f>
        <v>21</v>
      </c>
      <c r="BT10" s="571">
        <f t="shared" ref="BT10" si="45">BS10+1</f>
        <v>22</v>
      </c>
      <c r="BU10" s="571">
        <f t="shared" ref="BU10" si="46">BT10+1</f>
        <v>23</v>
      </c>
      <c r="BV10" s="570">
        <f t="shared" ref="BV10" si="47">BU10+1</f>
        <v>24</v>
      </c>
      <c r="BW10" s="570">
        <f t="shared" ref="BW10" si="48">BV10+1</f>
        <v>25</v>
      </c>
      <c r="BX10" s="570">
        <f t="shared" ref="BX10" si="49">BW10+1</f>
        <v>26</v>
      </c>
      <c r="BY10" s="570">
        <f t="shared" ref="BY10" si="50">BX10+1</f>
        <v>27</v>
      </c>
      <c r="BZ10" s="570">
        <f t="shared" ref="BZ10" si="51">BY10+1</f>
        <v>28</v>
      </c>
      <c r="CA10" s="571">
        <f t="shared" ref="CA10" si="52">BZ10+1</f>
        <v>29</v>
      </c>
      <c r="CB10" s="571">
        <f t="shared" ref="CB10" si="53">CA10+1</f>
        <v>30</v>
      </c>
      <c r="CC10" s="574">
        <f t="shared" ref="CC10" si="54">CB10+1</f>
        <v>31</v>
      </c>
      <c r="CD10" s="575" t="s">
        <v>296</v>
      </c>
      <c r="CE10" s="576" t="s">
        <v>297</v>
      </c>
      <c r="CF10" s="577" t="s">
        <v>298</v>
      </c>
      <c r="CG10" s="577" t="s">
        <v>299</v>
      </c>
      <c r="CH10" s="577" t="s">
        <v>297</v>
      </c>
      <c r="CI10" s="577" t="s">
        <v>298</v>
      </c>
      <c r="CJ10" s="578" t="s">
        <v>299</v>
      </c>
      <c r="CK10" s="579"/>
      <c r="CL10" s="579"/>
      <c r="CM10" s="1856"/>
      <c r="CN10" s="580"/>
      <c r="CO10" s="1858"/>
      <c r="CP10" s="1850"/>
      <c r="CQ10" s="1848"/>
      <c r="CR10" s="1881"/>
      <c r="CS10" s="815"/>
      <c r="CT10" s="816" t="s">
        <v>2</v>
      </c>
      <c r="CU10" s="817" t="s">
        <v>3</v>
      </c>
      <c r="CV10" s="817" t="s">
        <v>300</v>
      </c>
      <c r="CW10" s="815"/>
      <c r="CX10" s="1872">
        <v>1</v>
      </c>
      <c r="CY10" s="1873"/>
      <c r="CZ10" s="1874"/>
      <c r="DA10" s="1872">
        <v>2</v>
      </c>
      <c r="DB10" s="1873"/>
      <c r="DC10" s="1874"/>
      <c r="DD10" s="1872">
        <v>3</v>
      </c>
      <c r="DE10" s="1873"/>
      <c r="DF10" s="1874"/>
      <c r="DG10" s="1872">
        <v>4</v>
      </c>
      <c r="DH10" s="1873"/>
      <c r="DI10" s="1874"/>
      <c r="DJ10" s="1872">
        <v>5</v>
      </c>
      <c r="DK10" s="1873"/>
      <c r="DL10" s="1874"/>
      <c r="DM10" s="1872">
        <v>6</v>
      </c>
      <c r="DN10" s="1873"/>
      <c r="DO10" s="1874"/>
      <c r="DP10" s="1872">
        <v>7</v>
      </c>
      <c r="DQ10" s="1873"/>
      <c r="DR10" s="1874"/>
    </row>
    <row r="11" spans="1:124" ht="13.5" thickBot="1">
      <c r="B11" s="106"/>
      <c r="C11" s="568" t="s">
        <v>301</v>
      </c>
      <c r="D11" s="193"/>
      <c r="E11" s="193"/>
      <c r="F11" s="193"/>
      <c r="G11" s="193"/>
      <c r="H11" s="193"/>
      <c r="I11" s="193"/>
      <c r="J11" s="193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664" t="s">
        <v>302</v>
      </c>
      <c r="AN11" s="66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05"/>
      <c r="CI11" s="194"/>
      <c r="CJ11" s="194"/>
      <c r="CK11" s="541"/>
      <c r="CL11" s="541"/>
      <c r="CM11" s="195"/>
      <c r="CN11" s="556"/>
      <c r="CO11" s="196"/>
      <c r="CP11" s="197"/>
      <c r="CQ11" s="198"/>
      <c r="CR11" s="259"/>
      <c r="CS11" s="812"/>
      <c r="CT11" s="818"/>
      <c r="CU11" s="818"/>
      <c r="CV11" s="818"/>
      <c r="CW11" s="812"/>
      <c r="CX11" s="819" t="s">
        <v>297</v>
      </c>
      <c r="CY11" s="820" t="s">
        <v>298</v>
      </c>
      <c r="CZ11" s="821" t="s">
        <v>299</v>
      </c>
      <c r="DA11" s="819" t="s">
        <v>297</v>
      </c>
      <c r="DB11" s="820" t="s">
        <v>298</v>
      </c>
      <c r="DC11" s="821" t="s">
        <v>299</v>
      </c>
      <c r="DD11" s="819" t="s">
        <v>297</v>
      </c>
      <c r="DE11" s="820" t="s">
        <v>298</v>
      </c>
      <c r="DF11" s="821" t="s">
        <v>299</v>
      </c>
      <c r="DG11" s="819" t="s">
        <v>297</v>
      </c>
      <c r="DH11" s="820" t="s">
        <v>298</v>
      </c>
      <c r="DI11" s="821" t="s">
        <v>299</v>
      </c>
      <c r="DJ11" s="819" t="s">
        <v>297</v>
      </c>
      <c r="DK11" s="820" t="s">
        <v>298</v>
      </c>
      <c r="DL11" s="821" t="s">
        <v>299</v>
      </c>
      <c r="DM11" s="819" t="s">
        <v>297</v>
      </c>
      <c r="DN11" s="820" t="s">
        <v>298</v>
      </c>
      <c r="DO11" s="821" t="s">
        <v>299</v>
      </c>
      <c r="DP11" s="819" t="s">
        <v>297</v>
      </c>
      <c r="DQ11" s="820" t="s">
        <v>298</v>
      </c>
      <c r="DR11" s="821" t="s">
        <v>299</v>
      </c>
    </row>
    <row r="12" spans="1:124">
      <c r="A12" s="107"/>
      <c r="B12" s="106"/>
      <c r="C12" s="178" t="s">
        <v>303</v>
      </c>
      <c r="D12" s="179">
        <v>0.25</v>
      </c>
      <c r="E12" s="180" t="s">
        <v>304</v>
      </c>
      <c r="F12" s="180" t="s">
        <v>305</v>
      </c>
      <c r="G12" s="181" t="str">
        <f t="shared" ref="G12:G19" si="55">IF(D12&lt;=0.541,"DAY",(IF(D12&lt;=0.74930556,"EARLY",(IF(D12&lt;=0.97916667,"PRIME","LATE")))))</f>
        <v>DAY</v>
      </c>
      <c r="H12" s="182" t="s">
        <v>256</v>
      </c>
      <c r="I12" s="181" t="s">
        <v>306</v>
      </c>
      <c r="J12" s="181" t="s">
        <v>307</v>
      </c>
      <c r="K12" s="183">
        <v>1</v>
      </c>
      <c r="L12" s="183"/>
      <c r="M12" s="183">
        <v>1</v>
      </c>
      <c r="N12" s="183"/>
      <c r="O12" s="183"/>
      <c r="P12" s="184"/>
      <c r="Q12" s="184"/>
      <c r="R12" s="183">
        <v>1</v>
      </c>
      <c r="S12" s="183"/>
      <c r="T12" s="183">
        <v>1</v>
      </c>
      <c r="U12" s="183"/>
      <c r="V12" s="183">
        <v>1</v>
      </c>
      <c r="W12" s="184"/>
      <c r="X12" s="184"/>
      <c r="Y12" s="183"/>
      <c r="Z12" s="183"/>
      <c r="AA12" s="183"/>
      <c r="AB12" s="183"/>
      <c r="AC12" s="183"/>
      <c r="AD12" s="184"/>
      <c r="AE12" s="184"/>
      <c r="AF12" s="183"/>
      <c r="AG12" s="183"/>
      <c r="AH12" s="183"/>
      <c r="AI12" s="183"/>
      <c r="AJ12" s="183"/>
      <c r="AK12" s="184"/>
      <c r="AL12" s="184"/>
      <c r="AM12" s="728"/>
      <c r="AN12" s="728"/>
      <c r="AO12" s="183"/>
      <c r="AP12" s="183"/>
      <c r="AQ12" s="183"/>
      <c r="AR12" s="184"/>
      <c r="AS12" s="184"/>
      <c r="AT12" s="183"/>
      <c r="AU12" s="183"/>
      <c r="AV12" s="183"/>
      <c r="AW12" s="183"/>
      <c r="AX12" s="183"/>
      <c r="AY12" s="184"/>
      <c r="AZ12" s="184"/>
      <c r="BA12" s="183"/>
      <c r="BB12" s="183"/>
      <c r="BC12" s="183"/>
      <c r="BD12" s="183"/>
      <c r="BE12" s="183"/>
      <c r="BF12" s="184"/>
      <c r="BG12" s="184"/>
      <c r="BH12" s="183"/>
      <c r="BI12" s="183"/>
      <c r="BJ12" s="183"/>
      <c r="BK12" s="183"/>
      <c r="BL12" s="183"/>
      <c r="BM12" s="184"/>
      <c r="BN12" s="184"/>
      <c r="BO12" s="183"/>
      <c r="BP12" s="183"/>
      <c r="BQ12" s="183"/>
      <c r="BR12" s="183"/>
      <c r="BS12" s="183"/>
      <c r="BT12" s="184"/>
      <c r="BU12" s="184"/>
      <c r="BV12" s="183"/>
      <c r="BW12" s="183"/>
      <c r="BX12" s="183"/>
      <c r="BY12" s="183"/>
      <c r="BZ12" s="183"/>
      <c r="CA12" s="184"/>
      <c r="CB12" s="184"/>
      <c r="CC12" s="183"/>
      <c r="CD12" s="185">
        <f t="shared" ref="CD12:CD19" si="56">SUM(K12:CC12)</f>
        <v>5</v>
      </c>
      <c r="CE12" s="186">
        <v>2.7</v>
      </c>
      <c r="CF12" s="187"/>
      <c r="CG12" s="188">
        <f t="shared" ref="CG12:CG16" si="57">(CE12*$CH$7)+(CF12*$CI$7)</f>
        <v>1.5447653926643903</v>
      </c>
      <c r="CH12" s="189">
        <f t="shared" ref="CH12:CH15" si="58">+CD12*CE12</f>
        <v>13.5</v>
      </c>
      <c r="CI12" s="190">
        <f t="shared" ref="CI12:CI15" si="59">+CD12*CF12</f>
        <v>0</v>
      </c>
      <c r="CJ12" s="191">
        <f t="shared" ref="CJ12:CJ15" si="60">CD12*CG12</f>
        <v>7.723826963321951</v>
      </c>
      <c r="CK12" s="542">
        <f>2673/2</f>
        <v>1336.5</v>
      </c>
      <c r="CL12" s="542">
        <f>2673/2</f>
        <v>1336.5</v>
      </c>
      <c r="CM12" s="733">
        <f t="shared" ref="CM12:CM19" si="61">CL12/30*J12</f>
        <v>1782</v>
      </c>
      <c r="CN12" s="542"/>
      <c r="CO12" s="247">
        <v>345</v>
      </c>
      <c r="CP12" s="247">
        <f t="shared" ref="CP12:CP19" si="62">CM12*CD12</f>
        <v>8910</v>
      </c>
      <c r="CQ12" s="247">
        <f t="shared" ref="CQ12:CQ19" si="63">CO12*CD12</f>
        <v>1725</v>
      </c>
      <c r="CR12" s="192">
        <f t="shared" ref="CR12:CR20" si="64">CQ12/CJ12</f>
        <v>223.33488414376549</v>
      </c>
      <c r="CS12" s="822"/>
      <c r="CT12" s="818">
        <f>SUM(K12:W12)*CO12</f>
        <v>1725</v>
      </c>
      <c r="CU12" s="818">
        <f>SUM(X12:AX12)*CO12</f>
        <v>0</v>
      </c>
      <c r="CV12" s="818"/>
      <c r="CW12" s="822"/>
      <c r="CX12" s="823">
        <f t="shared" ref="CX12:CX19" si="65">COUNTA(R12:X12)*$CE12</f>
        <v>8.1000000000000014</v>
      </c>
      <c r="CY12" s="824">
        <f t="shared" ref="CY12:CY18" si="66">COUNTA(R12:X12)*$CF12</f>
        <v>0</v>
      </c>
      <c r="CZ12" s="825">
        <f>COUNTA(K12:Q12)*$CG12</f>
        <v>3.0895307853287806</v>
      </c>
      <c r="DA12" s="823">
        <f t="shared" ref="DA12:DA18" si="67">COUNTA(Y12:AE12)*$CE12</f>
        <v>0</v>
      </c>
      <c r="DB12" s="824">
        <f t="shared" ref="DB12:DB18" si="68">COUNTA(Y12:AE12)*$CF12</f>
        <v>0</v>
      </c>
      <c r="DC12" s="825">
        <f>COUNTA(R12:X12)*$CG12</f>
        <v>4.6342961779931713</v>
      </c>
      <c r="DD12" s="823">
        <f t="shared" ref="DD12:DD18" si="69">COUNTA(AF12:AL12)*$CE12</f>
        <v>0</v>
      </c>
      <c r="DE12" s="824">
        <f t="shared" ref="DE12:DE18" si="70">COUNTA(AF12:AL12)*$CF12</f>
        <v>0</v>
      </c>
      <c r="DF12" s="825">
        <f>COUNTA(Y12:AE12)*$CG12</f>
        <v>0</v>
      </c>
      <c r="DG12" s="823">
        <f t="shared" ref="DG12:DG18" si="71">COUNTA(AM12:AS12)*$CE12</f>
        <v>0</v>
      </c>
      <c r="DH12" s="824">
        <f t="shared" ref="DH12:DH18" si="72">COUNTA(AM12:AS12)*$CF12</f>
        <v>0</v>
      </c>
      <c r="DI12" s="825">
        <f>COUNTA(AF12:AL12)*$CG12</f>
        <v>0</v>
      </c>
      <c r="DJ12" s="823">
        <f t="shared" ref="DJ12:DJ18" si="73">COUNTA(AT12:AZ12)*$CE12</f>
        <v>0</v>
      </c>
      <c r="DK12" s="824">
        <f t="shared" ref="DK12:DK18" si="74">COUNTA(AT12:AZ12)*$CF12</f>
        <v>0</v>
      </c>
      <c r="DL12" s="825">
        <f>COUNTA(AM12:AS12)*$CG12</f>
        <v>0</v>
      </c>
      <c r="DM12" s="823">
        <f t="shared" ref="DM12:DM19" si="75">COUNTA(BA12:BG12)*$CE12</f>
        <v>0</v>
      </c>
      <c r="DN12" s="824">
        <f t="shared" ref="DN12:DN18" si="76">COUNTA(BA12:BG12)*$CF12</f>
        <v>0</v>
      </c>
      <c r="DO12" s="825">
        <f>COUNTA(AT12:AX12)*$CG12</f>
        <v>0</v>
      </c>
      <c r="DP12" s="823">
        <f t="shared" ref="DP12:DP19" si="77">COUNTA(BH12:BN12)*$CE12</f>
        <v>0</v>
      </c>
      <c r="DQ12" s="824">
        <f t="shared" ref="DQ12:DQ18" si="78">COUNTA(BH12:BN12)*$CF12</f>
        <v>0</v>
      </c>
      <c r="DR12" s="825">
        <f t="shared" ref="DR12:DR18" si="79">COUNTA(BH12:BN12)*$CG12</f>
        <v>0</v>
      </c>
    </row>
    <row r="13" spans="1:124">
      <c r="A13" s="107"/>
      <c r="B13" s="106"/>
      <c r="C13" s="108" t="s">
        <v>308</v>
      </c>
      <c r="D13" s="109">
        <v>0.29166666666666669</v>
      </c>
      <c r="E13" s="110" t="s">
        <v>304</v>
      </c>
      <c r="F13" s="110" t="s">
        <v>305</v>
      </c>
      <c r="G13" s="111" t="str">
        <f t="shared" si="55"/>
        <v>DAY</v>
      </c>
      <c r="H13" s="112" t="s">
        <v>256</v>
      </c>
      <c r="I13" s="111" t="s">
        <v>306</v>
      </c>
      <c r="J13" s="111" t="s">
        <v>307</v>
      </c>
      <c r="K13" s="113"/>
      <c r="L13" s="113">
        <v>1</v>
      </c>
      <c r="M13" s="113"/>
      <c r="N13" s="113">
        <v>1</v>
      </c>
      <c r="O13" s="113"/>
      <c r="P13" s="114"/>
      <c r="Q13" s="114"/>
      <c r="R13" s="113"/>
      <c r="S13" s="113">
        <v>1</v>
      </c>
      <c r="T13" s="113"/>
      <c r="U13" s="113">
        <v>1</v>
      </c>
      <c r="V13" s="113"/>
      <c r="W13" s="114"/>
      <c r="X13" s="114"/>
      <c r="Y13" s="113">
        <v>1</v>
      </c>
      <c r="Z13" s="113"/>
      <c r="AA13" s="113"/>
      <c r="AB13" s="113"/>
      <c r="AC13" s="113"/>
      <c r="AD13" s="114"/>
      <c r="AE13" s="114"/>
      <c r="AF13" s="113"/>
      <c r="AG13" s="113"/>
      <c r="AH13" s="113"/>
      <c r="AI13" s="113"/>
      <c r="AJ13" s="113"/>
      <c r="AK13" s="114"/>
      <c r="AL13" s="114"/>
      <c r="AM13" s="729"/>
      <c r="AN13" s="729"/>
      <c r="AO13" s="113"/>
      <c r="AP13" s="113"/>
      <c r="AQ13" s="113"/>
      <c r="AR13" s="114"/>
      <c r="AS13" s="114"/>
      <c r="AT13" s="113"/>
      <c r="AU13" s="113"/>
      <c r="AV13" s="113"/>
      <c r="AW13" s="113"/>
      <c r="AX13" s="113"/>
      <c r="AY13" s="114"/>
      <c r="AZ13" s="114"/>
      <c r="BA13" s="113"/>
      <c r="BB13" s="113"/>
      <c r="BC13" s="113"/>
      <c r="BD13" s="113"/>
      <c r="BE13" s="113"/>
      <c r="BF13" s="114"/>
      <c r="BG13" s="114"/>
      <c r="BH13" s="113"/>
      <c r="BI13" s="113"/>
      <c r="BJ13" s="113"/>
      <c r="BK13" s="113"/>
      <c r="BL13" s="113"/>
      <c r="BM13" s="114"/>
      <c r="BN13" s="114"/>
      <c r="BO13" s="113"/>
      <c r="BP13" s="113"/>
      <c r="BQ13" s="113"/>
      <c r="BR13" s="113"/>
      <c r="BS13" s="113"/>
      <c r="BT13" s="114"/>
      <c r="BU13" s="114"/>
      <c r="BV13" s="113"/>
      <c r="BW13" s="113"/>
      <c r="BX13" s="113"/>
      <c r="BY13" s="113"/>
      <c r="BZ13" s="113"/>
      <c r="CA13" s="114"/>
      <c r="CB13" s="114"/>
      <c r="CC13" s="113"/>
      <c r="CD13" s="115">
        <f t="shared" si="56"/>
        <v>5</v>
      </c>
      <c r="CE13" s="116">
        <v>2.6</v>
      </c>
      <c r="CF13" s="117"/>
      <c r="CG13" s="118">
        <f t="shared" si="57"/>
        <v>1.4875518596027462</v>
      </c>
      <c r="CH13" s="119">
        <f t="shared" si="58"/>
        <v>13</v>
      </c>
      <c r="CI13" s="120">
        <f t="shared" si="59"/>
        <v>0</v>
      </c>
      <c r="CJ13" s="121">
        <f t="shared" si="60"/>
        <v>7.4377592980137308</v>
      </c>
      <c r="CK13" s="543">
        <f>(480+12)/2</f>
        <v>246</v>
      </c>
      <c r="CL13" s="543">
        <f>(480+12)/2</f>
        <v>246</v>
      </c>
      <c r="CM13" s="734">
        <f t="shared" si="61"/>
        <v>328</v>
      </c>
      <c r="CN13" s="543"/>
      <c r="CO13" s="248">
        <v>345</v>
      </c>
      <c r="CP13" s="249">
        <f t="shared" si="62"/>
        <v>1640</v>
      </c>
      <c r="CQ13" s="249">
        <f t="shared" si="63"/>
        <v>1725</v>
      </c>
      <c r="CR13" s="122">
        <f t="shared" si="64"/>
        <v>231.92468738006417</v>
      </c>
      <c r="CS13" s="822"/>
      <c r="CT13" s="818">
        <f t="shared" ref="CT13:CT19" si="80">SUM(K13:W13)*CO13</f>
        <v>1380</v>
      </c>
      <c r="CU13" s="818">
        <f t="shared" ref="CU13:CU18" si="81">SUM(X13:AX13)*CO13</f>
        <v>345</v>
      </c>
      <c r="CV13" s="818"/>
      <c r="CW13" s="822"/>
      <c r="CX13" s="823">
        <f t="shared" si="65"/>
        <v>5.2</v>
      </c>
      <c r="CY13" s="824">
        <f t="shared" si="66"/>
        <v>0</v>
      </c>
      <c r="CZ13" s="825">
        <f t="shared" ref="CZ13:CZ19" si="82">COUNTA(K13:Q13)*$CG13</f>
        <v>2.9751037192054923</v>
      </c>
      <c r="DA13" s="823">
        <f t="shared" si="67"/>
        <v>2.6</v>
      </c>
      <c r="DB13" s="824">
        <f t="shared" si="68"/>
        <v>0</v>
      </c>
      <c r="DC13" s="825">
        <f t="shared" ref="DC13:DC19" si="83">COUNTA(R13:X13)*$CG13</f>
        <v>2.9751037192054923</v>
      </c>
      <c r="DD13" s="823">
        <f t="shared" si="69"/>
        <v>0</v>
      </c>
      <c r="DE13" s="824">
        <f t="shared" si="70"/>
        <v>0</v>
      </c>
      <c r="DF13" s="825">
        <f t="shared" ref="DF13:DF19" si="84">COUNTA(Y13:AE13)*$CG13</f>
        <v>1.4875518596027462</v>
      </c>
      <c r="DG13" s="823">
        <f t="shared" si="71"/>
        <v>0</v>
      </c>
      <c r="DH13" s="824">
        <f t="shared" si="72"/>
        <v>0</v>
      </c>
      <c r="DI13" s="825">
        <f t="shared" ref="DI13:DI19" si="85">COUNTA(AF13:AL13)*$CG13</f>
        <v>0</v>
      </c>
      <c r="DJ13" s="823">
        <f t="shared" si="73"/>
        <v>0</v>
      </c>
      <c r="DK13" s="824">
        <f t="shared" si="74"/>
        <v>0</v>
      </c>
      <c r="DL13" s="825">
        <f t="shared" ref="DL13:DL19" si="86">COUNTA(AM13:AS13)*$CG13</f>
        <v>0</v>
      </c>
      <c r="DM13" s="823">
        <f t="shared" si="75"/>
        <v>0</v>
      </c>
      <c r="DN13" s="824">
        <f t="shared" si="76"/>
        <v>0</v>
      </c>
      <c r="DO13" s="825">
        <f t="shared" ref="DO13:DO19" si="87">COUNTA(AT13:AX13)*$CG13</f>
        <v>0</v>
      </c>
      <c r="DP13" s="823">
        <f t="shared" si="77"/>
        <v>0</v>
      </c>
      <c r="DQ13" s="824">
        <f t="shared" si="78"/>
        <v>0</v>
      </c>
      <c r="DR13" s="825">
        <f t="shared" si="79"/>
        <v>0</v>
      </c>
    </row>
    <row r="14" spans="1:124">
      <c r="A14" s="107"/>
      <c r="B14" s="106"/>
      <c r="C14" s="738" t="s">
        <v>309</v>
      </c>
      <c r="D14" s="739">
        <v>0.4375</v>
      </c>
      <c r="E14" s="740" t="s">
        <v>310</v>
      </c>
      <c r="F14" s="740" t="s">
        <v>305</v>
      </c>
      <c r="G14" s="741" t="str">
        <f t="shared" ref="G14" si="88">IF(D14&lt;=0.541,"DAY",(IF(D14&lt;=0.74930556,"EARLY",(IF(D14&lt;=0.97916667,"PRIME","LATE")))))</f>
        <v>DAY</v>
      </c>
      <c r="H14" s="112" t="s">
        <v>256</v>
      </c>
      <c r="I14" s="741" t="s">
        <v>311</v>
      </c>
      <c r="J14" s="741" t="s">
        <v>312</v>
      </c>
      <c r="K14" s="113"/>
      <c r="L14" s="113"/>
      <c r="M14" s="114">
        <v>1</v>
      </c>
      <c r="N14" s="113"/>
      <c r="O14" s="114">
        <v>1</v>
      </c>
      <c r="P14" s="114"/>
      <c r="Q14" s="114"/>
      <c r="R14" s="114">
        <v>1</v>
      </c>
      <c r="S14" s="113"/>
      <c r="T14" s="114">
        <v>1</v>
      </c>
      <c r="U14" s="113"/>
      <c r="V14" s="113"/>
      <c r="W14" s="114"/>
      <c r="X14" s="114"/>
      <c r="Y14" s="113"/>
      <c r="Z14" s="113"/>
      <c r="AA14" s="113"/>
      <c r="AB14" s="113"/>
      <c r="AC14" s="113"/>
      <c r="AD14" s="114"/>
      <c r="AE14" s="114"/>
      <c r="AF14" s="113"/>
      <c r="AG14" s="113"/>
      <c r="AH14" s="113"/>
      <c r="AI14" s="113"/>
      <c r="AJ14" s="113"/>
      <c r="AK14" s="114"/>
      <c r="AL14" s="114"/>
      <c r="AM14" s="729"/>
      <c r="AN14" s="729"/>
      <c r="AO14" s="113"/>
      <c r="AP14" s="113"/>
      <c r="AQ14" s="113"/>
      <c r="AR14" s="114"/>
      <c r="AS14" s="114"/>
      <c r="AT14" s="113"/>
      <c r="AU14" s="113"/>
      <c r="AV14" s="113"/>
      <c r="AW14" s="113"/>
      <c r="AX14" s="113"/>
      <c r="AY14" s="114"/>
      <c r="AZ14" s="114"/>
      <c r="BA14" s="113"/>
      <c r="BB14" s="113"/>
      <c r="BC14" s="113"/>
      <c r="BD14" s="113"/>
      <c r="BE14" s="113"/>
      <c r="BF14" s="114"/>
      <c r="BG14" s="114"/>
      <c r="BH14" s="113"/>
      <c r="BI14" s="113"/>
      <c r="BJ14" s="113"/>
      <c r="BK14" s="113"/>
      <c r="BL14" s="113"/>
      <c r="BM14" s="114"/>
      <c r="BN14" s="114"/>
      <c r="BO14" s="113"/>
      <c r="BP14" s="113"/>
      <c r="BQ14" s="113"/>
      <c r="BR14" s="113"/>
      <c r="BS14" s="113"/>
      <c r="BT14" s="114"/>
      <c r="BU14" s="114"/>
      <c r="BV14" s="113"/>
      <c r="BW14" s="113"/>
      <c r="BX14" s="113"/>
      <c r="BY14" s="113"/>
      <c r="BZ14" s="113"/>
      <c r="CA14" s="114"/>
      <c r="CB14" s="114"/>
      <c r="CC14" s="113"/>
      <c r="CD14" s="115">
        <f t="shared" ref="CD14" si="89">SUM(K14:CC14)</f>
        <v>4</v>
      </c>
      <c r="CE14" s="116">
        <v>1.4</v>
      </c>
      <c r="CF14" s="117"/>
      <c r="CG14" s="118">
        <f t="shared" ref="CG14" si="90">(CE14*$CH$7)+(CF14*$CI$7)</f>
        <v>0.80098946286301709</v>
      </c>
      <c r="CH14" s="119">
        <f t="shared" ref="CH14" si="91">+CD14*CE14</f>
        <v>5.6</v>
      </c>
      <c r="CI14" s="120">
        <f t="shared" ref="CI14" si="92">+CD14*CF14</f>
        <v>0</v>
      </c>
      <c r="CJ14" s="121">
        <f t="shared" ref="CJ14" si="93">CD14*CG14</f>
        <v>3.2039578514520684</v>
      </c>
      <c r="CK14" s="543">
        <f>(480+12)/2</f>
        <v>246</v>
      </c>
      <c r="CL14" s="543">
        <f>(480+12)/2</f>
        <v>246</v>
      </c>
      <c r="CM14" s="734">
        <f t="shared" ref="CM14" si="94">CL14/30*J14</f>
        <v>122.99999999999999</v>
      </c>
      <c r="CN14" s="543"/>
      <c r="CO14" s="248">
        <v>345</v>
      </c>
      <c r="CP14" s="249">
        <f t="shared" ref="CP14" si="95">CM14*CD14</f>
        <v>491.99999999999994</v>
      </c>
      <c r="CQ14" s="249">
        <f t="shared" ref="CQ14" si="96">CO14*CD14</f>
        <v>1380</v>
      </c>
      <c r="CR14" s="122">
        <f t="shared" ref="CR14" si="97">CQ14/CJ14</f>
        <v>430.71727656297634</v>
      </c>
      <c r="CS14" s="822"/>
      <c r="CT14" s="818">
        <f t="shared" si="80"/>
        <v>1380</v>
      </c>
      <c r="CU14" s="818">
        <f t="shared" si="81"/>
        <v>0</v>
      </c>
      <c r="CV14" s="818"/>
      <c r="CW14" s="822"/>
      <c r="CX14" s="823"/>
      <c r="CY14" s="824"/>
      <c r="CZ14" s="825">
        <f t="shared" si="82"/>
        <v>1.6019789257260342</v>
      </c>
      <c r="DA14" s="823"/>
      <c r="DB14" s="824"/>
      <c r="DC14" s="825">
        <f t="shared" si="83"/>
        <v>1.6019789257260342</v>
      </c>
      <c r="DD14" s="823"/>
      <c r="DE14" s="824"/>
      <c r="DF14" s="825">
        <f t="shared" si="84"/>
        <v>0</v>
      </c>
      <c r="DG14" s="823"/>
      <c r="DH14" s="824"/>
      <c r="DI14" s="825">
        <f t="shared" si="85"/>
        <v>0</v>
      </c>
      <c r="DJ14" s="823"/>
      <c r="DK14" s="824"/>
      <c r="DL14" s="825">
        <f t="shared" si="86"/>
        <v>0</v>
      </c>
      <c r="DM14" s="823"/>
      <c r="DN14" s="824"/>
      <c r="DO14" s="825">
        <f t="shared" si="87"/>
        <v>0</v>
      </c>
      <c r="DP14" s="823"/>
      <c r="DQ14" s="824"/>
      <c r="DR14" s="825"/>
    </row>
    <row r="15" spans="1:124">
      <c r="A15" s="107"/>
      <c r="B15" s="106"/>
      <c r="C15" s="108" t="s">
        <v>313</v>
      </c>
      <c r="D15" s="109">
        <v>0.54166666666666663</v>
      </c>
      <c r="E15" s="110" t="s">
        <v>304</v>
      </c>
      <c r="F15" s="110" t="s">
        <v>305</v>
      </c>
      <c r="G15" s="111" t="str">
        <f t="shared" si="55"/>
        <v>EARLY</v>
      </c>
      <c r="H15" s="634" t="s">
        <v>256</v>
      </c>
      <c r="I15" s="111" t="s">
        <v>306</v>
      </c>
      <c r="J15" s="111" t="s">
        <v>307</v>
      </c>
      <c r="K15" s="113"/>
      <c r="L15" s="113">
        <v>1</v>
      </c>
      <c r="M15" s="113"/>
      <c r="N15" s="113">
        <v>1</v>
      </c>
      <c r="O15" s="113"/>
      <c r="P15" s="114"/>
      <c r="Q15" s="114"/>
      <c r="R15" s="113"/>
      <c r="S15" s="113">
        <v>1</v>
      </c>
      <c r="T15" s="113"/>
      <c r="U15" s="113"/>
      <c r="V15" s="113">
        <v>1</v>
      </c>
      <c r="W15" s="114"/>
      <c r="X15" s="114"/>
      <c r="Y15" s="113"/>
      <c r="Z15" s="113">
        <v>1</v>
      </c>
      <c r="AA15" s="113"/>
      <c r="AB15" s="113"/>
      <c r="AC15" s="113"/>
      <c r="AD15" s="114"/>
      <c r="AE15" s="114"/>
      <c r="AF15" s="113"/>
      <c r="AG15" s="113"/>
      <c r="AH15" s="113"/>
      <c r="AI15" s="113"/>
      <c r="AJ15" s="113"/>
      <c r="AK15" s="114"/>
      <c r="AL15" s="114"/>
      <c r="AM15" s="729"/>
      <c r="AN15" s="729"/>
      <c r="AO15" s="113"/>
      <c r="AP15" s="113"/>
      <c r="AQ15" s="113"/>
      <c r="AR15" s="114"/>
      <c r="AS15" s="114"/>
      <c r="AT15" s="113"/>
      <c r="AU15" s="113"/>
      <c r="AV15" s="113"/>
      <c r="AW15" s="113"/>
      <c r="AX15" s="113"/>
      <c r="AY15" s="114"/>
      <c r="AZ15" s="114"/>
      <c r="BA15" s="113"/>
      <c r="BB15" s="113"/>
      <c r="BC15" s="113"/>
      <c r="BD15" s="113"/>
      <c r="BE15" s="113"/>
      <c r="BF15" s="114"/>
      <c r="BG15" s="114"/>
      <c r="BH15" s="113"/>
      <c r="BI15" s="113"/>
      <c r="BJ15" s="113"/>
      <c r="BK15" s="113"/>
      <c r="BL15" s="113"/>
      <c r="BM15" s="114"/>
      <c r="BN15" s="114"/>
      <c r="BO15" s="113"/>
      <c r="BP15" s="113"/>
      <c r="BQ15" s="113"/>
      <c r="BR15" s="113"/>
      <c r="BS15" s="113"/>
      <c r="BT15" s="114"/>
      <c r="BU15" s="114"/>
      <c r="BV15" s="113"/>
      <c r="BW15" s="113"/>
      <c r="BX15" s="113"/>
      <c r="BY15" s="113"/>
      <c r="BZ15" s="113"/>
      <c r="CA15" s="114"/>
      <c r="CB15" s="114"/>
      <c r="CC15" s="113"/>
      <c r="CD15" s="115">
        <f t="shared" si="56"/>
        <v>5</v>
      </c>
      <c r="CE15" s="116">
        <v>3.6</v>
      </c>
      <c r="CF15" s="117"/>
      <c r="CG15" s="118">
        <f t="shared" ref="CG15" si="98">(CE15*$CH$7)+(CF15*$CI$7)</f>
        <v>2.0596871902191869</v>
      </c>
      <c r="CH15" s="119">
        <f t="shared" si="58"/>
        <v>18</v>
      </c>
      <c r="CI15" s="120">
        <f t="shared" si="59"/>
        <v>0</v>
      </c>
      <c r="CJ15" s="121">
        <f t="shared" si="60"/>
        <v>10.298435951095934</v>
      </c>
      <c r="CK15" s="543">
        <f>1417/2</f>
        <v>708.5</v>
      </c>
      <c r="CL15" s="543">
        <f>1417/2</f>
        <v>708.5</v>
      </c>
      <c r="CM15" s="734">
        <f t="shared" si="61"/>
        <v>944.66666666666674</v>
      </c>
      <c r="CN15" s="543"/>
      <c r="CO15" s="248">
        <v>345</v>
      </c>
      <c r="CP15" s="249">
        <f t="shared" si="62"/>
        <v>4723.3333333333339</v>
      </c>
      <c r="CQ15" s="249">
        <f t="shared" si="63"/>
        <v>1725</v>
      </c>
      <c r="CR15" s="122">
        <f t="shared" si="64"/>
        <v>167.50116310782414</v>
      </c>
      <c r="CS15" s="822"/>
      <c r="CT15" s="818">
        <f t="shared" si="80"/>
        <v>1380</v>
      </c>
      <c r="CU15" s="818">
        <f t="shared" si="81"/>
        <v>345</v>
      </c>
      <c r="CV15" s="818"/>
      <c r="CW15" s="822"/>
      <c r="CX15" s="823">
        <f t="shared" si="65"/>
        <v>7.2</v>
      </c>
      <c r="CY15" s="824">
        <f t="shared" si="66"/>
        <v>0</v>
      </c>
      <c r="CZ15" s="825">
        <f t="shared" si="82"/>
        <v>4.1193743804383738</v>
      </c>
      <c r="DA15" s="823">
        <f t="shared" si="67"/>
        <v>3.6</v>
      </c>
      <c r="DB15" s="824">
        <f t="shared" si="68"/>
        <v>0</v>
      </c>
      <c r="DC15" s="825">
        <f t="shared" si="83"/>
        <v>4.1193743804383738</v>
      </c>
      <c r="DD15" s="823">
        <f t="shared" si="69"/>
        <v>0</v>
      </c>
      <c r="DE15" s="824">
        <f t="shared" si="70"/>
        <v>0</v>
      </c>
      <c r="DF15" s="825">
        <f t="shared" si="84"/>
        <v>2.0596871902191869</v>
      </c>
      <c r="DG15" s="823">
        <f t="shared" si="71"/>
        <v>0</v>
      </c>
      <c r="DH15" s="824">
        <f t="shared" si="72"/>
        <v>0</v>
      </c>
      <c r="DI15" s="825">
        <f t="shared" si="85"/>
        <v>0</v>
      </c>
      <c r="DJ15" s="823">
        <f t="shared" si="73"/>
        <v>0</v>
      </c>
      <c r="DK15" s="824">
        <f t="shared" si="74"/>
        <v>0</v>
      </c>
      <c r="DL15" s="825">
        <f t="shared" si="86"/>
        <v>0</v>
      </c>
      <c r="DM15" s="823">
        <f t="shared" si="75"/>
        <v>0</v>
      </c>
      <c r="DN15" s="824">
        <f t="shared" si="76"/>
        <v>0</v>
      </c>
      <c r="DO15" s="825">
        <f t="shared" si="87"/>
        <v>0</v>
      </c>
      <c r="DP15" s="823">
        <f t="shared" si="77"/>
        <v>0</v>
      </c>
      <c r="DQ15" s="824">
        <f t="shared" si="78"/>
        <v>0</v>
      </c>
      <c r="DR15" s="825">
        <f t="shared" si="79"/>
        <v>0</v>
      </c>
    </row>
    <row r="16" spans="1:124">
      <c r="A16" s="107"/>
      <c r="B16" s="106"/>
      <c r="C16" s="643" t="s">
        <v>303</v>
      </c>
      <c r="D16" s="644">
        <v>0.25</v>
      </c>
      <c r="E16" s="645" t="s">
        <v>304</v>
      </c>
      <c r="F16" s="645" t="s">
        <v>305</v>
      </c>
      <c r="G16" s="646" t="str">
        <f t="shared" si="55"/>
        <v>DAY</v>
      </c>
      <c r="H16" s="647" t="s">
        <v>256</v>
      </c>
      <c r="I16" s="646" t="s">
        <v>306</v>
      </c>
      <c r="J16" s="646" t="s">
        <v>314</v>
      </c>
      <c r="K16" s="662"/>
      <c r="L16" s="648"/>
      <c r="M16" s="648"/>
      <c r="N16" s="648"/>
      <c r="O16" s="648"/>
      <c r="P16" s="649"/>
      <c r="Q16" s="649"/>
      <c r="R16" s="648"/>
      <c r="S16" s="648"/>
      <c r="T16" s="648"/>
      <c r="U16" s="648"/>
      <c r="V16" s="648"/>
      <c r="W16" s="649"/>
      <c r="X16" s="649"/>
      <c r="Y16" s="648"/>
      <c r="Z16" s="648"/>
      <c r="AA16" s="648"/>
      <c r="AB16" s="648">
        <v>1</v>
      </c>
      <c r="AC16" s="648"/>
      <c r="AD16" s="649"/>
      <c r="AE16" s="649"/>
      <c r="AF16" s="648"/>
      <c r="AG16" s="648">
        <v>1</v>
      </c>
      <c r="AH16" s="648"/>
      <c r="AI16" s="648"/>
      <c r="AJ16" s="648"/>
      <c r="AK16" s="649"/>
      <c r="AL16" s="649"/>
      <c r="AM16" s="730"/>
      <c r="AN16" s="730"/>
      <c r="AO16" s="648">
        <v>1</v>
      </c>
      <c r="AP16" s="648"/>
      <c r="AQ16" s="648"/>
      <c r="AR16" s="649"/>
      <c r="AS16" s="649"/>
      <c r="AT16" s="648"/>
      <c r="AU16" s="648"/>
      <c r="AV16" s="648">
        <v>1</v>
      </c>
      <c r="AW16" s="648"/>
      <c r="AX16" s="648"/>
      <c r="AY16" s="649"/>
      <c r="AZ16" s="649"/>
      <c r="BA16" s="648"/>
      <c r="BB16" s="648"/>
      <c r="BC16" s="648"/>
      <c r="BD16" s="648"/>
      <c r="BE16" s="648"/>
      <c r="BF16" s="649"/>
      <c r="BG16" s="649"/>
      <c r="BH16" s="648"/>
      <c r="BI16" s="648"/>
      <c r="BJ16" s="648"/>
      <c r="BK16" s="648"/>
      <c r="BL16" s="648"/>
      <c r="BM16" s="649"/>
      <c r="BN16" s="649"/>
      <c r="BO16" s="648"/>
      <c r="BP16" s="648"/>
      <c r="BQ16" s="648"/>
      <c r="BR16" s="648"/>
      <c r="BS16" s="648"/>
      <c r="BT16" s="649"/>
      <c r="BU16" s="649"/>
      <c r="BV16" s="648"/>
      <c r="BW16" s="648"/>
      <c r="BX16" s="648"/>
      <c r="BY16" s="648"/>
      <c r="BZ16" s="648"/>
      <c r="CA16" s="649"/>
      <c r="CB16" s="649"/>
      <c r="CC16" s="648"/>
      <c r="CD16" s="650">
        <f t="shared" si="56"/>
        <v>4</v>
      </c>
      <c r="CE16" s="651">
        <v>2.7</v>
      </c>
      <c r="CF16" s="652"/>
      <c r="CG16" s="653">
        <f t="shared" si="57"/>
        <v>1.5447653926643903</v>
      </c>
      <c r="CH16" s="654">
        <f t="shared" ref="CH16:CH19" si="99">+CD16*CE16</f>
        <v>10.8</v>
      </c>
      <c r="CI16" s="655">
        <f t="shared" ref="CI16:CI19" si="100">+CD16*CF16</f>
        <v>0</v>
      </c>
      <c r="CJ16" s="656">
        <f t="shared" ref="CJ16:CJ19" si="101">CD16*CG16</f>
        <v>6.1790615706575611</v>
      </c>
      <c r="CK16" s="657">
        <f>2673/2</f>
        <v>1336.5</v>
      </c>
      <c r="CL16" s="657">
        <f>2673/2</f>
        <v>1336.5</v>
      </c>
      <c r="CM16" s="735">
        <f t="shared" si="61"/>
        <v>891</v>
      </c>
      <c r="CN16" s="657"/>
      <c r="CO16" s="248">
        <v>345</v>
      </c>
      <c r="CP16" s="658">
        <f t="shared" si="62"/>
        <v>3564</v>
      </c>
      <c r="CQ16" s="658">
        <f t="shared" si="63"/>
        <v>1380</v>
      </c>
      <c r="CR16" s="663">
        <f t="shared" si="64"/>
        <v>223.33488414376549</v>
      </c>
      <c r="CS16" s="822">
        <v>27600</v>
      </c>
      <c r="CT16" s="818">
        <f t="shared" si="80"/>
        <v>0</v>
      </c>
      <c r="CU16" s="818">
        <f t="shared" si="81"/>
        <v>1380</v>
      </c>
      <c r="CV16" s="818"/>
      <c r="CW16" s="822"/>
      <c r="CX16" s="823">
        <f t="shared" si="65"/>
        <v>0</v>
      </c>
      <c r="CY16" s="824">
        <f t="shared" si="66"/>
        <v>0</v>
      </c>
      <c r="CZ16" s="825">
        <f t="shared" si="82"/>
        <v>0</v>
      </c>
      <c r="DA16" s="823">
        <f t="shared" si="67"/>
        <v>2.7</v>
      </c>
      <c r="DB16" s="824">
        <f t="shared" si="68"/>
        <v>0</v>
      </c>
      <c r="DC16" s="825">
        <f t="shared" si="83"/>
        <v>0</v>
      </c>
      <c r="DD16" s="823">
        <f t="shared" si="69"/>
        <v>2.7</v>
      </c>
      <c r="DE16" s="824">
        <f t="shared" si="70"/>
        <v>0</v>
      </c>
      <c r="DF16" s="825">
        <f t="shared" si="84"/>
        <v>1.5447653926643903</v>
      </c>
      <c r="DG16" s="823">
        <f t="shared" si="71"/>
        <v>2.7</v>
      </c>
      <c r="DH16" s="824">
        <f t="shared" si="72"/>
        <v>0</v>
      </c>
      <c r="DI16" s="825">
        <f t="shared" si="85"/>
        <v>1.5447653926643903</v>
      </c>
      <c r="DJ16" s="823">
        <f t="shared" si="73"/>
        <v>2.7</v>
      </c>
      <c r="DK16" s="824">
        <f t="shared" si="74"/>
        <v>0</v>
      </c>
      <c r="DL16" s="825">
        <f t="shared" si="86"/>
        <v>1.5447653926643903</v>
      </c>
      <c r="DM16" s="823">
        <f t="shared" si="75"/>
        <v>0</v>
      </c>
      <c r="DN16" s="824">
        <f t="shared" si="76"/>
        <v>0</v>
      </c>
      <c r="DO16" s="825">
        <f t="shared" si="87"/>
        <v>1.5447653926643903</v>
      </c>
      <c r="DP16" s="823">
        <f t="shared" si="77"/>
        <v>0</v>
      </c>
      <c r="DQ16" s="824">
        <f t="shared" si="78"/>
        <v>0</v>
      </c>
      <c r="DR16" s="825">
        <f t="shared" si="79"/>
        <v>0</v>
      </c>
      <c r="DT16" s="826">
        <f>+CQ20+CQ56</f>
        <v>27599.999999999996</v>
      </c>
    </row>
    <row r="17" spans="1:124">
      <c r="A17" s="107"/>
      <c r="B17" s="106"/>
      <c r="C17" s="108" t="s">
        <v>315</v>
      </c>
      <c r="D17" s="109">
        <v>0.3125</v>
      </c>
      <c r="E17" s="110" t="s">
        <v>304</v>
      </c>
      <c r="F17" s="110" t="s">
        <v>305</v>
      </c>
      <c r="G17" s="111" t="str">
        <f t="shared" si="55"/>
        <v>DAY</v>
      </c>
      <c r="H17" s="112" t="s">
        <v>256</v>
      </c>
      <c r="I17" s="111" t="s">
        <v>306</v>
      </c>
      <c r="J17" s="181" t="s">
        <v>314</v>
      </c>
      <c r="K17" s="113"/>
      <c r="L17" s="113"/>
      <c r="M17" s="113"/>
      <c r="N17" s="113"/>
      <c r="O17" s="113"/>
      <c r="P17" s="114"/>
      <c r="Q17" s="114"/>
      <c r="R17" s="113"/>
      <c r="S17" s="113"/>
      <c r="T17" s="113"/>
      <c r="U17" s="113"/>
      <c r="V17" s="113"/>
      <c r="W17" s="114"/>
      <c r="X17" s="114"/>
      <c r="Y17" s="113"/>
      <c r="Z17" s="113"/>
      <c r="AA17" s="113">
        <v>1</v>
      </c>
      <c r="AB17" s="113"/>
      <c r="AC17" s="113"/>
      <c r="AD17" s="114"/>
      <c r="AE17" s="114"/>
      <c r="AF17" s="113"/>
      <c r="AG17" s="113"/>
      <c r="AH17" s="113"/>
      <c r="AI17" s="113">
        <v>1</v>
      </c>
      <c r="AJ17" s="113"/>
      <c r="AK17" s="114"/>
      <c r="AL17" s="114"/>
      <c r="AM17" s="729"/>
      <c r="AN17" s="729"/>
      <c r="AO17" s="113"/>
      <c r="AP17" s="113">
        <v>1</v>
      </c>
      <c r="AQ17" s="113"/>
      <c r="AR17" s="114"/>
      <c r="AS17" s="114"/>
      <c r="AT17" s="113">
        <v>1</v>
      </c>
      <c r="AU17" s="113"/>
      <c r="AV17" s="113"/>
      <c r="AW17" s="113"/>
      <c r="AX17" s="113"/>
      <c r="AY17" s="114"/>
      <c r="AZ17" s="114"/>
      <c r="BA17" s="113"/>
      <c r="BB17" s="113"/>
      <c r="BC17" s="113"/>
      <c r="BD17" s="113"/>
      <c r="BE17" s="113"/>
      <c r="BF17" s="114"/>
      <c r="BG17" s="114"/>
      <c r="BH17" s="113"/>
      <c r="BI17" s="113"/>
      <c r="BJ17" s="113"/>
      <c r="BK17" s="113"/>
      <c r="BL17" s="113"/>
      <c r="BM17" s="114"/>
      <c r="BN17" s="114"/>
      <c r="BO17" s="113"/>
      <c r="BP17" s="113"/>
      <c r="BQ17" s="113"/>
      <c r="BR17" s="113"/>
      <c r="BS17" s="113"/>
      <c r="BT17" s="114"/>
      <c r="BU17" s="114"/>
      <c r="BV17" s="113"/>
      <c r="BW17" s="113"/>
      <c r="BX17" s="113"/>
      <c r="BY17" s="113"/>
      <c r="BZ17" s="113"/>
      <c r="CA17" s="114"/>
      <c r="CB17" s="114"/>
      <c r="CC17" s="113"/>
      <c r="CD17" s="115">
        <f t="shared" si="56"/>
        <v>4</v>
      </c>
      <c r="CE17" s="116">
        <v>2.6</v>
      </c>
      <c r="CF17" s="117"/>
      <c r="CG17" s="118">
        <f t="shared" ref="CG17" si="102">(CE17*$CH$7)+(CF17*$CI$7)</f>
        <v>1.4875518596027462</v>
      </c>
      <c r="CH17" s="119">
        <f t="shared" si="99"/>
        <v>10.4</v>
      </c>
      <c r="CI17" s="120">
        <f t="shared" si="100"/>
        <v>0</v>
      </c>
      <c r="CJ17" s="121">
        <f t="shared" si="101"/>
        <v>5.9502074384109847</v>
      </c>
      <c r="CK17" s="543">
        <f>(480+12)/2</f>
        <v>246</v>
      </c>
      <c r="CL17" s="543">
        <f>(480+12)/2</f>
        <v>246</v>
      </c>
      <c r="CM17" s="734">
        <f t="shared" si="61"/>
        <v>164</v>
      </c>
      <c r="CN17" s="543"/>
      <c r="CO17" s="248">
        <v>345</v>
      </c>
      <c r="CP17" s="249">
        <f t="shared" si="62"/>
        <v>656</v>
      </c>
      <c r="CQ17" s="249">
        <f t="shared" si="63"/>
        <v>1380</v>
      </c>
      <c r="CR17" s="122">
        <f t="shared" si="64"/>
        <v>231.92468738006417</v>
      </c>
      <c r="CS17" s="822">
        <f>+CS16*40%</f>
        <v>11040</v>
      </c>
      <c r="CT17" s="818">
        <f t="shared" si="80"/>
        <v>0</v>
      </c>
      <c r="CU17" s="818">
        <f t="shared" si="81"/>
        <v>1380</v>
      </c>
      <c r="CV17" s="818"/>
      <c r="CW17" s="822"/>
      <c r="CX17" s="823">
        <f t="shared" si="65"/>
        <v>0</v>
      </c>
      <c r="CY17" s="824">
        <f t="shared" si="66"/>
        <v>0</v>
      </c>
      <c r="CZ17" s="825">
        <f t="shared" si="82"/>
        <v>0</v>
      </c>
      <c r="DA17" s="823">
        <f t="shared" si="67"/>
        <v>2.6</v>
      </c>
      <c r="DB17" s="824">
        <f t="shared" si="68"/>
        <v>0</v>
      </c>
      <c r="DC17" s="825">
        <f t="shared" si="83"/>
        <v>0</v>
      </c>
      <c r="DD17" s="823">
        <f t="shared" si="69"/>
        <v>2.6</v>
      </c>
      <c r="DE17" s="824">
        <f t="shared" si="70"/>
        <v>0</v>
      </c>
      <c r="DF17" s="825">
        <f t="shared" si="84"/>
        <v>1.4875518596027462</v>
      </c>
      <c r="DG17" s="823">
        <f t="shared" si="71"/>
        <v>2.6</v>
      </c>
      <c r="DH17" s="824">
        <f t="shared" si="72"/>
        <v>0</v>
      </c>
      <c r="DI17" s="825">
        <f t="shared" si="85"/>
        <v>1.4875518596027462</v>
      </c>
      <c r="DJ17" s="823">
        <f t="shared" si="73"/>
        <v>2.6</v>
      </c>
      <c r="DK17" s="824">
        <f t="shared" si="74"/>
        <v>0</v>
      </c>
      <c r="DL17" s="825">
        <f t="shared" si="86"/>
        <v>1.4875518596027462</v>
      </c>
      <c r="DM17" s="823">
        <f t="shared" si="75"/>
        <v>0</v>
      </c>
      <c r="DN17" s="824">
        <f t="shared" si="76"/>
        <v>0</v>
      </c>
      <c r="DO17" s="825">
        <f t="shared" si="87"/>
        <v>1.4875518596027462</v>
      </c>
      <c r="DP17" s="823">
        <f t="shared" si="77"/>
        <v>0</v>
      </c>
      <c r="DQ17" s="824">
        <f t="shared" si="78"/>
        <v>0</v>
      </c>
      <c r="DR17" s="825">
        <f t="shared" si="79"/>
        <v>0</v>
      </c>
      <c r="DT17" s="827">
        <f>+CS17/32</f>
        <v>345</v>
      </c>
    </row>
    <row r="18" spans="1:124">
      <c r="A18" s="107"/>
      <c r="B18" s="106"/>
      <c r="C18" s="108" t="s">
        <v>316</v>
      </c>
      <c r="D18" s="109">
        <v>0.79166666666666663</v>
      </c>
      <c r="E18" s="110" t="s">
        <v>304</v>
      </c>
      <c r="F18" s="110" t="s">
        <v>305</v>
      </c>
      <c r="G18" s="111" t="str">
        <f t="shared" si="55"/>
        <v>PRIME</v>
      </c>
      <c r="H18" s="112" t="s">
        <v>256</v>
      </c>
      <c r="I18" s="111" t="s">
        <v>306</v>
      </c>
      <c r="J18" s="181" t="s">
        <v>314</v>
      </c>
      <c r="K18" s="113"/>
      <c r="L18" s="113"/>
      <c r="M18" s="113"/>
      <c r="N18" s="113"/>
      <c r="O18" s="113"/>
      <c r="P18" s="114"/>
      <c r="Q18" s="114"/>
      <c r="R18" s="113"/>
      <c r="S18" s="113"/>
      <c r="T18" s="113"/>
      <c r="U18" s="113"/>
      <c r="V18" s="113"/>
      <c r="W18" s="114"/>
      <c r="X18" s="114"/>
      <c r="Y18" s="113"/>
      <c r="Z18" s="113"/>
      <c r="AA18" s="113"/>
      <c r="AB18" s="113">
        <v>1</v>
      </c>
      <c r="AC18" s="113"/>
      <c r="AD18" s="114"/>
      <c r="AE18" s="114"/>
      <c r="AF18" s="113">
        <v>1</v>
      </c>
      <c r="AG18" s="113"/>
      <c r="AH18" s="113"/>
      <c r="AI18" s="113"/>
      <c r="AJ18" s="113"/>
      <c r="AK18" s="114"/>
      <c r="AL18" s="114"/>
      <c r="AM18" s="729"/>
      <c r="AN18" s="729"/>
      <c r="AO18" s="113">
        <v>1</v>
      </c>
      <c r="AP18" s="113"/>
      <c r="AQ18" s="113"/>
      <c r="AR18" s="114"/>
      <c r="AS18" s="114"/>
      <c r="AT18" s="113"/>
      <c r="AU18" s="113">
        <v>1</v>
      </c>
      <c r="AV18" s="113"/>
      <c r="AW18" s="113"/>
      <c r="AX18" s="113"/>
      <c r="AY18" s="114"/>
      <c r="AZ18" s="114"/>
      <c r="BA18" s="113"/>
      <c r="BB18" s="113"/>
      <c r="BC18" s="113"/>
      <c r="BD18" s="113"/>
      <c r="BE18" s="113"/>
      <c r="BF18" s="114"/>
      <c r="BG18" s="114"/>
      <c r="BH18" s="113"/>
      <c r="BI18" s="113"/>
      <c r="BJ18" s="113"/>
      <c r="BK18" s="113"/>
      <c r="BL18" s="113"/>
      <c r="BM18" s="114"/>
      <c r="BN18" s="114"/>
      <c r="BO18" s="113"/>
      <c r="BP18" s="113"/>
      <c r="BQ18" s="113"/>
      <c r="BR18" s="113"/>
      <c r="BS18" s="113"/>
      <c r="BT18" s="114"/>
      <c r="BU18" s="114"/>
      <c r="BV18" s="113"/>
      <c r="BW18" s="113"/>
      <c r="BX18" s="113"/>
      <c r="BY18" s="113"/>
      <c r="BZ18" s="113"/>
      <c r="CA18" s="114"/>
      <c r="CB18" s="114"/>
      <c r="CC18" s="113"/>
      <c r="CD18" s="115">
        <f t="shared" si="56"/>
        <v>4</v>
      </c>
      <c r="CE18" s="116">
        <v>5.8</v>
      </c>
      <c r="CF18" s="117"/>
      <c r="CG18" s="118">
        <f t="shared" ref="CG18:CG19" si="103">(CE18*$CH$7)+(CF18*$CI$7)</f>
        <v>3.3183849175753566</v>
      </c>
      <c r="CH18" s="119">
        <f t="shared" si="99"/>
        <v>23.2</v>
      </c>
      <c r="CI18" s="120">
        <f t="shared" si="100"/>
        <v>0</v>
      </c>
      <c r="CJ18" s="121">
        <f t="shared" si="101"/>
        <v>13.273539670301426</v>
      </c>
      <c r="CK18" s="543">
        <f>1417/2</f>
        <v>708.5</v>
      </c>
      <c r="CL18" s="543">
        <f>1417/2</f>
        <v>708.5</v>
      </c>
      <c r="CM18" s="734">
        <f t="shared" si="61"/>
        <v>472.33333333333337</v>
      </c>
      <c r="CN18" s="543"/>
      <c r="CO18" s="248">
        <v>345</v>
      </c>
      <c r="CP18" s="249">
        <f t="shared" si="62"/>
        <v>1889.3333333333335</v>
      </c>
      <c r="CQ18" s="249">
        <f t="shared" si="63"/>
        <v>1380</v>
      </c>
      <c r="CR18" s="122">
        <f t="shared" si="64"/>
        <v>103.9662391703736</v>
      </c>
      <c r="CS18" s="822">
        <f>+CS16*60%</f>
        <v>16560</v>
      </c>
      <c r="CT18" s="818">
        <f t="shared" si="80"/>
        <v>0</v>
      </c>
      <c r="CU18" s="818">
        <f t="shared" si="81"/>
        <v>1380</v>
      </c>
      <c r="CV18" s="818"/>
      <c r="CW18" s="822"/>
      <c r="CX18" s="823">
        <f t="shared" si="65"/>
        <v>0</v>
      </c>
      <c r="CY18" s="824">
        <f t="shared" si="66"/>
        <v>0</v>
      </c>
      <c r="CZ18" s="825">
        <f t="shared" si="82"/>
        <v>0</v>
      </c>
      <c r="DA18" s="823">
        <f t="shared" si="67"/>
        <v>5.8</v>
      </c>
      <c r="DB18" s="824">
        <f t="shared" si="68"/>
        <v>0</v>
      </c>
      <c r="DC18" s="825">
        <f t="shared" si="83"/>
        <v>0</v>
      </c>
      <c r="DD18" s="823">
        <f t="shared" si="69"/>
        <v>5.8</v>
      </c>
      <c r="DE18" s="824">
        <f t="shared" si="70"/>
        <v>0</v>
      </c>
      <c r="DF18" s="825">
        <f t="shared" si="84"/>
        <v>3.3183849175753566</v>
      </c>
      <c r="DG18" s="823">
        <f t="shared" si="71"/>
        <v>5.8</v>
      </c>
      <c r="DH18" s="824">
        <f t="shared" si="72"/>
        <v>0</v>
      </c>
      <c r="DI18" s="825">
        <f t="shared" si="85"/>
        <v>3.3183849175753566</v>
      </c>
      <c r="DJ18" s="823">
        <f t="shared" si="73"/>
        <v>5.8</v>
      </c>
      <c r="DK18" s="824">
        <f t="shared" si="74"/>
        <v>0</v>
      </c>
      <c r="DL18" s="825">
        <f t="shared" si="86"/>
        <v>3.3183849175753566</v>
      </c>
      <c r="DM18" s="823">
        <f t="shared" si="75"/>
        <v>0</v>
      </c>
      <c r="DN18" s="824">
        <f t="shared" si="76"/>
        <v>0</v>
      </c>
      <c r="DO18" s="825">
        <f t="shared" si="87"/>
        <v>3.3183849175753566</v>
      </c>
      <c r="DP18" s="823">
        <f t="shared" si="77"/>
        <v>0</v>
      </c>
      <c r="DQ18" s="824">
        <f t="shared" si="78"/>
        <v>0</v>
      </c>
      <c r="DR18" s="825">
        <f t="shared" si="79"/>
        <v>0</v>
      </c>
      <c r="DT18" s="827">
        <f>+CS18/66</f>
        <v>250.90909090909091</v>
      </c>
    </row>
    <row r="19" spans="1:124">
      <c r="A19" s="107"/>
      <c r="B19" s="106"/>
      <c r="C19" s="108" t="s">
        <v>317</v>
      </c>
      <c r="D19" s="109">
        <v>0.79166666666666663</v>
      </c>
      <c r="E19" s="110" t="s">
        <v>304</v>
      </c>
      <c r="F19" s="110" t="s">
        <v>318</v>
      </c>
      <c r="G19" s="111" t="str">
        <f t="shared" si="55"/>
        <v>PRIME</v>
      </c>
      <c r="H19" s="112" t="s">
        <v>256</v>
      </c>
      <c r="I19" s="111" t="s">
        <v>306</v>
      </c>
      <c r="J19" s="111" t="s">
        <v>314</v>
      </c>
      <c r="K19" s="113"/>
      <c r="L19" s="113"/>
      <c r="M19" s="113"/>
      <c r="N19" s="113"/>
      <c r="O19" s="113"/>
      <c r="P19" s="114"/>
      <c r="Q19" s="114"/>
      <c r="R19" s="113"/>
      <c r="S19" s="113"/>
      <c r="T19" s="113"/>
      <c r="U19" s="113"/>
      <c r="V19" s="113"/>
      <c r="W19" s="114"/>
      <c r="X19" s="114"/>
      <c r="Y19" s="113"/>
      <c r="Z19" s="113"/>
      <c r="AA19" s="113"/>
      <c r="AB19" s="113"/>
      <c r="AC19" s="113"/>
      <c r="AD19" s="114"/>
      <c r="AE19" s="114">
        <v>1</v>
      </c>
      <c r="AF19" s="113"/>
      <c r="AG19" s="113"/>
      <c r="AH19" s="113"/>
      <c r="AI19" s="113"/>
      <c r="AJ19" s="113"/>
      <c r="AK19" s="114"/>
      <c r="AL19" s="114"/>
      <c r="AM19" s="729"/>
      <c r="AN19" s="729"/>
      <c r="AO19" s="113"/>
      <c r="AP19" s="113"/>
      <c r="AQ19" s="113"/>
      <c r="AR19" s="114"/>
      <c r="AS19" s="114"/>
      <c r="AT19" s="113"/>
      <c r="AU19" s="113"/>
      <c r="AV19" s="113"/>
      <c r="AW19" s="113"/>
      <c r="AX19" s="113"/>
      <c r="AY19" s="114"/>
      <c r="AZ19" s="114"/>
      <c r="BA19" s="113"/>
      <c r="BB19" s="113"/>
      <c r="BC19" s="113"/>
      <c r="BD19" s="113"/>
      <c r="BE19" s="113"/>
      <c r="BF19" s="114"/>
      <c r="BG19" s="114"/>
      <c r="BH19" s="113"/>
      <c r="BI19" s="113"/>
      <c r="BJ19" s="113"/>
      <c r="BK19" s="113"/>
      <c r="BL19" s="113"/>
      <c r="BM19" s="114"/>
      <c r="BN19" s="114"/>
      <c r="BO19" s="113"/>
      <c r="BP19" s="113"/>
      <c r="BQ19" s="113"/>
      <c r="BR19" s="113"/>
      <c r="BS19" s="113"/>
      <c r="BT19" s="114"/>
      <c r="BU19" s="114"/>
      <c r="BV19" s="113"/>
      <c r="BW19" s="113"/>
      <c r="BX19" s="113"/>
      <c r="BY19" s="113"/>
      <c r="BZ19" s="113"/>
      <c r="CA19" s="114"/>
      <c r="CB19" s="114"/>
      <c r="CC19" s="113"/>
      <c r="CD19" s="115">
        <f t="shared" si="56"/>
        <v>1</v>
      </c>
      <c r="CE19" s="116">
        <v>5.7</v>
      </c>
      <c r="CF19" s="117"/>
      <c r="CG19" s="118">
        <f t="shared" si="103"/>
        <v>3.2611713845137129</v>
      </c>
      <c r="CH19" s="119">
        <f t="shared" si="99"/>
        <v>5.7</v>
      </c>
      <c r="CI19" s="120">
        <f t="shared" si="100"/>
        <v>0</v>
      </c>
      <c r="CJ19" s="121">
        <f t="shared" si="101"/>
        <v>3.2611713845137129</v>
      </c>
      <c r="CK19" s="543" t="e">
        <f t="shared" ref="CK19" si="104">14.8*4*I19</f>
        <v>#VALUE!</v>
      </c>
      <c r="CL19" s="543">
        <f t="shared" ref="CL19" si="105">14.8*4*J19</f>
        <v>1184</v>
      </c>
      <c r="CM19" s="734">
        <f t="shared" si="61"/>
        <v>789.33333333333337</v>
      </c>
      <c r="CN19" s="543"/>
      <c r="CO19" s="248">
        <v>345</v>
      </c>
      <c r="CP19" s="249">
        <f t="shared" si="62"/>
        <v>789.33333333333337</v>
      </c>
      <c r="CQ19" s="249">
        <f t="shared" si="63"/>
        <v>345</v>
      </c>
      <c r="CR19" s="273">
        <f t="shared" si="64"/>
        <v>105.79020827862576</v>
      </c>
      <c r="CS19" s="822"/>
      <c r="CT19" s="818">
        <f t="shared" si="80"/>
        <v>0</v>
      </c>
      <c r="CU19" s="818">
        <f>SUM(X19:AX19)*CO19</f>
        <v>345</v>
      </c>
      <c r="CV19" s="818"/>
      <c r="CW19" s="822"/>
      <c r="CX19" s="828">
        <f t="shared" si="65"/>
        <v>0</v>
      </c>
      <c r="CY19" s="828"/>
      <c r="CZ19" s="825">
        <f t="shared" si="82"/>
        <v>0</v>
      </c>
      <c r="DA19" s="828"/>
      <c r="DB19" s="828"/>
      <c r="DC19" s="825">
        <f t="shared" si="83"/>
        <v>0</v>
      </c>
      <c r="DD19" s="828"/>
      <c r="DE19" s="828"/>
      <c r="DF19" s="825">
        <f t="shared" si="84"/>
        <v>3.2611713845137129</v>
      </c>
      <c r="DG19" s="828"/>
      <c r="DH19" s="828"/>
      <c r="DI19" s="825">
        <f t="shared" si="85"/>
        <v>0</v>
      </c>
      <c r="DJ19" s="828"/>
      <c r="DK19" s="828"/>
      <c r="DL19" s="825">
        <f t="shared" si="86"/>
        <v>0</v>
      </c>
      <c r="DM19" s="828">
        <f t="shared" si="75"/>
        <v>0</v>
      </c>
      <c r="DN19" s="828"/>
      <c r="DO19" s="825">
        <f t="shared" si="87"/>
        <v>0</v>
      </c>
      <c r="DP19" s="828">
        <f t="shared" si="77"/>
        <v>0</v>
      </c>
      <c r="DQ19" s="828"/>
      <c r="DR19" s="828"/>
    </row>
    <row r="20" spans="1:124" ht="19.149999999999999" customHeight="1">
      <c r="A20" s="107"/>
      <c r="C20" s="1869" t="s">
        <v>319</v>
      </c>
      <c r="D20" s="1870"/>
      <c r="E20" s="1870"/>
      <c r="F20" s="1870"/>
      <c r="G20" s="1870"/>
      <c r="H20" s="1870"/>
      <c r="I20" s="1870"/>
      <c r="J20" s="1871"/>
      <c r="K20" s="313">
        <f>SUM(K12:K19)</f>
        <v>1</v>
      </c>
      <c r="L20" s="313">
        <f t="shared" ref="L20:BW20" si="106">SUM(L12:L19)</f>
        <v>2</v>
      </c>
      <c r="M20" s="313">
        <f t="shared" si="106"/>
        <v>2</v>
      </c>
      <c r="N20" s="313">
        <f t="shared" si="106"/>
        <v>2</v>
      </c>
      <c r="O20" s="313">
        <f t="shared" si="106"/>
        <v>1</v>
      </c>
      <c r="P20" s="313">
        <f t="shared" si="106"/>
        <v>0</v>
      </c>
      <c r="Q20" s="313">
        <f t="shared" si="106"/>
        <v>0</v>
      </c>
      <c r="R20" s="313">
        <f t="shared" si="106"/>
        <v>2</v>
      </c>
      <c r="S20" s="313">
        <f t="shared" si="106"/>
        <v>2</v>
      </c>
      <c r="T20" s="313">
        <f t="shared" si="106"/>
        <v>2</v>
      </c>
      <c r="U20" s="313">
        <f t="shared" si="106"/>
        <v>1</v>
      </c>
      <c r="V20" s="313">
        <f t="shared" si="106"/>
        <v>2</v>
      </c>
      <c r="W20" s="313">
        <f t="shared" si="106"/>
        <v>0</v>
      </c>
      <c r="X20" s="313">
        <f t="shared" si="106"/>
        <v>0</v>
      </c>
      <c r="Y20" s="313">
        <f t="shared" si="106"/>
        <v>1</v>
      </c>
      <c r="Z20" s="313">
        <f t="shared" si="106"/>
        <v>1</v>
      </c>
      <c r="AA20" s="313">
        <f t="shared" si="106"/>
        <v>1</v>
      </c>
      <c r="AB20" s="313">
        <f t="shared" si="106"/>
        <v>2</v>
      </c>
      <c r="AC20" s="313">
        <f t="shared" si="106"/>
        <v>0</v>
      </c>
      <c r="AD20" s="313">
        <f t="shared" si="106"/>
        <v>0</v>
      </c>
      <c r="AE20" s="313">
        <f t="shared" si="106"/>
        <v>1</v>
      </c>
      <c r="AF20" s="313">
        <f t="shared" si="106"/>
        <v>1</v>
      </c>
      <c r="AG20" s="313">
        <f t="shared" si="106"/>
        <v>1</v>
      </c>
      <c r="AH20" s="313">
        <f t="shared" si="106"/>
        <v>0</v>
      </c>
      <c r="AI20" s="313">
        <f t="shared" si="106"/>
        <v>1</v>
      </c>
      <c r="AJ20" s="313">
        <f t="shared" si="106"/>
        <v>0</v>
      </c>
      <c r="AK20" s="313">
        <f t="shared" si="106"/>
        <v>0</v>
      </c>
      <c r="AL20" s="313">
        <f t="shared" si="106"/>
        <v>0</v>
      </c>
      <c r="AM20" s="313">
        <f t="shared" si="106"/>
        <v>0</v>
      </c>
      <c r="AN20" s="313">
        <f t="shared" si="106"/>
        <v>0</v>
      </c>
      <c r="AO20" s="313">
        <f t="shared" si="106"/>
        <v>2</v>
      </c>
      <c r="AP20" s="313">
        <f t="shared" si="106"/>
        <v>1</v>
      </c>
      <c r="AQ20" s="313">
        <f t="shared" si="106"/>
        <v>0</v>
      </c>
      <c r="AR20" s="313">
        <f t="shared" si="106"/>
        <v>0</v>
      </c>
      <c r="AS20" s="313">
        <f t="shared" si="106"/>
        <v>0</v>
      </c>
      <c r="AT20" s="313">
        <f t="shared" si="106"/>
        <v>1</v>
      </c>
      <c r="AU20" s="313">
        <f t="shared" si="106"/>
        <v>1</v>
      </c>
      <c r="AV20" s="313">
        <f t="shared" si="106"/>
        <v>1</v>
      </c>
      <c r="AW20" s="313">
        <f t="shared" si="106"/>
        <v>0</v>
      </c>
      <c r="AX20" s="313">
        <f t="shared" si="106"/>
        <v>0</v>
      </c>
      <c r="AY20" s="313">
        <f t="shared" si="106"/>
        <v>0</v>
      </c>
      <c r="AZ20" s="313">
        <f t="shared" si="106"/>
        <v>0</v>
      </c>
      <c r="BA20" s="313">
        <f t="shared" si="106"/>
        <v>0</v>
      </c>
      <c r="BB20" s="313">
        <f t="shared" si="106"/>
        <v>0</v>
      </c>
      <c r="BC20" s="313">
        <f t="shared" si="106"/>
        <v>0</v>
      </c>
      <c r="BD20" s="313">
        <f t="shared" si="106"/>
        <v>0</v>
      </c>
      <c r="BE20" s="313">
        <f t="shared" si="106"/>
        <v>0</v>
      </c>
      <c r="BF20" s="313">
        <f t="shared" si="106"/>
        <v>0</v>
      </c>
      <c r="BG20" s="313">
        <f t="shared" si="106"/>
        <v>0</v>
      </c>
      <c r="BH20" s="313">
        <f t="shared" si="106"/>
        <v>0</v>
      </c>
      <c r="BI20" s="313">
        <f t="shared" si="106"/>
        <v>0</v>
      </c>
      <c r="BJ20" s="313">
        <f t="shared" si="106"/>
        <v>0</v>
      </c>
      <c r="BK20" s="313">
        <f t="shared" si="106"/>
        <v>0</v>
      </c>
      <c r="BL20" s="313">
        <f t="shared" si="106"/>
        <v>0</v>
      </c>
      <c r="BM20" s="313">
        <f t="shared" si="106"/>
        <v>0</v>
      </c>
      <c r="BN20" s="313">
        <f t="shared" si="106"/>
        <v>0</v>
      </c>
      <c r="BO20" s="313">
        <f t="shared" si="106"/>
        <v>0</v>
      </c>
      <c r="BP20" s="313">
        <f t="shared" si="106"/>
        <v>0</v>
      </c>
      <c r="BQ20" s="313">
        <f t="shared" si="106"/>
        <v>0</v>
      </c>
      <c r="BR20" s="313">
        <f t="shared" si="106"/>
        <v>0</v>
      </c>
      <c r="BS20" s="313">
        <f t="shared" si="106"/>
        <v>0</v>
      </c>
      <c r="BT20" s="313">
        <f t="shared" si="106"/>
        <v>0</v>
      </c>
      <c r="BU20" s="313">
        <f t="shared" si="106"/>
        <v>0</v>
      </c>
      <c r="BV20" s="313">
        <f t="shared" si="106"/>
        <v>0</v>
      </c>
      <c r="BW20" s="313">
        <f t="shared" si="106"/>
        <v>0</v>
      </c>
      <c r="BX20" s="313">
        <f t="shared" ref="BX20:CD20" si="107">SUM(BX12:BX19)</f>
        <v>0</v>
      </c>
      <c r="BY20" s="313">
        <f t="shared" si="107"/>
        <v>0</v>
      </c>
      <c r="BZ20" s="313">
        <f t="shared" si="107"/>
        <v>0</v>
      </c>
      <c r="CA20" s="313">
        <f t="shared" si="107"/>
        <v>0</v>
      </c>
      <c r="CB20" s="313">
        <f t="shared" si="107"/>
        <v>0</v>
      </c>
      <c r="CC20" s="313">
        <f t="shared" si="107"/>
        <v>0</v>
      </c>
      <c r="CD20" s="313">
        <f t="shared" si="107"/>
        <v>32</v>
      </c>
      <c r="CE20" s="1494"/>
      <c r="CF20" s="313"/>
      <c r="CG20" s="124"/>
      <c r="CH20" s="314">
        <f>SUM(CH12:CH19)</f>
        <v>100.20000000000002</v>
      </c>
      <c r="CI20" s="314">
        <f t="shared" ref="CI20:CJ20" si="108">SUM(CI12:CI19)</f>
        <v>0</v>
      </c>
      <c r="CJ20" s="314">
        <f t="shared" si="108"/>
        <v>57.327960127767369</v>
      </c>
      <c r="CK20" s="318"/>
      <c r="CL20" s="318"/>
      <c r="CM20" s="318"/>
      <c r="CN20" s="319"/>
      <c r="CO20" s="319"/>
      <c r="CP20" s="318">
        <f>SUM(CP12:CP19)</f>
        <v>22664</v>
      </c>
      <c r="CQ20" s="318">
        <f>SUM(CQ12:CQ19)</f>
        <v>11040</v>
      </c>
      <c r="CR20" s="567">
        <f t="shared" si="64"/>
        <v>192.57618752516308</v>
      </c>
      <c r="CS20" s="829"/>
      <c r="CT20" s="830">
        <f>SUM(CT12:CT18)</f>
        <v>5865</v>
      </c>
      <c r="CU20" s="830">
        <f>SUM(CU12:CU19)</f>
        <v>5175</v>
      </c>
      <c r="CV20" s="830">
        <f>SUM(CV12:CV18)</f>
        <v>0</v>
      </c>
      <c r="CW20" s="829"/>
      <c r="CX20" s="831">
        <f>SUM(CX12:CX19)</f>
        <v>20.5</v>
      </c>
      <c r="CY20" s="831">
        <f>SUM(CY12:CY18)</f>
        <v>0</v>
      </c>
      <c r="CZ20" s="831">
        <f>SUM(CZ12:CZ19)</f>
        <v>11.785987810698682</v>
      </c>
      <c r="DA20" s="831">
        <f>SUM(DA12:DA18)</f>
        <v>17.3</v>
      </c>
      <c r="DB20" s="831">
        <f>SUM(DB12:DB18)</f>
        <v>0</v>
      </c>
      <c r="DC20" s="831">
        <f>SUM(DC12:DC19)</f>
        <v>13.33075320336307</v>
      </c>
      <c r="DD20" s="831">
        <f>SUM(DD12:DD18)</f>
        <v>11.100000000000001</v>
      </c>
      <c r="DE20" s="831">
        <f>SUM(DE12:DE18)</f>
        <v>0</v>
      </c>
      <c r="DF20" s="831">
        <f>SUM(DF12:DF19)</f>
        <v>13.159112604178139</v>
      </c>
      <c r="DG20" s="831">
        <f>SUM(DG12:DG18)</f>
        <v>11.100000000000001</v>
      </c>
      <c r="DH20" s="831">
        <f>SUM(DH12:DH18)</f>
        <v>0</v>
      </c>
      <c r="DI20" s="831">
        <f>SUM(DI12:DI19)</f>
        <v>6.350702169842493</v>
      </c>
      <c r="DJ20" s="831">
        <f>SUM(DJ12:DJ18)</f>
        <v>11.100000000000001</v>
      </c>
      <c r="DK20" s="831">
        <f>SUM(DK12:DK18)</f>
        <v>0</v>
      </c>
      <c r="DL20" s="831">
        <f>SUM(DL12:DL19)</f>
        <v>6.350702169842493</v>
      </c>
      <c r="DM20" s="831">
        <f>SUM(DM12:DM19)</f>
        <v>0</v>
      </c>
      <c r="DN20" s="831">
        <f>SUM(DN12:DN18)</f>
        <v>0</v>
      </c>
      <c r="DO20" s="831">
        <f>SUM(DO12:DO19)</f>
        <v>6.350702169842493</v>
      </c>
      <c r="DP20" s="831">
        <f>SUM(DP12:DP19)</f>
        <v>0</v>
      </c>
      <c r="DQ20" s="831">
        <f>SUM(DQ12:DQ18)</f>
        <v>0</v>
      </c>
      <c r="DR20" s="831">
        <f>SUM(DR12:DR18)</f>
        <v>0</v>
      </c>
    </row>
    <row r="21" spans="1:124" ht="13.5" thickBot="1">
      <c r="C21" s="127"/>
      <c r="D21" s="260"/>
      <c r="E21" s="260"/>
      <c r="F21" s="260"/>
      <c r="G21" s="260"/>
      <c r="H21" s="260"/>
      <c r="I21" s="260"/>
      <c r="J21" s="260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261"/>
      <c r="BL21" s="261"/>
      <c r="BM21" s="261"/>
      <c r="BN21" s="261"/>
      <c r="BO21" s="261"/>
      <c r="BP21" s="261"/>
      <c r="BQ21" s="261"/>
      <c r="BR21" s="261"/>
      <c r="BS21" s="261"/>
      <c r="BT21" s="261"/>
      <c r="BU21" s="261"/>
      <c r="BV21" s="261"/>
      <c r="BW21" s="261"/>
      <c r="BX21" s="261"/>
      <c r="BY21" s="261"/>
      <c r="BZ21" s="261"/>
      <c r="CA21" s="261"/>
      <c r="CB21" s="261"/>
      <c r="CC21" s="261"/>
      <c r="CD21" s="261"/>
      <c r="CE21" s="262"/>
      <c r="CF21" s="262"/>
      <c r="CG21" s="262"/>
      <c r="CH21" s="262"/>
      <c r="CI21" s="262"/>
      <c r="CJ21" s="263"/>
      <c r="CK21" s="129"/>
      <c r="CL21" s="129"/>
      <c r="CM21" s="129"/>
      <c r="CN21" s="130"/>
      <c r="CO21" s="130"/>
      <c r="CP21" s="130"/>
      <c r="CQ21" s="131"/>
      <c r="CR21" s="132"/>
      <c r="CS21" s="829"/>
      <c r="CT21" s="818"/>
      <c r="CU21" s="818"/>
      <c r="CV21" s="564"/>
      <c r="CW21" s="829"/>
      <c r="CX21" s="831"/>
      <c r="CY21" s="831"/>
      <c r="CZ21" s="831"/>
      <c r="DA21" s="831"/>
      <c r="DB21" s="831"/>
      <c r="DC21" s="831"/>
      <c r="DD21" s="831"/>
      <c r="DE21" s="831"/>
      <c r="DF21" s="831"/>
      <c r="DG21" s="831"/>
      <c r="DH21" s="831"/>
      <c r="DI21" s="831"/>
      <c r="DJ21" s="831"/>
      <c r="DK21" s="831"/>
      <c r="DL21" s="831"/>
      <c r="DM21" s="831"/>
      <c r="DN21" s="831"/>
      <c r="DO21" s="831"/>
      <c r="DP21" s="831"/>
      <c r="DQ21" s="831"/>
      <c r="DR21" s="831"/>
    </row>
    <row r="22" spans="1:124" ht="13.5" thickBot="1">
      <c r="B22" s="106"/>
      <c r="C22" s="1493" t="s">
        <v>320</v>
      </c>
      <c r="D22" s="193"/>
      <c r="E22" s="193"/>
      <c r="F22" s="193"/>
      <c r="G22" s="193"/>
      <c r="H22" s="193"/>
      <c r="I22" s="193"/>
      <c r="J22" s="193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05"/>
      <c r="CI22" s="194"/>
      <c r="CJ22" s="194"/>
      <c r="CK22" s="541"/>
      <c r="CL22" s="541"/>
      <c r="CM22" s="195"/>
      <c r="CN22" s="556"/>
      <c r="CO22" s="195"/>
      <c r="CP22" s="197"/>
      <c r="CQ22" s="198"/>
      <c r="CR22" s="259"/>
      <c r="CS22" s="812"/>
      <c r="CT22" s="818"/>
      <c r="CU22" s="818"/>
      <c r="CV22" s="818"/>
      <c r="CW22" s="812"/>
      <c r="CX22" s="1872">
        <v>1</v>
      </c>
      <c r="CY22" s="1873"/>
      <c r="CZ22" s="1874"/>
      <c r="DA22" s="1872">
        <v>2</v>
      </c>
      <c r="DB22" s="1873"/>
      <c r="DC22" s="1874"/>
      <c r="DD22" s="1872">
        <v>3</v>
      </c>
      <c r="DE22" s="1873"/>
      <c r="DF22" s="1874"/>
      <c r="DG22" s="1872">
        <v>4</v>
      </c>
      <c r="DH22" s="1873"/>
      <c r="DI22" s="1874"/>
      <c r="DJ22" s="1872">
        <v>5</v>
      </c>
      <c r="DK22" s="1873"/>
      <c r="DL22" s="1874"/>
      <c r="DM22" s="1872">
        <v>6</v>
      </c>
      <c r="DN22" s="1873"/>
      <c r="DO22" s="1874"/>
      <c r="DP22" s="1872">
        <v>7</v>
      </c>
      <c r="DQ22" s="1873"/>
      <c r="DR22" s="1874"/>
    </row>
    <row r="23" spans="1:124">
      <c r="A23" s="107"/>
      <c r="B23" s="106"/>
      <c r="C23" s="178" t="s">
        <v>303</v>
      </c>
      <c r="D23" s="179">
        <v>0.25</v>
      </c>
      <c r="E23" s="180" t="s">
        <v>304</v>
      </c>
      <c r="F23" s="180" t="s">
        <v>305</v>
      </c>
      <c r="G23" s="181" t="str">
        <f t="shared" ref="G23:G30" si="109">IF(D23&lt;=0.541,"DAY",(IF(D23&lt;=0.74930556,"EARLY",(IF(D23&lt;=0.97916667,"PRIME","LATE")))))</f>
        <v>DAY</v>
      </c>
      <c r="H23" s="182" t="s">
        <v>256</v>
      </c>
      <c r="I23" s="181" t="s">
        <v>306</v>
      </c>
      <c r="J23" s="181" t="s">
        <v>307</v>
      </c>
      <c r="K23" s="183">
        <v>1</v>
      </c>
      <c r="L23" s="183"/>
      <c r="M23" s="183">
        <v>1</v>
      </c>
      <c r="N23" s="183"/>
      <c r="O23" s="183"/>
      <c r="P23" s="184"/>
      <c r="Q23" s="184"/>
      <c r="R23" s="183">
        <v>1</v>
      </c>
      <c r="S23" s="183"/>
      <c r="T23" s="183">
        <v>1</v>
      </c>
      <c r="U23" s="183"/>
      <c r="V23" s="183">
        <v>1</v>
      </c>
      <c r="W23" s="184"/>
      <c r="X23" s="184"/>
      <c r="Y23" s="183"/>
      <c r="Z23" s="183"/>
      <c r="AA23" s="183"/>
      <c r="AB23" s="183"/>
      <c r="AC23" s="183"/>
      <c r="AD23" s="184"/>
      <c r="AE23" s="184"/>
      <c r="AF23" s="183"/>
      <c r="AG23" s="183"/>
      <c r="AH23" s="183"/>
      <c r="AI23" s="183"/>
      <c r="AJ23" s="183"/>
      <c r="AK23" s="184"/>
      <c r="AL23" s="184"/>
      <c r="AM23" s="728"/>
      <c r="AN23" s="728"/>
      <c r="AO23" s="183"/>
      <c r="AP23" s="183"/>
      <c r="AQ23" s="183"/>
      <c r="AR23" s="184"/>
      <c r="AS23" s="184"/>
      <c r="AT23" s="183"/>
      <c r="AU23" s="183"/>
      <c r="AV23" s="183"/>
      <c r="AW23" s="183"/>
      <c r="AX23" s="183"/>
      <c r="AY23" s="184"/>
      <c r="AZ23" s="184"/>
      <c r="BA23" s="183"/>
      <c r="BB23" s="183"/>
      <c r="BC23" s="183"/>
      <c r="BD23" s="183"/>
      <c r="BE23" s="183"/>
      <c r="BF23" s="184"/>
      <c r="BG23" s="184"/>
      <c r="BH23" s="183"/>
      <c r="BI23" s="183"/>
      <c r="BJ23" s="183"/>
      <c r="BK23" s="183"/>
      <c r="BL23" s="183"/>
      <c r="BM23" s="184"/>
      <c r="BN23" s="184"/>
      <c r="BO23" s="183"/>
      <c r="BP23" s="183"/>
      <c r="BQ23" s="183"/>
      <c r="BR23" s="183"/>
      <c r="BS23" s="183"/>
      <c r="BT23" s="184"/>
      <c r="BU23" s="184"/>
      <c r="BV23" s="183"/>
      <c r="BW23" s="183"/>
      <c r="BX23" s="183"/>
      <c r="BY23" s="183"/>
      <c r="BZ23" s="183"/>
      <c r="CA23" s="184"/>
      <c r="CB23" s="184"/>
      <c r="CC23" s="183"/>
      <c r="CD23" s="185">
        <f t="shared" ref="CD23:CD55" si="110">SUM(K23:CC23)</f>
        <v>5</v>
      </c>
      <c r="CE23" s="186"/>
      <c r="CF23" s="187">
        <v>2.5</v>
      </c>
      <c r="CG23" s="188">
        <f t="shared" ref="CG23:CG30" si="111">(CE23*$CH$7)+(CF23*$CI$7)</f>
        <v>1.0696616734588977</v>
      </c>
      <c r="CH23" s="189">
        <f t="shared" ref="CH23:CH30" si="112">+CD23*CE23</f>
        <v>0</v>
      </c>
      <c r="CI23" s="190">
        <f t="shared" ref="CI23:CI30" si="113">+CD23*CF23</f>
        <v>12.5</v>
      </c>
      <c r="CJ23" s="191">
        <f t="shared" ref="CJ23:CJ30" si="114">CD23*CG23</f>
        <v>5.3483083672944884</v>
      </c>
      <c r="CK23" s="542" t="e">
        <f>13.8*3.8*I23</f>
        <v>#VALUE!</v>
      </c>
      <c r="CL23" s="542">
        <f>13.8*3.8*J23</f>
        <v>2097.6</v>
      </c>
      <c r="CM23" s="733">
        <f t="shared" ref="CM23:CM55" si="115">CL23/30*J23</f>
        <v>2796.8</v>
      </c>
      <c r="CN23" s="542"/>
      <c r="CO23" s="247">
        <v>250.9</v>
      </c>
      <c r="CP23" s="247">
        <f t="shared" ref="CP23:CP55" si="116">CM23*CD23</f>
        <v>13984</v>
      </c>
      <c r="CQ23" s="247">
        <f t="shared" ref="CQ23:CQ55" si="117">CO23*CD23</f>
        <v>1254.5</v>
      </c>
      <c r="CR23" s="272">
        <f t="shared" ref="CR23:CR56" si="118">CQ23/CJ23</f>
        <v>234.56014759197686</v>
      </c>
      <c r="CS23" s="818"/>
      <c r="CT23" s="818">
        <f>SUM(K23:W23)*CO23</f>
        <v>1254.5</v>
      </c>
      <c r="CU23" s="818">
        <f>SUM(X23:AX23)*CO23</f>
        <v>0</v>
      </c>
      <c r="CV23" s="818"/>
      <c r="CW23" s="818"/>
      <c r="CX23" s="823">
        <f t="shared" ref="CX23" si="119">COUNTA(R23:X23)*$CE23</f>
        <v>0</v>
      </c>
      <c r="CY23" s="824">
        <f t="shared" ref="CY23" si="120">COUNTA(R23:X23)*$CF23</f>
        <v>7.5</v>
      </c>
      <c r="CZ23" s="825">
        <f>COUNTA(K23:Q23)*$CG23</f>
        <v>2.1393233469177955</v>
      </c>
      <c r="DA23" s="823">
        <f t="shared" ref="DA23" si="121">COUNTA(Y23:AE23)*$CE23</f>
        <v>0</v>
      </c>
      <c r="DB23" s="824">
        <f t="shared" ref="DB23" si="122">COUNTA(Y23:AE23)*$CF23</f>
        <v>0</v>
      </c>
      <c r="DC23" s="825">
        <f>COUNTA(R23:X23)*$CG23</f>
        <v>3.2089850203766934</v>
      </c>
      <c r="DD23" s="823">
        <f t="shared" ref="DD23" si="123">COUNTA(AF23:AL23)*$CE23</f>
        <v>0</v>
      </c>
      <c r="DE23" s="824">
        <f t="shared" ref="DE23" si="124">COUNTA(AF23:AL23)*$CF23</f>
        <v>0</v>
      </c>
      <c r="DF23" s="825">
        <f>COUNTA(Y23:AE23)*$CG23</f>
        <v>0</v>
      </c>
      <c r="DG23" s="823">
        <f t="shared" ref="DG23" si="125">COUNTA(AM23:AS23)*$CE23</f>
        <v>0</v>
      </c>
      <c r="DH23" s="824">
        <f t="shared" ref="DH23" si="126">COUNTA(AM23:AS23)*$CF23</f>
        <v>0</v>
      </c>
      <c r="DI23" s="825">
        <f>COUNTA(AF23:AL23)*$CG23</f>
        <v>0</v>
      </c>
      <c r="DJ23" s="823">
        <f t="shared" ref="DJ23" si="127">COUNTA(AT23:AZ23)*$CE23</f>
        <v>0</v>
      </c>
      <c r="DK23" s="824">
        <f t="shared" ref="DK23" si="128">COUNTA(AT23:AZ23)*$CF23</f>
        <v>0</v>
      </c>
      <c r="DL23" s="825">
        <f>COUNTA(AM23:AS23)*$CG23</f>
        <v>0</v>
      </c>
      <c r="DM23" s="823">
        <f t="shared" ref="DM23" si="129">COUNTA(BA23:BG23)*$CE23</f>
        <v>0</v>
      </c>
      <c r="DN23" s="824">
        <f t="shared" ref="DN23" si="130">COUNTA(BA23:BG23)*$CF23</f>
        <v>0</v>
      </c>
      <c r="DO23" s="825">
        <f>COUNTA(AT23:AX23)*$CG23</f>
        <v>0</v>
      </c>
      <c r="DP23" s="823">
        <f t="shared" ref="DP23:DP55" si="131">COUNTA(BH23:BN23)*$CE23</f>
        <v>0</v>
      </c>
      <c r="DQ23" s="824">
        <f t="shared" ref="DQ23:DQ55" si="132">COUNTA(BH23:BN23)*$CF23</f>
        <v>0</v>
      </c>
      <c r="DR23" s="825">
        <f t="shared" ref="DR23:DR55" si="133">COUNTA(BH23:BN23)*$CG23</f>
        <v>0</v>
      </c>
    </row>
    <row r="24" spans="1:124">
      <c r="A24" s="107"/>
      <c r="B24" s="106"/>
      <c r="C24" s="108" t="s">
        <v>308</v>
      </c>
      <c r="D24" s="109">
        <v>0.29166666666666669</v>
      </c>
      <c r="E24" s="110" t="s">
        <v>304</v>
      </c>
      <c r="F24" s="110" t="s">
        <v>305</v>
      </c>
      <c r="G24" s="111" t="str">
        <f t="shared" si="109"/>
        <v>DAY</v>
      </c>
      <c r="H24" s="112" t="s">
        <v>256</v>
      </c>
      <c r="I24" s="111" t="s">
        <v>306</v>
      </c>
      <c r="J24" s="111" t="s">
        <v>307</v>
      </c>
      <c r="K24" s="113"/>
      <c r="L24" s="113">
        <v>1</v>
      </c>
      <c r="M24" s="113"/>
      <c r="N24" s="113">
        <v>1</v>
      </c>
      <c r="O24" s="113"/>
      <c r="P24" s="114"/>
      <c r="Q24" s="114"/>
      <c r="R24" s="113"/>
      <c r="S24" s="113">
        <v>1</v>
      </c>
      <c r="T24" s="113"/>
      <c r="U24" s="113">
        <v>1</v>
      </c>
      <c r="V24" s="113"/>
      <c r="W24" s="114"/>
      <c r="X24" s="114"/>
      <c r="Y24" s="113">
        <v>1</v>
      </c>
      <c r="Z24" s="113"/>
      <c r="AA24" s="113"/>
      <c r="AB24" s="113"/>
      <c r="AC24" s="113"/>
      <c r="AD24" s="114"/>
      <c r="AE24" s="114"/>
      <c r="AF24" s="113"/>
      <c r="AG24" s="113"/>
      <c r="AH24" s="113"/>
      <c r="AI24" s="113"/>
      <c r="AJ24" s="113"/>
      <c r="AK24" s="114"/>
      <c r="AL24" s="114"/>
      <c r="AM24" s="729"/>
      <c r="AN24" s="729"/>
      <c r="AO24" s="113"/>
      <c r="AP24" s="113"/>
      <c r="AQ24" s="113"/>
      <c r="AR24" s="114"/>
      <c r="AS24" s="114"/>
      <c r="AT24" s="113"/>
      <c r="AU24" s="113"/>
      <c r="AV24" s="113"/>
      <c r="AW24" s="113"/>
      <c r="AX24" s="113"/>
      <c r="AY24" s="114"/>
      <c r="AZ24" s="114"/>
      <c r="BA24" s="113"/>
      <c r="BB24" s="113"/>
      <c r="BC24" s="113"/>
      <c r="BD24" s="113"/>
      <c r="BE24" s="113"/>
      <c r="BF24" s="114"/>
      <c r="BG24" s="114"/>
      <c r="BH24" s="113"/>
      <c r="BI24" s="113"/>
      <c r="BJ24" s="113"/>
      <c r="BK24" s="113"/>
      <c r="BL24" s="113"/>
      <c r="BM24" s="114"/>
      <c r="BN24" s="114"/>
      <c r="BO24" s="113"/>
      <c r="BP24" s="113"/>
      <c r="BQ24" s="113"/>
      <c r="BR24" s="113"/>
      <c r="BS24" s="113"/>
      <c r="BT24" s="114"/>
      <c r="BU24" s="114"/>
      <c r="BV24" s="113"/>
      <c r="BW24" s="113"/>
      <c r="BX24" s="113"/>
      <c r="BY24" s="113"/>
      <c r="BZ24" s="113"/>
      <c r="CA24" s="114"/>
      <c r="CB24" s="114"/>
      <c r="CC24" s="113"/>
      <c r="CD24" s="115">
        <f t="shared" si="110"/>
        <v>5</v>
      </c>
      <c r="CE24" s="116"/>
      <c r="CF24" s="117">
        <v>2.4</v>
      </c>
      <c r="CG24" s="118">
        <f t="shared" si="111"/>
        <v>1.0268752065205418</v>
      </c>
      <c r="CH24" s="119">
        <f t="shared" si="112"/>
        <v>0</v>
      </c>
      <c r="CI24" s="120">
        <f t="shared" si="113"/>
        <v>12</v>
      </c>
      <c r="CJ24" s="121">
        <f t="shared" si="114"/>
        <v>5.1343760326027086</v>
      </c>
      <c r="CK24" s="543">
        <f t="shared" ref="CK24:CL26" si="134">(480+12)/2</f>
        <v>246</v>
      </c>
      <c r="CL24" s="543">
        <f t="shared" si="134"/>
        <v>246</v>
      </c>
      <c r="CM24" s="734">
        <f t="shared" si="115"/>
        <v>328</v>
      </c>
      <c r="CN24" s="543"/>
      <c r="CO24" s="248">
        <v>250.91</v>
      </c>
      <c r="CP24" s="249">
        <f t="shared" si="116"/>
        <v>1640</v>
      </c>
      <c r="CQ24" s="249">
        <f t="shared" si="117"/>
        <v>1254.55</v>
      </c>
      <c r="CR24" s="273">
        <f t="shared" si="118"/>
        <v>244.34322535664489</v>
      </c>
      <c r="CS24" s="818"/>
      <c r="CT24" s="818">
        <f t="shared" ref="CT24:CT41" si="135">SUM(K24:W24)*CO24</f>
        <v>1003.64</v>
      </c>
      <c r="CU24" s="818">
        <f t="shared" ref="CU24:CU41" si="136">SUM(X24:AX24)*CO24</f>
        <v>250.91</v>
      </c>
      <c r="CV24" s="818"/>
      <c r="CW24" s="818"/>
      <c r="CX24" s="823">
        <f t="shared" ref="CX24:CX41" si="137">COUNTA(R24:X24)*$CE24</f>
        <v>0</v>
      </c>
      <c r="CY24" s="824">
        <f t="shared" ref="CY24:CY41" si="138">COUNTA(R24:X24)*$CF24</f>
        <v>4.8</v>
      </c>
      <c r="CZ24" s="825">
        <f t="shared" ref="CZ24:CZ41" si="139">COUNTA(K24:Q24)*$CG24</f>
        <v>2.0537504130410835</v>
      </c>
      <c r="DA24" s="823">
        <f t="shared" ref="DA24:DA41" si="140">COUNTA(Y24:AE24)*$CE24</f>
        <v>0</v>
      </c>
      <c r="DB24" s="824">
        <f t="shared" ref="DB24:DB41" si="141">COUNTA(Y24:AE24)*$CF24</f>
        <v>2.4</v>
      </c>
      <c r="DC24" s="825">
        <f t="shared" ref="DC24:DC41" si="142">COUNTA(R24:X24)*$CG24</f>
        <v>2.0537504130410835</v>
      </c>
      <c r="DD24" s="823">
        <f t="shared" ref="DD24:DD41" si="143">COUNTA(AF24:AL24)*$CE24</f>
        <v>0</v>
      </c>
      <c r="DE24" s="824">
        <f t="shared" ref="DE24:DE41" si="144">COUNTA(AF24:AL24)*$CF24</f>
        <v>0</v>
      </c>
      <c r="DF24" s="825">
        <f t="shared" ref="DF24:DF41" si="145">COUNTA(Y24:AE24)*$CG24</f>
        <v>1.0268752065205418</v>
      </c>
      <c r="DG24" s="823">
        <f t="shared" ref="DG24:DG41" si="146">COUNTA(AM24:AS24)*$CE24</f>
        <v>0</v>
      </c>
      <c r="DH24" s="824">
        <f t="shared" ref="DH24:DH41" si="147">COUNTA(AM24:AS24)*$CF24</f>
        <v>0</v>
      </c>
      <c r="DI24" s="825">
        <f t="shared" ref="DI24:DI41" si="148">COUNTA(AF24:AL24)*$CG24</f>
        <v>0</v>
      </c>
      <c r="DJ24" s="823">
        <f t="shared" ref="DJ24:DJ41" si="149">COUNTA(AT24:AZ24)*$CE24</f>
        <v>0</v>
      </c>
      <c r="DK24" s="824">
        <f t="shared" ref="DK24:DK41" si="150">COUNTA(AT24:AZ24)*$CF24</f>
        <v>0</v>
      </c>
      <c r="DL24" s="825">
        <f t="shared" ref="DL24:DL41" si="151">COUNTA(AM24:AS24)*$CG24</f>
        <v>0</v>
      </c>
      <c r="DM24" s="823">
        <f t="shared" ref="DM24:DM41" si="152">COUNTA(BA24:BG24)*$CE24</f>
        <v>0</v>
      </c>
      <c r="DN24" s="824">
        <f t="shared" ref="DN24:DN41" si="153">COUNTA(BA24:BG24)*$CF24</f>
        <v>0</v>
      </c>
      <c r="DO24" s="825">
        <f t="shared" ref="DO24:DO41" si="154">COUNTA(AT24:AX24)*$CG24</f>
        <v>0</v>
      </c>
      <c r="DP24" s="823">
        <f t="shared" si="131"/>
        <v>0</v>
      </c>
      <c r="DQ24" s="824">
        <f t="shared" si="132"/>
        <v>0</v>
      </c>
      <c r="DR24" s="825">
        <f t="shared" si="133"/>
        <v>0</v>
      </c>
    </row>
    <row r="25" spans="1:124">
      <c r="A25" s="107"/>
      <c r="B25" s="106"/>
      <c r="C25" s="108" t="s">
        <v>321</v>
      </c>
      <c r="D25" s="109">
        <v>0.375</v>
      </c>
      <c r="E25" s="110" t="s">
        <v>322</v>
      </c>
      <c r="F25" s="110" t="s">
        <v>305</v>
      </c>
      <c r="G25" s="111" t="str">
        <f t="shared" ref="G25:G26" si="155">IF(D25&lt;=0.541,"DAY",(IF(D25&lt;=0.74930556,"EARLY",(IF(D25&lt;=0.97916667,"PRIME","LATE")))))</f>
        <v>DAY</v>
      </c>
      <c r="H25" s="112" t="s">
        <v>256</v>
      </c>
      <c r="I25" s="111" t="s">
        <v>306</v>
      </c>
      <c r="J25" s="111" t="s">
        <v>307</v>
      </c>
      <c r="K25" s="113">
        <v>1</v>
      </c>
      <c r="L25" s="113"/>
      <c r="M25" s="113">
        <v>1</v>
      </c>
      <c r="N25" s="113"/>
      <c r="O25" s="113">
        <v>1</v>
      </c>
      <c r="P25" s="114"/>
      <c r="Q25" s="114"/>
      <c r="R25" s="113">
        <v>1</v>
      </c>
      <c r="S25" s="113"/>
      <c r="T25" s="113">
        <v>1</v>
      </c>
      <c r="U25" s="113"/>
      <c r="V25" s="113"/>
      <c r="W25" s="114"/>
      <c r="X25" s="114"/>
      <c r="Y25" s="113"/>
      <c r="Z25" s="113"/>
      <c r="AA25" s="113"/>
      <c r="AB25" s="113"/>
      <c r="AC25" s="113"/>
      <c r="AD25" s="114"/>
      <c r="AE25" s="114"/>
      <c r="AF25" s="113"/>
      <c r="AG25" s="113"/>
      <c r="AH25" s="113"/>
      <c r="AI25" s="113"/>
      <c r="AJ25" s="113"/>
      <c r="AK25" s="114"/>
      <c r="AL25" s="114"/>
      <c r="AM25" s="729"/>
      <c r="AN25" s="729"/>
      <c r="AO25" s="113"/>
      <c r="AP25" s="113"/>
      <c r="AQ25" s="113"/>
      <c r="AR25" s="114"/>
      <c r="AS25" s="114"/>
      <c r="AT25" s="113"/>
      <c r="AU25" s="113"/>
      <c r="AV25" s="113"/>
      <c r="AW25" s="113"/>
      <c r="AX25" s="113"/>
      <c r="AY25" s="114"/>
      <c r="AZ25" s="114"/>
      <c r="BA25" s="113"/>
      <c r="BB25" s="113"/>
      <c r="BC25" s="113"/>
      <c r="BD25" s="113"/>
      <c r="BE25" s="113"/>
      <c r="BF25" s="114"/>
      <c r="BG25" s="114"/>
      <c r="BH25" s="113"/>
      <c r="BI25" s="113"/>
      <c r="BJ25" s="113"/>
      <c r="BK25" s="113"/>
      <c r="BL25" s="113"/>
      <c r="BM25" s="114"/>
      <c r="BN25" s="114"/>
      <c r="BO25" s="113"/>
      <c r="BP25" s="113"/>
      <c r="BQ25" s="113"/>
      <c r="BR25" s="113"/>
      <c r="BS25" s="113"/>
      <c r="BT25" s="114"/>
      <c r="BU25" s="114"/>
      <c r="BV25" s="113"/>
      <c r="BW25" s="113"/>
      <c r="BX25" s="113"/>
      <c r="BY25" s="113"/>
      <c r="BZ25" s="113"/>
      <c r="CA25" s="114"/>
      <c r="CB25" s="114"/>
      <c r="CC25" s="113"/>
      <c r="CD25" s="115">
        <f t="shared" ref="CD25" si="156">SUM(K25:CC25)</f>
        <v>5</v>
      </c>
      <c r="CE25" s="116"/>
      <c r="CF25" s="117">
        <v>2</v>
      </c>
      <c r="CG25" s="118">
        <f t="shared" ref="CG25" si="157">(CE25*$CH$7)+(CF25*$CI$7)</f>
        <v>0.85572933876711821</v>
      </c>
      <c r="CH25" s="119">
        <f t="shared" ref="CH25" si="158">+CD25*CE25</f>
        <v>0</v>
      </c>
      <c r="CI25" s="120">
        <f t="shared" ref="CI25" si="159">+CD25*CF25</f>
        <v>10</v>
      </c>
      <c r="CJ25" s="121">
        <f t="shared" ref="CJ25" si="160">CD25*CG25</f>
        <v>4.2786466938355909</v>
      </c>
      <c r="CK25" s="543">
        <f t="shared" si="134"/>
        <v>246</v>
      </c>
      <c r="CL25" s="543">
        <f t="shared" si="134"/>
        <v>246</v>
      </c>
      <c r="CM25" s="734">
        <f t="shared" ref="CM25" si="161">CL25/30*J25</f>
        <v>328</v>
      </c>
      <c r="CN25" s="543"/>
      <c r="CO25" s="248">
        <v>250.91</v>
      </c>
      <c r="CP25" s="249">
        <f t="shared" ref="CP25" si="162">CM25*CD25</f>
        <v>1640</v>
      </c>
      <c r="CQ25" s="249">
        <f t="shared" ref="CQ25" si="163">CO25*CD25</f>
        <v>1254.55</v>
      </c>
      <c r="CR25" s="273">
        <f t="shared" ref="CR25" si="164">CQ25/CJ25</f>
        <v>293.21187042797385</v>
      </c>
      <c r="CS25" s="818"/>
      <c r="CT25" s="818">
        <f t="shared" si="135"/>
        <v>1254.55</v>
      </c>
      <c r="CU25" s="818">
        <f t="shared" si="136"/>
        <v>0</v>
      </c>
      <c r="CV25" s="818"/>
      <c r="CW25" s="818"/>
      <c r="CX25" s="823">
        <f t="shared" si="137"/>
        <v>0</v>
      </c>
      <c r="CY25" s="824">
        <f t="shared" si="138"/>
        <v>4</v>
      </c>
      <c r="CZ25" s="825">
        <f t="shared" si="139"/>
        <v>2.5671880163013547</v>
      </c>
      <c r="DA25" s="823">
        <f t="shared" si="140"/>
        <v>0</v>
      </c>
      <c r="DB25" s="824">
        <f t="shared" si="141"/>
        <v>0</v>
      </c>
      <c r="DC25" s="825">
        <f t="shared" si="142"/>
        <v>1.7114586775342364</v>
      </c>
      <c r="DD25" s="823">
        <f t="shared" si="143"/>
        <v>0</v>
      </c>
      <c r="DE25" s="824">
        <f t="shared" si="144"/>
        <v>0</v>
      </c>
      <c r="DF25" s="825">
        <f t="shared" si="145"/>
        <v>0</v>
      </c>
      <c r="DG25" s="823">
        <f t="shared" si="146"/>
        <v>0</v>
      </c>
      <c r="DH25" s="824">
        <f t="shared" si="147"/>
        <v>0</v>
      </c>
      <c r="DI25" s="825">
        <f t="shared" si="148"/>
        <v>0</v>
      </c>
      <c r="DJ25" s="823">
        <f t="shared" si="149"/>
        <v>0</v>
      </c>
      <c r="DK25" s="824">
        <f t="shared" si="150"/>
        <v>0</v>
      </c>
      <c r="DL25" s="825">
        <f t="shared" si="151"/>
        <v>0</v>
      </c>
      <c r="DM25" s="823">
        <f t="shared" si="152"/>
        <v>0</v>
      </c>
      <c r="DN25" s="824">
        <f t="shared" si="153"/>
        <v>0</v>
      </c>
      <c r="DO25" s="825">
        <f t="shared" si="154"/>
        <v>0</v>
      </c>
      <c r="DP25" s="823"/>
      <c r="DQ25" s="824"/>
      <c r="DR25" s="825"/>
    </row>
    <row r="26" spans="1:124">
      <c r="A26" s="107"/>
      <c r="B26" s="106"/>
      <c r="C26" s="738" t="s">
        <v>309</v>
      </c>
      <c r="D26" s="739">
        <v>0.4375</v>
      </c>
      <c r="E26" s="740" t="s">
        <v>310</v>
      </c>
      <c r="F26" s="740" t="s">
        <v>305</v>
      </c>
      <c r="G26" s="741" t="str">
        <f t="shared" si="155"/>
        <v>DAY</v>
      </c>
      <c r="H26" s="112" t="s">
        <v>256</v>
      </c>
      <c r="I26" s="741" t="s">
        <v>311</v>
      </c>
      <c r="J26" s="741" t="s">
        <v>312</v>
      </c>
      <c r="K26" s="113"/>
      <c r="L26" s="113"/>
      <c r="M26" s="114">
        <v>1</v>
      </c>
      <c r="N26" s="113"/>
      <c r="O26" s="114">
        <v>1</v>
      </c>
      <c r="P26" s="114"/>
      <c r="Q26" s="114"/>
      <c r="R26" s="114">
        <v>1</v>
      </c>
      <c r="S26" s="113"/>
      <c r="T26" s="114">
        <v>1</v>
      </c>
      <c r="U26" s="113"/>
      <c r="V26" s="113"/>
      <c r="W26" s="114"/>
      <c r="X26" s="114"/>
      <c r="Y26" s="113"/>
      <c r="Z26" s="113"/>
      <c r="AA26" s="113"/>
      <c r="AB26" s="113"/>
      <c r="AC26" s="113"/>
      <c r="AD26" s="114"/>
      <c r="AE26" s="114"/>
      <c r="AF26" s="113"/>
      <c r="AG26" s="113"/>
      <c r="AH26" s="113"/>
      <c r="AI26" s="113"/>
      <c r="AJ26" s="113"/>
      <c r="AK26" s="114"/>
      <c r="AL26" s="114"/>
      <c r="AM26" s="729"/>
      <c r="AN26" s="729"/>
      <c r="AO26" s="113"/>
      <c r="AP26" s="113"/>
      <c r="AQ26" s="113"/>
      <c r="AR26" s="114"/>
      <c r="AS26" s="114"/>
      <c r="AT26" s="113"/>
      <c r="AU26" s="113"/>
      <c r="AV26" s="113"/>
      <c r="AW26" s="113"/>
      <c r="AX26" s="113"/>
      <c r="AY26" s="114"/>
      <c r="AZ26" s="114"/>
      <c r="BA26" s="113"/>
      <c r="BB26" s="113"/>
      <c r="BC26" s="113"/>
      <c r="BD26" s="113"/>
      <c r="BE26" s="113"/>
      <c r="BF26" s="114"/>
      <c r="BG26" s="114"/>
      <c r="BH26" s="113"/>
      <c r="BI26" s="113"/>
      <c r="BJ26" s="113"/>
      <c r="BK26" s="113"/>
      <c r="BL26" s="113"/>
      <c r="BM26" s="114"/>
      <c r="BN26" s="114"/>
      <c r="BO26" s="113"/>
      <c r="BP26" s="113"/>
      <c r="BQ26" s="113"/>
      <c r="BR26" s="113"/>
      <c r="BS26" s="113"/>
      <c r="BT26" s="114"/>
      <c r="BU26" s="114"/>
      <c r="BV26" s="113"/>
      <c r="BW26" s="113"/>
      <c r="BX26" s="113"/>
      <c r="BY26" s="113"/>
      <c r="BZ26" s="113"/>
      <c r="CA26" s="114"/>
      <c r="CB26" s="114"/>
      <c r="CC26" s="113"/>
      <c r="CD26" s="115">
        <f t="shared" ref="CD26" si="165">SUM(K26:CC26)</f>
        <v>4</v>
      </c>
      <c r="CE26" s="116"/>
      <c r="CF26" s="117">
        <v>2.5</v>
      </c>
      <c r="CG26" s="118">
        <f t="shared" ref="CG26" si="166">(CE26*$CH$7)+(CF26*$CI$7)</f>
        <v>1.0696616734588977</v>
      </c>
      <c r="CH26" s="119">
        <f t="shared" ref="CH26" si="167">+CD26*CE26</f>
        <v>0</v>
      </c>
      <c r="CI26" s="120">
        <f t="shared" ref="CI26" si="168">+CD26*CF26</f>
        <v>10</v>
      </c>
      <c r="CJ26" s="121">
        <f t="shared" ref="CJ26" si="169">CD26*CG26</f>
        <v>4.2786466938355909</v>
      </c>
      <c r="CK26" s="543">
        <f t="shared" si="134"/>
        <v>246</v>
      </c>
      <c r="CL26" s="543">
        <f t="shared" si="134"/>
        <v>246</v>
      </c>
      <c r="CM26" s="734">
        <f t="shared" ref="CM26" si="170">CL26/30*J26</f>
        <v>122.99999999999999</v>
      </c>
      <c r="CN26" s="543"/>
      <c r="CO26" s="248">
        <v>250.91</v>
      </c>
      <c r="CP26" s="249">
        <f t="shared" ref="CP26" si="171">CM26*CD26</f>
        <v>491.99999999999994</v>
      </c>
      <c r="CQ26" s="249">
        <f t="shared" ref="CQ26" si="172">CO26*CD26</f>
        <v>1003.64</v>
      </c>
      <c r="CR26" s="273">
        <f t="shared" ref="CR26" si="173">CQ26/CJ26</f>
        <v>234.56949634237907</v>
      </c>
      <c r="CS26" s="818"/>
      <c r="CT26" s="818">
        <f t="shared" si="135"/>
        <v>1003.64</v>
      </c>
      <c r="CU26" s="818">
        <f t="shared" si="136"/>
        <v>0</v>
      </c>
      <c r="CV26" s="818"/>
      <c r="CW26" s="818"/>
      <c r="CX26" s="823">
        <f t="shared" si="137"/>
        <v>0</v>
      </c>
      <c r="CY26" s="824">
        <f t="shared" si="138"/>
        <v>5</v>
      </c>
      <c r="CZ26" s="825">
        <f t="shared" si="139"/>
        <v>2.1393233469177955</v>
      </c>
      <c r="DA26" s="823">
        <f t="shared" si="140"/>
        <v>0</v>
      </c>
      <c r="DB26" s="824">
        <f t="shared" si="141"/>
        <v>0</v>
      </c>
      <c r="DC26" s="825">
        <f t="shared" si="142"/>
        <v>2.1393233469177955</v>
      </c>
      <c r="DD26" s="823">
        <f t="shared" si="143"/>
        <v>0</v>
      </c>
      <c r="DE26" s="824">
        <f t="shared" si="144"/>
        <v>0</v>
      </c>
      <c r="DF26" s="825">
        <f t="shared" si="145"/>
        <v>0</v>
      </c>
      <c r="DG26" s="823">
        <f t="shared" si="146"/>
        <v>0</v>
      </c>
      <c r="DH26" s="824">
        <f t="shared" si="147"/>
        <v>0</v>
      </c>
      <c r="DI26" s="825">
        <f t="shared" si="148"/>
        <v>0</v>
      </c>
      <c r="DJ26" s="823">
        <f t="shared" si="149"/>
        <v>0</v>
      </c>
      <c r="DK26" s="824">
        <f t="shared" si="150"/>
        <v>0</v>
      </c>
      <c r="DL26" s="825">
        <f t="shared" si="151"/>
        <v>0</v>
      </c>
      <c r="DM26" s="823">
        <f t="shared" si="152"/>
        <v>0</v>
      </c>
      <c r="DN26" s="824">
        <f t="shared" si="153"/>
        <v>0</v>
      </c>
      <c r="DO26" s="825">
        <f t="shared" si="154"/>
        <v>0</v>
      </c>
      <c r="DP26" s="823"/>
      <c r="DQ26" s="824"/>
      <c r="DR26" s="825"/>
    </row>
    <row r="27" spans="1:124">
      <c r="A27" s="107"/>
      <c r="B27" s="106"/>
      <c r="C27" s="108" t="s">
        <v>313</v>
      </c>
      <c r="D27" s="109">
        <v>0.54166666666666663</v>
      </c>
      <c r="E27" s="110" t="s">
        <v>304</v>
      </c>
      <c r="F27" s="110" t="s">
        <v>305</v>
      </c>
      <c r="G27" s="111" t="str">
        <f t="shared" si="109"/>
        <v>EARLY</v>
      </c>
      <c r="H27" s="112" t="s">
        <v>256</v>
      </c>
      <c r="I27" s="111" t="s">
        <v>306</v>
      </c>
      <c r="J27" s="111" t="s">
        <v>307</v>
      </c>
      <c r="K27" s="113"/>
      <c r="L27" s="113">
        <v>1</v>
      </c>
      <c r="M27" s="113"/>
      <c r="N27" s="113">
        <v>1</v>
      </c>
      <c r="O27" s="113"/>
      <c r="P27" s="114"/>
      <c r="Q27" s="114"/>
      <c r="R27" s="113"/>
      <c r="S27" s="113">
        <v>1</v>
      </c>
      <c r="T27" s="113"/>
      <c r="U27" s="113"/>
      <c r="V27" s="113">
        <v>1</v>
      </c>
      <c r="W27" s="114"/>
      <c r="X27" s="114"/>
      <c r="Y27" s="113"/>
      <c r="Z27" s="113">
        <v>1</v>
      </c>
      <c r="AA27" s="113"/>
      <c r="AB27" s="113"/>
      <c r="AC27" s="113"/>
      <c r="AD27" s="114"/>
      <c r="AE27" s="114"/>
      <c r="AF27" s="113"/>
      <c r="AG27" s="113"/>
      <c r="AH27" s="113"/>
      <c r="AI27" s="113"/>
      <c r="AJ27" s="113"/>
      <c r="AK27" s="114"/>
      <c r="AL27" s="114"/>
      <c r="AM27" s="729"/>
      <c r="AN27" s="729"/>
      <c r="AO27" s="113"/>
      <c r="AP27" s="113"/>
      <c r="AQ27" s="113"/>
      <c r="AR27" s="114"/>
      <c r="AS27" s="114"/>
      <c r="AT27" s="113"/>
      <c r="AU27" s="113"/>
      <c r="AV27" s="113"/>
      <c r="AW27" s="113"/>
      <c r="AX27" s="113"/>
      <c r="AY27" s="114"/>
      <c r="AZ27" s="114"/>
      <c r="BA27" s="113"/>
      <c r="BB27" s="113"/>
      <c r="BC27" s="113"/>
      <c r="BD27" s="113"/>
      <c r="BE27" s="113"/>
      <c r="BF27" s="114"/>
      <c r="BG27" s="114"/>
      <c r="BH27" s="113"/>
      <c r="BI27" s="113"/>
      <c r="BJ27" s="113"/>
      <c r="BK27" s="113"/>
      <c r="BL27" s="113"/>
      <c r="BM27" s="114"/>
      <c r="BN27" s="114"/>
      <c r="BO27" s="113"/>
      <c r="BP27" s="113"/>
      <c r="BQ27" s="113"/>
      <c r="BR27" s="113"/>
      <c r="BS27" s="113"/>
      <c r="BT27" s="114"/>
      <c r="BU27" s="114"/>
      <c r="BV27" s="113"/>
      <c r="BW27" s="113"/>
      <c r="BX27" s="113"/>
      <c r="BY27" s="113"/>
      <c r="BZ27" s="113"/>
      <c r="CA27" s="114"/>
      <c r="CB27" s="114"/>
      <c r="CC27" s="113"/>
      <c r="CD27" s="115">
        <f t="shared" si="110"/>
        <v>5</v>
      </c>
      <c r="CE27" s="116"/>
      <c r="CF27" s="117">
        <v>4.3</v>
      </c>
      <c r="CG27" s="118">
        <f t="shared" si="111"/>
        <v>1.8398180783493041</v>
      </c>
      <c r="CH27" s="119">
        <f t="shared" si="112"/>
        <v>0</v>
      </c>
      <c r="CI27" s="120">
        <f t="shared" si="113"/>
        <v>21.5</v>
      </c>
      <c r="CJ27" s="121">
        <f t="shared" si="114"/>
        <v>9.1990903917465197</v>
      </c>
      <c r="CK27" s="543" t="e">
        <f>23.6*7.6*I27</f>
        <v>#VALUE!</v>
      </c>
      <c r="CL27" s="543">
        <f>23.6*7.6*J27</f>
        <v>7174.4000000000005</v>
      </c>
      <c r="CM27" s="734">
        <f t="shared" si="115"/>
        <v>9565.8666666666668</v>
      </c>
      <c r="CN27" s="543"/>
      <c r="CO27" s="248">
        <v>250.91</v>
      </c>
      <c r="CP27" s="249">
        <f t="shared" si="116"/>
        <v>47829.333333333336</v>
      </c>
      <c r="CQ27" s="249">
        <f t="shared" si="117"/>
        <v>1254.55</v>
      </c>
      <c r="CR27" s="273">
        <f t="shared" si="118"/>
        <v>136.37761415254599</v>
      </c>
      <c r="CS27" s="818"/>
      <c r="CT27" s="818">
        <f t="shared" si="135"/>
        <v>1003.64</v>
      </c>
      <c r="CU27" s="818">
        <f t="shared" si="136"/>
        <v>250.91</v>
      </c>
      <c r="CV27" s="818"/>
      <c r="CW27" s="818"/>
      <c r="CX27" s="823">
        <f t="shared" si="137"/>
        <v>0</v>
      </c>
      <c r="CY27" s="824">
        <f t="shared" si="138"/>
        <v>8.6</v>
      </c>
      <c r="CZ27" s="825">
        <f t="shared" si="139"/>
        <v>3.6796361566986082</v>
      </c>
      <c r="DA27" s="823">
        <f t="shared" si="140"/>
        <v>0</v>
      </c>
      <c r="DB27" s="824">
        <f t="shared" si="141"/>
        <v>4.3</v>
      </c>
      <c r="DC27" s="825">
        <f t="shared" si="142"/>
        <v>3.6796361566986082</v>
      </c>
      <c r="DD27" s="823">
        <f t="shared" si="143"/>
        <v>0</v>
      </c>
      <c r="DE27" s="824">
        <f t="shared" si="144"/>
        <v>0</v>
      </c>
      <c r="DF27" s="825">
        <f t="shared" si="145"/>
        <v>1.8398180783493041</v>
      </c>
      <c r="DG27" s="823">
        <f t="shared" si="146"/>
        <v>0</v>
      </c>
      <c r="DH27" s="824">
        <f t="shared" si="147"/>
        <v>0</v>
      </c>
      <c r="DI27" s="825">
        <f t="shared" si="148"/>
        <v>0</v>
      </c>
      <c r="DJ27" s="823">
        <f t="shared" si="149"/>
        <v>0</v>
      </c>
      <c r="DK27" s="824">
        <f t="shared" si="150"/>
        <v>0</v>
      </c>
      <c r="DL27" s="825">
        <f t="shared" si="151"/>
        <v>0</v>
      </c>
      <c r="DM27" s="823">
        <f t="shared" si="152"/>
        <v>0</v>
      </c>
      <c r="DN27" s="824">
        <f t="shared" si="153"/>
        <v>0</v>
      </c>
      <c r="DO27" s="825">
        <f t="shared" si="154"/>
        <v>0</v>
      </c>
      <c r="DP27" s="823">
        <f t="shared" si="131"/>
        <v>0</v>
      </c>
      <c r="DQ27" s="824">
        <f t="shared" si="132"/>
        <v>0</v>
      </c>
      <c r="DR27" s="825">
        <f t="shared" si="133"/>
        <v>0</v>
      </c>
    </row>
    <row r="28" spans="1:124">
      <c r="A28" s="107"/>
      <c r="B28" s="106"/>
      <c r="C28" s="108" t="s">
        <v>323</v>
      </c>
      <c r="D28" s="109">
        <v>0.72916666666666663</v>
      </c>
      <c r="E28" s="110" t="s">
        <v>322</v>
      </c>
      <c r="F28" s="110" t="s">
        <v>305</v>
      </c>
      <c r="G28" s="111" t="str">
        <f t="shared" si="109"/>
        <v>EARLY</v>
      </c>
      <c r="H28" s="112" t="s">
        <v>256</v>
      </c>
      <c r="I28" s="111" t="s">
        <v>306</v>
      </c>
      <c r="J28" s="111" t="s">
        <v>307</v>
      </c>
      <c r="K28" s="113">
        <v>1</v>
      </c>
      <c r="L28" s="113"/>
      <c r="M28" s="113">
        <v>1</v>
      </c>
      <c r="N28" s="113"/>
      <c r="O28" s="113"/>
      <c r="P28" s="114"/>
      <c r="Q28" s="114"/>
      <c r="R28" s="113">
        <v>1</v>
      </c>
      <c r="S28" s="113"/>
      <c r="T28" s="113">
        <v>1</v>
      </c>
      <c r="U28" s="113"/>
      <c r="V28" s="113"/>
      <c r="W28" s="114"/>
      <c r="X28" s="114"/>
      <c r="Y28" s="113">
        <v>1</v>
      </c>
      <c r="Z28" s="113"/>
      <c r="AA28" s="113"/>
      <c r="AB28" s="113"/>
      <c r="AC28" s="113"/>
      <c r="AD28" s="114"/>
      <c r="AE28" s="114"/>
      <c r="AF28" s="113"/>
      <c r="AG28" s="113"/>
      <c r="AH28" s="113"/>
      <c r="AI28" s="113"/>
      <c r="AJ28" s="113"/>
      <c r="AK28" s="114"/>
      <c r="AL28" s="114"/>
      <c r="AM28" s="729"/>
      <c r="AN28" s="729"/>
      <c r="AO28" s="113"/>
      <c r="AP28" s="113"/>
      <c r="AQ28" s="113"/>
      <c r="AR28" s="114"/>
      <c r="AS28" s="114"/>
      <c r="AT28" s="113"/>
      <c r="AU28" s="113"/>
      <c r="AV28" s="113"/>
      <c r="AW28" s="113"/>
      <c r="AX28" s="113"/>
      <c r="AY28" s="114"/>
      <c r="AZ28" s="114"/>
      <c r="BA28" s="113"/>
      <c r="BB28" s="113"/>
      <c r="BC28" s="113"/>
      <c r="BD28" s="113"/>
      <c r="BE28" s="113"/>
      <c r="BF28" s="114"/>
      <c r="BG28" s="114"/>
      <c r="BH28" s="113"/>
      <c r="BI28" s="113"/>
      <c r="BJ28" s="113"/>
      <c r="BK28" s="113"/>
      <c r="BL28" s="113"/>
      <c r="BM28" s="114"/>
      <c r="BN28" s="114"/>
      <c r="BO28" s="113"/>
      <c r="BP28" s="113"/>
      <c r="BQ28" s="113"/>
      <c r="BR28" s="113"/>
      <c r="BS28" s="113"/>
      <c r="BT28" s="114"/>
      <c r="BU28" s="114"/>
      <c r="BV28" s="113"/>
      <c r="BW28" s="113"/>
      <c r="BX28" s="113"/>
      <c r="BY28" s="113"/>
      <c r="BZ28" s="113"/>
      <c r="CA28" s="114"/>
      <c r="CB28" s="114"/>
      <c r="CC28" s="113"/>
      <c r="CD28" s="115">
        <f t="shared" si="110"/>
        <v>5</v>
      </c>
      <c r="CE28" s="116"/>
      <c r="CF28" s="117">
        <v>3.9</v>
      </c>
      <c r="CG28" s="118">
        <f t="shared" si="111"/>
        <v>1.6686722105958804</v>
      </c>
      <c r="CH28" s="119">
        <f t="shared" si="112"/>
        <v>0</v>
      </c>
      <c r="CI28" s="120">
        <f t="shared" si="113"/>
        <v>19.5</v>
      </c>
      <c r="CJ28" s="121">
        <f t="shared" si="114"/>
        <v>8.343361052979402</v>
      </c>
      <c r="CK28" s="543" t="e">
        <f>14.8*2.3*I28</f>
        <v>#VALUE!</v>
      </c>
      <c r="CL28" s="543">
        <f>14.8*2.3*J28</f>
        <v>1361.6</v>
      </c>
      <c r="CM28" s="734">
        <f t="shared" si="115"/>
        <v>1815.4666666666665</v>
      </c>
      <c r="CN28" s="543"/>
      <c r="CO28" s="248">
        <v>250.91</v>
      </c>
      <c r="CP28" s="249">
        <f t="shared" si="116"/>
        <v>9077.3333333333321</v>
      </c>
      <c r="CQ28" s="249">
        <f t="shared" si="117"/>
        <v>1254.55</v>
      </c>
      <c r="CR28" s="273">
        <f t="shared" si="118"/>
        <v>150.36506175793531</v>
      </c>
      <c r="CS28" s="818"/>
      <c r="CT28" s="818">
        <f t="shared" si="135"/>
        <v>1003.64</v>
      </c>
      <c r="CU28" s="818">
        <f t="shared" si="136"/>
        <v>250.91</v>
      </c>
      <c r="CV28" s="818"/>
      <c r="CW28" s="818"/>
      <c r="CX28" s="823">
        <f t="shared" si="137"/>
        <v>0</v>
      </c>
      <c r="CY28" s="824">
        <f t="shared" si="138"/>
        <v>7.8</v>
      </c>
      <c r="CZ28" s="825">
        <f t="shared" si="139"/>
        <v>3.3373444211917609</v>
      </c>
      <c r="DA28" s="823">
        <f t="shared" si="140"/>
        <v>0</v>
      </c>
      <c r="DB28" s="824">
        <f t="shared" si="141"/>
        <v>3.9</v>
      </c>
      <c r="DC28" s="825">
        <f t="shared" si="142"/>
        <v>3.3373444211917609</v>
      </c>
      <c r="DD28" s="823">
        <f t="shared" si="143"/>
        <v>0</v>
      </c>
      <c r="DE28" s="824">
        <f t="shared" si="144"/>
        <v>0</v>
      </c>
      <c r="DF28" s="825">
        <f t="shared" si="145"/>
        <v>1.6686722105958804</v>
      </c>
      <c r="DG28" s="823">
        <f t="shared" si="146"/>
        <v>0</v>
      </c>
      <c r="DH28" s="824">
        <f t="shared" si="147"/>
        <v>0</v>
      </c>
      <c r="DI28" s="825">
        <f t="shared" si="148"/>
        <v>0</v>
      </c>
      <c r="DJ28" s="823">
        <f t="shared" si="149"/>
        <v>0</v>
      </c>
      <c r="DK28" s="824">
        <f t="shared" si="150"/>
        <v>0</v>
      </c>
      <c r="DL28" s="825">
        <f t="shared" si="151"/>
        <v>0</v>
      </c>
      <c r="DM28" s="823">
        <f t="shared" si="152"/>
        <v>0</v>
      </c>
      <c r="DN28" s="824">
        <f t="shared" si="153"/>
        <v>0</v>
      </c>
      <c r="DO28" s="825">
        <f t="shared" si="154"/>
        <v>0</v>
      </c>
      <c r="DP28" s="823">
        <f t="shared" si="131"/>
        <v>0</v>
      </c>
      <c r="DQ28" s="824">
        <f t="shared" si="132"/>
        <v>0</v>
      </c>
      <c r="DR28" s="825">
        <f t="shared" si="133"/>
        <v>0</v>
      </c>
    </row>
    <row r="29" spans="1:124">
      <c r="A29" s="107"/>
      <c r="B29" s="106"/>
      <c r="C29" s="108" t="s">
        <v>324</v>
      </c>
      <c r="D29" s="109">
        <v>0.83333333333333337</v>
      </c>
      <c r="E29" s="110" t="s">
        <v>325</v>
      </c>
      <c r="F29" s="110" t="s">
        <v>287</v>
      </c>
      <c r="G29" s="111" t="str">
        <f t="shared" ref="G29" si="174">IF(D29&lt;=0.541,"DAY",(IF(D29&lt;=0.74930556,"EARLY",(IF(D29&lt;=0.97916667,"PRIME","LATE")))))</f>
        <v>PRIME</v>
      </c>
      <c r="H29" s="112" t="s">
        <v>256</v>
      </c>
      <c r="I29" s="111" t="s">
        <v>306</v>
      </c>
      <c r="J29" s="111" t="s">
        <v>307</v>
      </c>
      <c r="K29" s="113"/>
      <c r="L29" s="113"/>
      <c r="M29" s="113"/>
      <c r="N29" s="113"/>
      <c r="O29" s="113"/>
      <c r="P29" s="114"/>
      <c r="Q29" s="114">
        <v>2</v>
      </c>
      <c r="R29" s="113"/>
      <c r="S29" s="113"/>
      <c r="T29" s="113"/>
      <c r="U29" s="113"/>
      <c r="V29" s="113"/>
      <c r="W29" s="114"/>
      <c r="X29" s="114">
        <v>2</v>
      </c>
      <c r="Y29" s="113"/>
      <c r="Z29" s="113"/>
      <c r="AA29" s="113"/>
      <c r="AB29" s="113"/>
      <c r="AC29" s="113"/>
      <c r="AD29" s="114"/>
      <c r="AE29" s="114"/>
      <c r="AF29" s="113"/>
      <c r="AG29" s="113"/>
      <c r="AH29" s="113"/>
      <c r="AI29" s="113"/>
      <c r="AJ29" s="113"/>
      <c r="AK29" s="114"/>
      <c r="AL29" s="114"/>
      <c r="AM29" s="729"/>
      <c r="AN29" s="729"/>
      <c r="AO29" s="113"/>
      <c r="AP29" s="113"/>
      <c r="AQ29" s="113"/>
      <c r="AR29" s="114"/>
      <c r="AS29" s="114"/>
      <c r="AT29" s="113"/>
      <c r="AU29" s="113"/>
      <c r="AV29" s="113"/>
      <c r="AW29" s="113"/>
      <c r="AX29" s="113"/>
      <c r="AY29" s="114"/>
      <c r="AZ29" s="114"/>
      <c r="BA29" s="113"/>
      <c r="BB29" s="113"/>
      <c r="BC29" s="113"/>
      <c r="BD29" s="113"/>
      <c r="BE29" s="113"/>
      <c r="BF29" s="114"/>
      <c r="BG29" s="114"/>
      <c r="BH29" s="113"/>
      <c r="BI29" s="113"/>
      <c r="BJ29" s="113"/>
      <c r="BK29" s="113"/>
      <c r="BL29" s="113"/>
      <c r="BM29" s="114"/>
      <c r="BN29" s="114"/>
      <c r="BO29" s="113"/>
      <c r="BP29" s="113"/>
      <c r="BQ29" s="113"/>
      <c r="BR29" s="113"/>
      <c r="BS29" s="113"/>
      <c r="BT29" s="114"/>
      <c r="BU29" s="114"/>
      <c r="BV29" s="113"/>
      <c r="BW29" s="113"/>
      <c r="BX29" s="113"/>
      <c r="BY29" s="113"/>
      <c r="BZ29" s="113"/>
      <c r="CA29" s="114"/>
      <c r="CB29" s="114"/>
      <c r="CC29" s="113"/>
      <c r="CD29" s="115">
        <f t="shared" si="110"/>
        <v>4</v>
      </c>
      <c r="CE29" s="116"/>
      <c r="CF29" s="117">
        <v>3</v>
      </c>
      <c r="CG29" s="118">
        <f t="shared" ref="CG29" si="175">(CE29*$CH$7)+(CF29*$CI$7)</f>
        <v>1.2835940081506774</v>
      </c>
      <c r="CH29" s="119">
        <f t="shared" ref="CH29" si="176">+CD29*CE29</f>
        <v>0</v>
      </c>
      <c r="CI29" s="120">
        <f t="shared" ref="CI29" si="177">+CD29*CF29</f>
        <v>12</v>
      </c>
      <c r="CJ29" s="121">
        <f t="shared" ref="CJ29" si="178">CD29*CG29</f>
        <v>5.1343760326027095</v>
      </c>
      <c r="CK29" s="543" t="e">
        <f t="shared" ref="CK29:CL29" si="179">14.8*4*I29</f>
        <v>#VALUE!</v>
      </c>
      <c r="CL29" s="543">
        <f t="shared" si="179"/>
        <v>2368</v>
      </c>
      <c r="CM29" s="734">
        <f t="shared" si="115"/>
        <v>3157.3333333333335</v>
      </c>
      <c r="CN29" s="543"/>
      <c r="CO29" s="248">
        <v>250.91</v>
      </c>
      <c r="CP29" s="249">
        <f t="shared" si="116"/>
        <v>12629.333333333334</v>
      </c>
      <c r="CQ29" s="249">
        <f t="shared" si="117"/>
        <v>1003.64</v>
      </c>
      <c r="CR29" s="273">
        <f t="shared" si="118"/>
        <v>195.47458028531588</v>
      </c>
      <c r="CS29" s="818"/>
      <c r="CT29" s="818">
        <f t="shared" si="135"/>
        <v>501.82</v>
      </c>
      <c r="CU29" s="818">
        <f t="shared" si="136"/>
        <v>501.82</v>
      </c>
      <c r="CV29" s="818"/>
      <c r="CW29" s="818"/>
      <c r="CX29" s="823">
        <f t="shared" si="137"/>
        <v>0</v>
      </c>
      <c r="CY29" s="824">
        <f t="shared" si="138"/>
        <v>3</v>
      </c>
      <c r="CZ29" s="825">
        <f t="shared" si="139"/>
        <v>1.2835940081506774</v>
      </c>
      <c r="DA29" s="823">
        <f t="shared" si="140"/>
        <v>0</v>
      </c>
      <c r="DB29" s="824">
        <f t="shared" si="141"/>
        <v>0</v>
      </c>
      <c r="DC29" s="825">
        <f t="shared" si="142"/>
        <v>1.2835940081506774</v>
      </c>
      <c r="DD29" s="823">
        <f t="shared" si="143"/>
        <v>0</v>
      </c>
      <c r="DE29" s="824">
        <f t="shared" si="144"/>
        <v>0</v>
      </c>
      <c r="DF29" s="825">
        <f t="shared" si="145"/>
        <v>0</v>
      </c>
      <c r="DG29" s="823">
        <f t="shared" si="146"/>
        <v>0</v>
      </c>
      <c r="DH29" s="824">
        <f t="shared" si="147"/>
        <v>0</v>
      </c>
      <c r="DI29" s="825">
        <f t="shared" si="148"/>
        <v>0</v>
      </c>
      <c r="DJ29" s="823">
        <f t="shared" si="149"/>
        <v>0</v>
      </c>
      <c r="DK29" s="824">
        <f t="shared" si="150"/>
        <v>0</v>
      </c>
      <c r="DL29" s="825">
        <f t="shared" si="151"/>
        <v>0</v>
      </c>
      <c r="DM29" s="823">
        <f t="shared" si="152"/>
        <v>0</v>
      </c>
      <c r="DN29" s="824">
        <f t="shared" si="153"/>
        <v>0</v>
      </c>
      <c r="DO29" s="825">
        <f t="shared" si="154"/>
        <v>0</v>
      </c>
      <c r="DP29" s="823">
        <f t="shared" si="131"/>
        <v>0</v>
      </c>
      <c r="DQ29" s="824">
        <f t="shared" si="132"/>
        <v>0</v>
      </c>
      <c r="DR29" s="825">
        <f t="shared" si="133"/>
        <v>0</v>
      </c>
    </row>
    <row r="30" spans="1:124">
      <c r="A30" s="107"/>
      <c r="B30" s="106"/>
      <c r="C30" s="149" t="s">
        <v>326</v>
      </c>
      <c r="D30" s="139">
        <v>0.85416666666666663</v>
      </c>
      <c r="E30" s="140" t="s">
        <v>322</v>
      </c>
      <c r="F30" s="140" t="s">
        <v>305</v>
      </c>
      <c r="G30" s="133" t="str">
        <f t="shared" si="109"/>
        <v>PRIME</v>
      </c>
      <c r="H30" s="112" t="s">
        <v>256</v>
      </c>
      <c r="I30" s="133" t="s">
        <v>306</v>
      </c>
      <c r="J30" s="111" t="s">
        <v>307</v>
      </c>
      <c r="K30" s="241">
        <v>1</v>
      </c>
      <c r="L30" s="241"/>
      <c r="M30" s="241"/>
      <c r="N30" s="241">
        <v>1</v>
      </c>
      <c r="O30" s="241"/>
      <c r="P30" s="242"/>
      <c r="Q30" s="242"/>
      <c r="R30" s="241">
        <v>1</v>
      </c>
      <c r="S30" s="241"/>
      <c r="T30" s="241">
        <v>1</v>
      </c>
      <c r="U30" s="241"/>
      <c r="V30" s="241"/>
      <c r="W30" s="242"/>
      <c r="X30" s="242"/>
      <c r="Y30" s="241">
        <v>1</v>
      </c>
      <c r="Z30" s="241"/>
      <c r="AA30" s="241"/>
      <c r="AB30" s="241"/>
      <c r="AC30" s="241"/>
      <c r="AD30" s="242"/>
      <c r="AE30" s="242"/>
      <c r="AF30" s="241"/>
      <c r="AG30" s="241"/>
      <c r="AH30" s="241"/>
      <c r="AI30" s="241"/>
      <c r="AJ30" s="241"/>
      <c r="AK30" s="242"/>
      <c r="AL30" s="242"/>
      <c r="AM30" s="731"/>
      <c r="AN30" s="731"/>
      <c r="AO30" s="241"/>
      <c r="AP30" s="241"/>
      <c r="AQ30" s="241"/>
      <c r="AR30" s="242"/>
      <c r="AS30" s="242"/>
      <c r="AT30" s="241"/>
      <c r="AU30" s="241"/>
      <c r="AV30" s="241"/>
      <c r="AW30" s="241"/>
      <c r="AX30" s="241"/>
      <c r="AY30" s="242"/>
      <c r="AZ30" s="242"/>
      <c r="BA30" s="241"/>
      <c r="BB30" s="241"/>
      <c r="BC30" s="241"/>
      <c r="BD30" s="241"/>
      <c r="BE30" s="241"/>
      <c r="BF30" s="242"/>
      <c r="BG30" s="242"/>
      <c r="BH30" s="241"/>
      <c r="BI30" s="241"/>
      <c r="BJ30" s="241"/>
      <c r="BK30" s="241"/>
      <c r="BL30" s="241"/>
      <c r="BM30" s="242"/>
      <c r="BN30" s="242"/>
      <c r="BO30" s="241"/>
      <c r="BP30" s="241"/>
      <c r="BQ30" s="241"/>
      <c r="BR30" s="241"/>
      <c r="BS30" s="241"/>
      <c r="BT30" s="242"/>
      <c r="BU30" s="242"/>
      <c r="BV30" s="241"/>
      <c r="BW30" s="241"/>
      <c r="BX30" s="241"/>
      <c r="BY30" s="241"/>
      <c r="BZ30" s="241"/>
      <c r="CA30" s="242"/>
      <c r="CB30" s="242"/>
      <c r="CC30" s="241"/>
      <c r="CD30" s="243">
        <f t="shared" si="110"/>
        <v>5</v>
      </c>
      <c r="CE30" s="144"/>
      <c r="CF30" s="145">
        <v>4.8</v>
      </c>
      <c r="CG30" s="146">
        <f t="shared" si="111"/>
        <v>2.0537504130410835</v>
      </c>
      <c r="CH30" s="244">
        <f t="shared" si="112"/>
        <v>0</v>
      </c>
      <c r="CI30" s="245">
        <f t="shared" si="113"/>
        <v>24</v>
      </c>
      <c r="CJ30" s="246">
        <f t="shared" si="114"/>
        <v>10.268752065205417</v>
      </c>
      <c r="CK30" s="545" t="e">
        <f>12.4*2.5*I30</f>
        <v>#VALUE!</v>
      </c>
      <c r="CL30" s="545">
        <f>12.4*2.5*J30</f>
        <v>1240</v>
      </c>
      <c r="CM30" s="736">
        <f t="shared" si="115"/>
        <v>1653.3333333333335</v>
      </c>
      <c r="CN30" s="545"/>
      <c r="CO30" s="248">
        <v>250.91</v>
      </c>
      <c r="CP30" s="250">
        <f t="shared" si="116"/>
        <v>8266.6666666666679</v>
      </c>
      <c r="CQ30" s="250">
        <f t="shared" si="117"/>
        <v>1254.55</v>
      </c>
      <c r="CR30" s="274">
        <f t="shared" si="118"/>
        <v>122.17161267832245</v>
      </c>
      <c r="CS30" s="818"/>
      <c r="CT30" s="818">
        <f t="shared" si="135"/>
        <v>1003.64</v>
      </c>
      <c r="CU30" s="818">
        <f t="shared" si="136"/>
        <v>250.91</v>
      </c>
      <c r="CV30" s="818"/>
      <c r="CW30" s="818"/>
      <c r="CX30" s="823">
        <f t="shared" si="137"/>
        <v>0</v>
      </c>
      <c r="CY30" s="824">
        <f t="shared" si="138"/>
        <v>9.6</v>
      </c>
      <c r="CZ30" s="825">
        <f t="shared" si="139"/>
        <v>4.107500826082167</v>
      </c>
      <c r="DA30" s="823">
        <f t="shared" si="140"/>
        <v>0</v>
      </c>
      <c r="DB30" s="824">
        <f t="shared" si="141"/>
        <v>4.8</v>
      </c>
      <c r="DC30" s="825">
        <f t="shared" si="142"/>
        <v>4.107500826082167</v>
      </c>
      <c r="DD30" s="823">
        <f t="shared" si="143"/>
        <v>0</v>
      </c>
      <c r="DE30" s="824">
        <f t="shared" si="144"/>
        <v>0</v>
      </c>
      <c r="DF30" s="825">
        <f t="shared" si="145"/>
        <v>2.0537504130410835</v>
      </c>
      <c r="DG30" s="823">
        <f t="shared" si="146"/>
        <v>0</v>
      </c>
      <c r="DH30" s="824">
        <f t="shared" si="147"/>
        <v>0</v>
      </c>
      <c r="DI30" s="825">
        <f t="shared" si="148"/>
        <v>0</v>
      </c>
      <c r="DJ30" s="823">
        <f t="shared" si="149"/>
        <v>0</v>
      </c>
      <c r="DK30" s="824">
        <f t="shared" si="150"/>
        <v>0</v>
      </c>
      <c r="DL30" s="825">
        <f t="shared" si="151"/>
        <v>0</v>
      </c>
      <c r="DM30" s="823">
        <f t="shared" si="152"/>
        <v>0</v>
      </c>
      <c r="DN30" s="824">
        <f t="shared" si="153"/>
        <v>0</v>
      </c>
      <c r="DO30" s="825">
        <f t="shared" si="154"/>
        <v>0</v>
      </c>
      <c r="DP30" s="823">
        <f t="shared" si="131"/>
        <v>0</v>
      </c>
      <c r="DQ30" s="824">
        <f t="shared" si="132"/>
        <v>0</v>
      </c>
      <c r="DR30" s="825">
        <f t="shared" si="133"/>
        <v>0</v>
      </c>
    </row>
    <row r="31" spans="1:124" hidden="1">
      <c r="A31" s="107"/>
      <c r="B31" s="106"/>
      <c r="C31" s="108" t="s">
        <v>327</v>
      </c>
      <c r="D31" s="109">
        <v>0.91666666666666663</v>
      </c>
      <c r="E31" s="110" t="s">
        <v>322</v>
      </c>
      <c r="F31" s="110" t="s">
        <v>305</v>
      </c>
      <c r="G31" s="111" t="str">
        <f t="shared" ref="G31" si="180">IF(D31&lt;=0.541,"DAY",(IF(D31&lt;=0.74930556,"EARLY",(IF(D31&lt;=0.97916667,"PRIME","LATE")))))</f>
        <v>PRIME</v>
      </c>
      <c r="H31" s="634" t="s">
        <v>256</v>
      </c>
      <c r="I31" s="111" t="s">
        <v>306</v>
      </c>
      <c r="J31" s="111" t="s">
        <v>307</v>
      </c>
      <c r="K31" s="635"/>
      <c r="L31" s="635"/>
      <c r="M31" s="635"/>
      <c r="N31" s="635"/>
      <c r="O31" s="635"/>
      <c r="P31" s="636"/>
      <c r="Q31" s="636"/>
      <c r="R31" s="635"/>
      <c r="S31" s="635"/>
      <c r="T31" s="635"/>
      <c r="U31" s="635"/>
      <c r="V31" s="635"/>
      <c r="W31" s="636"/>
      <c r="X31" s="636"/>
      <c r="Y31" s="635"/>
      <c r="Z31" s="635"/>
      <c r="AA31" s="635"/>
      <c r="AB31" s="635"/>
      <c r="AC31" s="635"/>
      <c r="AD31" s="636"/>
      <c r="AE31" s="636"/>
      <c r="AF31" s="635"/>
      <c r="AG31" s="635"/>
      <c r="AH31" s="635"/>
      <c r="AI31" s="635"/>
      <c r="AJ31" s="635"/>
      <c r="AK31" s="636"/>
      <c r="AL31" s="636"/>
      <c r="AM31" s="732"/>
      <c r="AN31" s="732"/>
      <c r="AO31" s="635"/>
      <c r="AP31" s="635"/>
      <c r="AQ31" s="635"/>
      <c r="AR31" s="636"/>
      <c r="AS31" s="636"/>
      <c r="AT31" s="635"/>
      <c r="AU31" s="635"/>
      <c r="AV31" s="635"/>
      <c r="AW31" s="635"/>
      <c r="AX31" s="635"/>
      <c r="AY31" s="636"/>
      <c r="AZ31" s="636"/>
      <c r="BA31" s="635"/>
      <c r="BB31" s="635"/>
      <c r="BC31" s="635"/>
      <c r="BD31" s="635"/>
      <c r="BE31" s="635"/>
      <c r="BF31" s="636"/>
      <c r="BG31" s="636"/>
      <c r="BH31" s="635"/>
      <c r="BI31" s="635"/>
      <c r="BJ31" s="635"/>
      <c r="BK31" s="635"/>
      <c r="BL31" s="635"/>
      <c r="BM31" s="636"/>
      <c r="BN31" s="636"/>
      <c r="BO31" s="635"/>
      <c r="BP31" s="635"/>
      <c r="BQ31" s="635"/>
      <c r="BR31" s="635"/>
      <c r="BS31" s="635"/>
      <c r="BT31" s="636"/>
      <c r="BU31" s="636"/>
      <c r="BV31" s="635"/>
      <c r="BW31" s="635"/>
      <c r="BX31" s="635"/>
      <c r="BY31" s="635"/>
      <c r="BZ31" s="635"/>
      <c r="CA31" s="636"/>
      <c r="CB31" s="636"/>
      <c r="CC31" s="635"/>
      <c r="CD31" s="637">
        <f t="shared" si="110"/>
        <v>0</v>
      </c>
      <c r="CE31" s="116"/>
      <c r="CF31" s="117">
        <v>4.5999999999999996</v>
      </c>
      <c r="CG31" s="118">
        <f t="shared" ref="CG31" si="181">(CE31*$CH$7)+(CF31*$CI$7)</f>
        <v>1.9681774791643718</v>
      </c>
      <c r="CH31" s="638">
        <f t="shared" ref="CH31" si="182">+CD31*CE31</f>
        <v>0</v>
      </c>
      <c r="CI31" s="639">
        <f t="shared" ref="CI31" si="183">+CD31*CF31</f>
        <v>0</v>
      </c>
      <c r="CJ31" s="640">
        <f t="shared" ref="CJ31" si="184">CD31*CG31</f>
        <v>0</v>
      </c>
      <c r="CK31" s="641">
        <f>1417/2</f>
        <v>708.5</v>
      </c>
      <c r="CL31" s="641">
        <f>1417/2</f>
        <v>708.5</v>
      </c>
      <c r="CM31" s="737">
        <f t="shared" si="115"/>
        <v>944.66666666666674</v>
      </c>
      <c r="CN31" s="641"/>
      <c r="CO31" s="248">
        <v>250.91</v>
      </c>
      <c r="CP31" s="249">
        <f t="shared" si="116"/>
        <v>0</v>
      </c>
      <c r="CQ31" s="249">
        <f t="shared" si="117"/>
        <v>0</v>
      </c>
      <c r="CR31" s="642" t="e">
        <f t="shared" si="118"/>
        <v>#DIV/0!</v>
      </c>
      <c r="CS31" s="818"/>
      <c r="CT31" s="818">
        <f t="shared" si="135"/>
        <v>0</v>
      </c>
      <c r="CU31" s="818">
        <f t="shared" si="136"/>
        <v>0</v>
      </c>
      <c r="CV31" s="818"/>
      <c r="CW31" s="818"/>
      <c r="CX31" s="823">
        <f t="shared" si="137"/>
        <v>0</v>
      </c>
      <c r="CY31" s="824">
        <f t="shared" si="138"/>
        <v>0</v>
      </c>
      <c r="CZ31" s="825">
        <f t="shared" si="139"/>
        <v>0</v>
      </c>
      <c r="DA31" s="823">
        <f t="shared" si="140"/>
        <v>0</v>
      </c>
      <c r="DB31" s="824">
        <f t="shared" si="141"/>
        <v>0</v>
      </c>
      <c r="DC31" s="825">
        <f t="shared" si="142"/>
        <v>0</v>
      </c>
      <c r="DD31" s="823">
        <f t="shared" si="143"/>
        <v>0</v>
      </c>
      <c r="DE31" s="824">
        <f t="shared" si="144"/>
        <v>0</v>
      </c>
      <c r="DF31" s="825">
        <f t="shared" si="145"/>
        <v>0</v>
      </c>
      <c r="DG31" s="823">
        <f t="shared" si="146"/>
        <v>0</v>
      </c>
      <c r="DH31" s="824">
        <f t="shared" si="147"/>
        <v>0</v>
      </c>
      <c r="DI31" s="825">
        <f t="shared" si="148"/>
        <v>0</v>
      </c>
      <c r="DJ31" s="823">
        <f t="shared" si="149"/>
        <v>0</v>
      </c>
      <c r="DK31" s="824">
        <f t="shared" si="150"/>
        <v>0</v>
      </c>
      <c r="DL31" s="825">
        <f t="shared" si="151"/>
        <v>0</v>
      </c>
      <c r="DM31" s="823">
        <f t="shared" si="152"/>
        <v>0</v>
      </c>
      <c r="DN31" s="824">
        <f t="shared" si="153"/>
        <v>0</v>
      </c>
      <c r="DO31" s="825">
        <f t="shared" si="154"/>
        <v>0</v>
      </c>
      <c r="DP31" s="823">
        <f t="shared" si="131"/>
        <v>0</v>
      </c>
      <c r="DQ31" s="824">
        <f t="shared" si="132"/>
        <v>0</v>
      </c>
      <c r="DR31" s="825">
        <f t="shared" si="133"/>
        <v>0</v>
      </c>
    </row>
    <row r="32" spans="1:124">
      <c r="A32" s="107"/>
      <c r="B32" s="106"/>
      <c r="C32" s="643" t="s">
        <v>303</v>
      </c>
      <c r="D32" s="644">
        <v>0.25</v>
      </c>
      <c r="E32" s="645" t="s">
        <v>304</v>
      </c>
      <c r="F32" s="645" t="s">
        <v>305</v>
      </c>
      <c r="G32" s="646" t="str">
        <f t="shared" ref="G32:G43" si="185">IF(D32&lt;=0.541,"DAY",(IF(D32&lt;=0.74930556,"EARLY",(IF(D32&lt;=0.97916667,"PRIME","LATE")))))</f>
        <v>DAY</v>
      </c>
      <c r="H32" s="647" t="s">
        <v>256</v>
      </c>
      <c r="I32" s="646" t="s">
        <v>306</v>
      </c>
      <c r="J32" s="646" t="s">
        <v>314</v>
      </c>
      <c r="K32" s="648"/>
      <c r="L32" s="648"/>
      <c r="M32" s="648"/>
      <c r="N32" s="648"/>
      <c r="O32" s="648"/>
      <c r="P32" s="649"/>
      <c r="Q32" s="649"/>
      <c r="R32" s="648"/>
      <c r="S32" s="648"/>
      <c r="T32" s="648"/>
      <c r="U32" s="648"/>
      <c r="V32" s="648"/>
      <c r="W32" s="649"/>
      <c r="X32" s="649"/>
      <c r="Y32" s="648"/>
      <c r="Z32" s="648"/>
      <c r="AA32" s="648"/>
      <c r="AB32" s="648">
        <v>1</v>
      </c>
      <c r="AC32" s="648"/>
      <c r="AD32" s="649"/>
      <c r="AE32" s="649"/>
      <c r="AF32" s="648"/>
      <c r="AG32" s="648">
        <v>1</v>
      </c>
      <c r="AH32" s="648"/>
      <c r="AI32" s="648"/>
      <c r="AJ32" s="648"/>
      <c r="AK32" s="649"/>
      <c r="AL32" s="649"/>
      <c r="AM32" s="730"/>
      <c r="AN32" s="730"/>
      <c r="AO32" s="648">
        <v>1</v>
      </c>
      <c r="AP32" s="648"/>
      <c r="AQ32" s="648"/>
      <c r="AR32" s="649"/>
      <c r="AS32" s="649"/>
      <c r="AT32" s="648"/>
      <c r="AU32" s="648"/>
      <c r="AV32" s="648">
        <v>1</v>
      </c>
      <c r="AW32" s="648"/>
      <c r="AX32" s="648"/>
      <c r="AY32" s="649"/>
      <c r="AZ32" s="649"/>
      <c r="BA32" s="648"/>
      <c r="BB32" s="648"/>
      <c r="BC32" s="648"/>
      <c r="BD32" s="648"/>
      <c r="BE32" s="648"/>
      <c r="BF32" s="649"/>
      <c r="BG32" s="649"/>
      <c r="BH32" s="648"/>
      <c r="BI32" s="648"/>
      <c r="BJ32" s="648"/>
      <c r="BK32" s="648"/>
      <c r="BL32" s="648"/>
      <c r="BM32" s="649"/>
      <c r="BN32" s="649"/>
      <c r="BO32" s="648"/>
      <c r="BP32" s="648"/>
      <c r="BQ32" s="648"/>
      <c r="BR32" s="648"/>
      <c r="BS32" s="648"/>
      <c r="BT32" s="649"/>
      <c r="BU32" s="649"/>
      <c r="BV32" s="648"/>
      <c r="BW32" s="648"/>
      <c r="BX32" s="648"/>
      <c r="BY32" s="648"/>
      <c r="BZ32" s="648"/>
      <c r="CA32" s="649"/>
      <c r="CB32" s="649"/>
      <c r="CC32" s="648"/>
      <c r="CD32" s="650">
        <f t="shared" si="110"/>
        <v>4</v>
      </c>
      <c r="CE32" s="651"/>
      <c r="CF32" s="652">
        <v>2.5</v>
      </c>
      <c r="CG32" s="653">
        <f t="shared" ref="CG32:CG43" si="186">(CE32*$CH$7)+(CF32*$CI$7)</f>
        <v>1.0696616734588977</v>
      </c>
      <c r="CH32" s="654">
        <f t="shared" ref="CH32:CH43" si="187">+CD32*CE32</f>
        <v>0</v>
      </c>
      <c r="CI32" s="655">
        <f t="shared" ref="CI32:CI43" si="188">+CD32*CF32</f>
        <v>10</v>
      </c>
      <c r="CJ32" s="656">
        <f t="shared" ref="CJ32:CJ43" si="189">CD32*CG32</f>
        <v>4.2786466938355909</v>
      </c>
      <c r="CK32" s="657" t="e">
        <f>13.8*3.8*I32</f>
        <v>#VALUE!</v>
      </c>
      <c r="CL32" s="657">
        <f>13.8*3.8*J32</f>
        <v>1048.8</v>
      </c>
      <c r="CM32" s="735">
        <f t="shared" si="115"/>
        <v>699.2</v>
      </c>
      <c r="CN32" s="657"/>
      <c r="CO32" s="248">
        <v>250.91</v>
      </c>
      <c r="CP32" s="658">
        <f t="shared" si="116"/>
        <v>2796.8</v>
      </c>
      <c r="CQ32" s="658">
        <f t="shared" si="117"/>
        <v>1003.64</v>
      </c>
      <c r="CR32" s="659">
        <f t="shared" si="118"/>
        <v>234.56949634237907</v>
      </c>
      <c r="CS32" s="818"/>
      <c r="CT32" s="818">
        <f t="shared" si="135"/>
        <v>0</v>
      </c>
      <c r="CU32" s="818">
        <f t="shared" si="136"/>
        <v>1003.64</v>
      </c>
      <c r="CV32" s="818"/>
      <c r="CW32" s="818"/>
      <c r="CX32" s="823">
        <f t="shared" si="137"/>
        <v>0</v>
      </c>
      <c r="CY32" s="824">
        <f t="shared" si="138"/>
        <v>0</v>
      </c>
      <c r="CZ32" s="825">
        <f t="shared" si="139"/>
        <v>0</v>
      </c>
      <c r="DA32" s="823">
        <f t="shared" si="140"/>
        <v>0</v>
      </c>
      <c r="DB32" s="824">
        <f t="shared" si="141"/>
        <v>2.5</v>
      </c>
      <c r="DC32" s="825">
        <f t="shared" si="142"/>
        <v>0</v>
      </c>
      <c r="DD32" s="823">
        <f t="shared" si="143"/>
        <v>0</v>
      </c>
      <c r="DE32" s="824">
        <f t="shared" si="144"/>
        <v>2.5</v>
      </c>
      <c r="DF32" s="825">
        <f t="shared" si="145"/>
        <v>1.0696616734588977</v>
      </c>
      <c r="DG32" s="823">
        <f t="shared" si="146"/>
        <v>0</v>
      </c>
      <c r="DH32" s="824">
        <f t="shared" si="147"/>
        <v>2.5</v>
      </c>
      <c r="DI32" s="825">
        <f t="shared" si="148"/>
        <v>1.0696616734588977</v>
      </c>
      <c r="DJ32" s="823">
        <f t="shared" si="149"/>
        <v>0</v>
      </c>
      <c r="DK32" s="824">
        <f t="shared" si="150"/>
        <v>2.5</v>
      </c>
      <c r="DL32" s="825">
        <f t="shared" si="151"/>
        <v>1.0696616734588977</v>
      </c>
      <c r="DM32" s="823">
        <f t="shared" si="152"/>
        <v>0</v>
      </c>
      <c r="DN32" s="824">
        <f t="shared" si="153"/>
        <v>0</v>
      </c>
      <c r="DO32" s="825">
        <f t="shared" si="154"/>
        <v>1.0696616734588977</v>
      </c>
      <c r="DP32" s="823">
        <f t="shared" si="131"/>
        <v>0</v>
      </c>
      <c r="DQ32" s="824">
        <f t="shared" si="132"/>
        <v>0</v>
      </c>
      <c r="DR32" s="825">
        <f t="shared" si="133"/>
        <v>0</v>
      </c>
    </row>
    <row r="33" spans="1:122">
      <c r="A33" s="107"/>
      <c r="B33" s="106"/>
      <c r="C33" s="108" t="s">
        <v>315</v>
      </c>
      <c r="D33" s="109">
        <v>0.3125</v>
      </c>
      <c r="E33" s="110" t="s">
        <v>304</v>
      </c>
      <c r="F33" s="110" t="s">
        <v>305</v>
      </c>
      <c r="G33" s="111" t="str">
        <f t="shared" si="185"/>
        <v>DAY</v>
      </c>
      <c r="H33" s="112" t="s">
        <v>256</v>
      </c>
      <c r="I33" s="111" t="s">
        <v>306</v>
      </c>
      <c r="J33" s="111" t="s">
        <v>314</v>
      </c>
      <c r="K33" s="113"/>
      <c r="L33" s="113"/>
      <c r="M33" s="113"/>
      <c r="N33" s="113"/>
      <c r="O33" s="113"/>
      <c r="P33" s="114"/>
      <c r="Q33" s="114"/>
      <c r="R33" s="113"/>
      <c r="S33" s="113"/>
      <c r="T33" s="113"/>
      <c r="U33" s="113"/>
      <c r="V33" s="113"/>
      <c r="W33" s="114"/>
      <c r="X33" s="114"/>
      <c r="Y33" s="113"/>
      <c r="Z33" s="113"/>
      <c r="AA33" s="113">
        <v>1</v>
      </c>
      <c r="AB33" s="113"/>
      <c r="AC33" s="113"/>
      <c r="AD33" s="114"/>
      <c r="AE33" s="114"/>
      <c r="AF33" s="113"/>
      <c r="AG33" s="113"/>
      <c r="AH33" s="113"/>
      <c r="AI33" s="113">
        <v>1</v>
      </c>
      <c r="AJ33" s="113"/>
      <c r="AK33" s="114"/>
      <c r="AL33" s="114"/>
      <c r="AM33" s="729"/>
      <c r="AN33" s="729"/>
      <c r="AO33" s="113"/>
      <c r="AP33" s="113">
        <v>1</v>
      </c>
      <c r="AQ33" s="113"/>
      <c r="AR33" s="114"/>
      <c r="AS33" s="114"/>
      <c r="AT33" s="113">
        <v>1</v>
      </c>
      <c r="AU33" s="113"/>
      <c r="AV33" s="113"/>
      <c r="AW33" s="113"/>
      <c r="AX33" s="113"/>
      <c r="AY33" s="114"/>
      <c r="AZ33" s="114"/>
      <c r="BA33" s="113"/>
      <c r="BB33" s="113"/>
      <c r="BC33" s="113"/>
      <c r="BD33" s="113"/>
      <c r="BE33" s="113"/>
      <c r="BF33" s="114"/>
      <c r="BG33" s="114"/>
      <c r="BH33" s="113"/>
      <c r="BI33" s="113"/>
      <c r="BJ33" s="113"/>
      <c r="BK33" s="113"/>
      <c r="BL33" s="113"/>
      <c r="BM33" s="114"/>
      <c r="BN33" s="114"/>
      <c r="BO33" s="113"/>
      <c r="BP33" s="113"/>
      <c r="BQ33" s="113"/>
      <c r="BR33" s="113"/>
      <c r="BS33" s="113"/>
      <c r="BT33" s="114"/>
      <c r="BU33" s="114"/>
      <c r="BV33" s="113"/>
      <c r="BW33" s="113"/>
      <c r="BX33" s="113"/>
      <c r="BY33" s="113"/>
      <c r="BZ33" s="113"/>
      <c r="CA33" s="114"/>
      <c r="CB33" s="114"/>
      <c r="CC33" s="113"/>
      <c r="CD33" s="115">
        <f t="shared" si="110"/>
        <v>4</v>
      </c>
      <c r="CE33" s="116"/>
      <c r="CF33" s="117">
        <v>2.6</v>
      </c>
      <c r="CG33" s="118">
        <f t="shared" si="186"/>
        <v>1.1124481403972537</v>
      </c>
      <c r="CH33" s="119">
        <f t="shared" si="187"/>
        <v>0</v>
      </c>
      <c r="CI33" s="120">
        <f t="shared" si="188"/>
        <v>10.4</v>
      </c>
      <c r="CJ33" s="121">
        <f t="shared" si="189"/>
        <v>4.4497925615890148</v>
      </c>
      <c r="CK33" s="543" t="e">
        <f>17.9*5.1*I33</f>
        <v>#VALUE!</v>
      </c>
      <c r="CL33" s="543">
        <f>17.9*5.1*J33</f>
        <v>1825.7999999999997</v>
      </c>
      <c r="CM33" s="734">
        <f t="shared" si="115"/>
        <v>1217.1999999999998</v>
      </c>
      <c r="CN33" s="543"/>
      <c r="CO33" s="248">
        <v>250.91</v>
      </c>
      <c r="CP33" s="249">
        <f t="shared" si="116"/>
        <v>4868.7999999999993</v>
      </c>
      <c r="CQ33" s="249">
        <f t="shared" si="117"/>
        <v>1003.64</v>
      </c>
      <c r="CR33" s="273">
        <f t="shared" si="118"/>
        <v>225.54759263690295</v>
      </c>
      <c r="CS33" s="818"/>
      <c r="CT33" s="818">
        <f t="shared" si="135"/>
        <v>0</v>
      </c>
      <c r="CU33" s="818">
        <f t="shared" si="136"/>
        <v>1003.64</v>
      </c>
      <c r="CV33" s="818"/>
      <c r="CW33" s="818"/>
      <c r="CX33" s="823">
        <f t="shared" si="137"/>
        <v>0</v>
      </c>
      <c r="CY33" s="824">
        <f t="shared" si="138"/>
        <v>0</v>
      </c>
      <c r="CZ33" s="825">
        <f t="shared" si="139"/>
        <v>0</v>
      </c>
      <c r="DA33" s="823">
        <f t="shared" si="140"/>
        <v>0</v>
      </c>
      <c r="DB33" s="824">
        <f t="shared" si="141"/>
        <v>2.6</v>
      </c>
      <c r="DC33" s="825">
        <f t="shared" si="142"/>
        <v>0</v>
      </c>
      <c r="DD33" s="823">
        <f t="shared" si="143"/>
        <v>0</v>
      </c>
      <c r="DE33" s="824">
        <f t="shared" si="144"/>
        <v>2.6</v>
      </c>
      <c r="DF33" s="825">
        <f t="shared" si="145"/>
        <v>1.1124481403972537</v>
      </c>
      <c r="DG33" s="823">
        <f t="shared" si="146"/>
        <v>0</v>
      </c>
      <c r="DH33" s="824">
        <f t="shared" si="147"/>
        <v>2.6</v>
      </c>
      <c r="DI33" s="825">
        <f t="shared" si="148"/>
        <v>1.1124481403972537</v>
      </c>
      <c r="DJ33" s="823">
        <f t="shared" si="149"/>
        <v>0</v>
      </c>
      <c r="DK33" s="824">
        <f t="shared" si="150"/>
        <v>2.6</v>
      </c>
      <c r="DL33" s="825">
        <f t="shared" si="151"/>
        <v>1.1124481403972537</v>
      </c>
      <c r="DM33" s="823">
        <f t="shared" si="152"/>
        <v>0</v>
      </c>
      <c r="DN33" s="824">
        <f t="shared" si="153"/>
        <v>0</v>
      </c>
      <c r="DO33" s="825">
        <f t="shared" si="154"/>
        <v>1.1124481403972537</v>
      </c>
      <c r="DP33" s="823">
        <f t="shared" si="131"/>
        <v>0</v>
      </c>
      <c r="DQ33" s="824">
        <f t="shared" si="132"/>
        <v>0</v>
      </c>
      <c r="DR33" s="825">
        <f t="shared" si="133"/>
        <v>0</v>
      </c>
    </row>
    <row r="34" spans="1:122" hidden="1">
      <c r="A34" s="107"/>
      <c r="B34" s="106"/>
      <c r="C34" s="660" t="s">
        <v>328</v>
      </c>
      <c r="D34" s="661">
        <v>0.64583333333333337</v>
      </c>
      <c r="E34" s="110" t="s">
        <v>322</v>
      </c>
      <c r="F34" s="110" t="s">
        <v>305</v>
      </c>
      <c r="G34" s="111" t="str">
        <f t="shared" si="185"/>
        <v>EARLY</v>
      </c>
      <c r="H34" s="112" t="s">
        <v>256</v>
      </c>
      <c r="I34" s="111" t="s">
        <v>306</v>
      </c>
      <c r="J34" s="111" t="s">
        <v>314</v>
      </c>
      <c r="K34" s="113"/>
      <c r="L34" s="113"/>
      <c r="M34" s="113"/>
      <c r="N34" s="113"/>
      <c r="O34" s="113"/>
      <c r="P34" s="114"/>
      <c r="Q34" s="114"/>
      <c r="R34" s="113"/>
      <c r="S34" s="113"/>
      <c r="T34" s="113"/>
      <c r="U34" s="113"/>
      <c r="V34" s="113"/>
      <c r="W34" s="114"/>
      <c r="X34" s="114"/>
      <c r="Y34" s="113"/>
      <c r="Z34" s="113"/>
      <c r="AA34" s="113"/>
      <c r="AB34" s="113"/>
      <c r="AC34" s="113"/>
      <c r="AD34" s="114"/>
      <c r="AE34" s="114"/>
      <c r="AF34" s="113"/>
      <c r="AG34" s="113"/>
      <c r="AH34" s="113"/>
      <c r="AI34" s="113"/>
      <c r="AJ34" s="113"/>
      <c r="AK34" s="114"/>
      <c r="AL34" s="114"/>
      <c r="AM34" s="729"/>
      <c r="AN34" s="729"/>
      <c r="AO34" s="113"/>
      <c r="AP34" s="113"/>
      <c r="AQ34" s="113"/>
      <c r="AR34" s="114"/>
      <c r="AS34" s="114"/>
      <c r="AT34" s="113"/>
      <c r="AU34" s="113"/>
      <c r="AV34" s="113"/>
      <c r="AW34" s="113"/>
      <c r="AX34" s="113"/>
      <c r="AY34" s="114"/>
      <c r="AZ34" s="114"/>
      <c r="BA34" s="113"/>
      <c r="BB34" s="113"/>
      <c r="BC34" s="113"/>
      <c r="BD34" s="113"/>
      <c r="BE34" s="113"/>
      <c r="BF34" s="114"/>
      <c r="BG34" s="114"/>
      <c r="BH34" s="113"/>
      <c r="BI34" s="113"/>
      <c r="BJ34" s="113"/>
      <c r="BK34" s="113"/>
      <c r="BL34" s="113"/>
      <c r="BM34" s="114"/>
      <c r="BN34" s="114"/>
      <c r="BO34" s="113"/>
      <c r="BP34" s="113"/>
      <c r="BQ34" s="113"/>
      <c r="BR34" s="113"/>
      <c r="BS34" s="113"/>
      <c r="BT34" s="114"/>
      <c r="BU34" s="114"/>
      <c r="BV34" s="113"/>
      <c r="BW34" s="113"/>
      <c r="BX34" s="113"/>
      <c r="BY34" s="113"/>
      <c r="BZ34" s="113"/>
      <c r="CA34" s="114"/>
      <c r="CB34" s="114"/>
      <c r="CC34" s="113"/>
      <c r="CD34" s="115">
        <f t="shared" si="110"/>
        <v>0</v>
      </c>
      <c r="CE34" s="116"/>
      <c r="CF34" s="117">
        <v>2</v>
      </c>
      <c r="CG34" s="118">
        <f t="shared" si="186"/>
        <v>0.85572933876711821</v>
      </c>
      <c r="CH34" s="119">
        <f t="shared" si="187"/>
        <v>0</v>
      </c>
      <c r="CI34" s="120">
        <f t="shared" si="188"/>
        <v>0</v>
      </c>
      <c r="CJ34" s="121">
        <f t="shared" si="189"/>
        <v>0</v>
      </c>
      <c r="CK34" s="543" t="e">
        <f>17.5*1.4*I34</f>
        <v>#VALUE!</v>
      </c>
      <c r="CL34" s="543">
        <f>17.5*1.4*J34</f>
        <v>490</v>
      </c>
      <c r="CM34" s="734">
        <f t="shared" si="115"/>
        <v>326.66666666666663</v>
      </c>
      <c r="CN34" s="543"/>
      <c r="CO34" s="248">
        <v>250.91</v>
      </c>
      <c r="CP34" s="249">
        <f t="shared" si="116"/>
        <v>0</v>
      </c>
      <c r="CQ34" s="249">
        <f t="shared" si="117"/>
        <v>0</v>
      </c>
      <c r="CR34" s="273" t="e">
        <f t="shared" si="118"/>
        <v>#DIV/0!</v>
      </c>
      <c r="CS34" s="818"/>
      <c r="CT34" s="818">
        <f t="shared" si="135"/>
        <v>0</v>
      </c>
      <c r="CU34" s="818">
        <f t="shared" si="136"/>
        <v>0</v>
      </c>
      <c r="CV34" s="818"/>
      <c r="CW34" s="818"/>
      <c r="CX34" s="823">
        <f t="shared" si="137"/>
        <v>0</v>
      </c>
      <c r="CY34" s="824">
        <f t="shared" si="138"/>
        <v>0</v>
      </c>
      <c r="CZ34" s="825">
        <f t="shared" si="139"/>
        <v>0</v>
      </c>
      <c r="DA34" s="823">
        <f t="shared" si="140"/>
        <v>0</v>
      </c>
      <c r="DB34" s="824">
        <f t="shared" si="141"/>
        <v>0</v>
      </c>
      <c r="DC34" s="825">
        <f t="shared" si="142"/>
        <v>0</v>
      </c>
      <c r="DD34" s="823">
        <f t="shared" si="143"/>
        <v>0</v>
      </c>
      <c r="DE34" s="824">
        <f t="shared" si="144"/>
        <v>0</v>
      </c>
      <c r="DF34" s="825">
        <f t="shared" si="145"/>
        <v>0</v>
      </c>
      <c r="DG34" s="823">
        <f t="shared" si="146"/>
        <v>0</v>
      </c>
      <c r="DH34" s="824">
        <f t="shared" si="147"/>
        <v>0</v>
      </c>
      <c r="DI34" s="825">
        <f t="shared" si="148"/>
        <v>0</v>
      </c>
      <c r="DJ34" s="823">
        <f t="shared" si="149"/>
        <v>0</v>
      </c>
      <c r="DK34" s="824">
        <f t="shared" si="150"/>
        <v>0</v>
      </c>
      <c r="DL34" s="825">
        <f t="shared" si="151"/>
        <v>0</v>
      </c>
      <c r="DM34" s="823">
        <f t="shared" si="152"/>
        <v>0</v>
      </c>
      <c r="DN34" s="824">
        <f t="shared" si="153"/>
        <v>0</v>
      </c>
      <c r="DO34" s="825">
        <f t="shared" si="154"/>
        <v>0</v>
      </c>
      <c r="DP34" s="823">
        <f t="shared" si="131"/>
        <v>0</v>
      </c>
      <c r="DQ34" s="824">
        <f t="shared" si="132"/>
        <v>0</v>
      </c>
      <c r="DR34" s="825">
        <f t="shared" si="133"/>
        <v>0</v>
      </c>
    </row>
    <row r="35" spans="1:122" hidden="1">
      <c r="A35" s="107"/>
      <c r="B35" s="106"/>
      <c r="C35" s="660" t="s">
        <v>329</v>
      </c>
      <c r="D35" s="661">
        <v>0.6875</v>
      </c>
      <c r="E35" s="110" t="s">
        <v>322</v>
      </c>
      <c r="F35" s="110" t="s">
        <v>305</v>
      </c>
      <c r="G35" s="111" t="str">
        <f t="shared" si="185"/>
        <v>EARLY</v>
      </c>
      <c r="H35" s="112" t="s">
        <v>256</v>
      </c>
      <c r="I35" s="111" t="s">
        <v>306</v>
      </c>
      <c r="J35" s="111" t="s">
        <v>314</v>
      </c>
      <c r="K35" s="113"/>
      <c r="L35" s="113"/>
      <c r="M35" s="113"/>
      <c r="N35" s="113"/>
      <c r="O35" s="113"/>
      <c r="P35" s="114"/>
      <c r="Q35" s="114"/>
      <c r="R35" s="113"/>
      <c r="S35" s="113"/>
      <c r="T35" s="113"/>
      <c r="U35" s="113"/>
      <c r="V35" s="113"/>
      <c r="W35" s="114"/>
      <c r="X35" s="114"/>
      <c r="Y35" s="113"/>
      <c r="Z35" s="113"/>
      <c r="AA35" s="113"/>
      <c r="AB35" s="113"/>
      <c r="AC35" s="113"/>
      <c r="AD35" s="114"/>
      <c r="AE35" s="114"/>
      <c r="AF35" s="113"/>
      <c r="AG35" s="113"/>
      <c r="AH35" s="113"/>
      <c r="AI35" s="113"/>
      <c r="AJ35" s="113"/>
      <c r="AK35" s="114"/>
      <c r="AL35" s="114"/>
      <c r="AM35" s="729"/>
      <c r="AN35" s="729"/>
      <c r="AO35" s="113"/>
      <c r="AP35" s="113"/>
      <c r="AQ35" s="113"/>
      <c r="AR35" s="114"/>
      <c r="AS35" s="114"/>
      <c r="AT35" s="113"/>
      <c r="AU35" s="113"/>
      <c r="AV35" s="113"/>
      <c r="AW35" s="113"/>
      <c r="AX35" s="113"/>
      <c r="AY35" s="114"/>
      <c r="AZ35" s="114"/>
      <c r="BA35" s="113"/>
      <c r="BB35" s="113"/>
      <c r="BC35" s="113"/>
      <c r="BD35" s="113"/>
      <c r="BE35" s="113"/>
      <c r="BF35" s="114"/>
      <c r="BG35" s="114"/>
      <c r="BH35" s="113"/>
      <c r="BI35" s="113"/>
      <c r="BJ35" s="113"/>
      <c r="BK35" s="113"/>
      <c r="BL35" s="113"/>
      <c r="BM35" s="114"/>
      <c r="BN35" s="114"/>
      <c r="BO35" s="113"/>
      <c r="BP35" s="113"/>
      <c r="BQ35" s="113"/>
      <c r="BR35" s="113"/>
      <c r="BS35" s="113"/>
      <c r="BT35" s="114"/>
      <c r="BU35" s="114"/>
      <c r="BV35" s="113"/>
      <c r="BW35" s="113"/>
      <c r="BX35" s="113"/>
      <c r="BY35" s="113"/>
      <c r="BZ35" s="113"/>
      <c r="CA35" s="114"/>
      <c r="CB35" s="114"/>
      <c r="CC35" s="113"/>
      <c r="CD35" s="115">
        <f t="shared" si="110"/>
        <v>0</v>
      </c>
      <c r="CE35" s="116"/>
      <c r="CF35" s="117">
        <v>1.5</v>
      </c>
      <c r="CG35" s="118">
        <f t="shared" si="186"/>
        <v>0.64179700407533868</v>
      </c>
      <c r="CH35" s="119">
        <f t="shared" si="187"/>
        <v>0</v>
      </c>
      <c r="CI35" s="120">
        <f t="shared" si="188"/>
        <v>0</v>
      </c>
      <c r="CJ35" s="121">
        <f t="shared" si="189"/>
        <v>0</v>
      </c>
      <c r="CK35" s="543" t="e">
        <f>7.5*1.1*I35</f>
        <v>#VALUE!</v>
      </c>
      <c r="CL35" s="543">
        <f>7.5*1.1*J35</f>
        <v>165</v>
      </c>
      <c r="CM35" s="734">
        <f t="shared" si="115"/>
        <v>110</v>
      </c>
      <c r="CN35" s="543"/>
      <c r="CO35" s="248">
        <v>250.91</v>
      </c>
      <c r="CP35" s="249">
        <f t="shared" si="116"/>
        <v>0</v>
      </c>
      <c r="CQ35" s="249">
        <f t="shared" si="117"/>
        <v>0</v>
      </c>
      <c r="CR35" s="273" t="e">
        <f t="shared" si="118"/>
        <v>#DIV/0!</v>
      </c>
      <c r="CS35" s="818"/>
      <c r="CT35" s="818">
        <f t="shared" si="135"/>
        <v>0</v>
      </c>
      <c r="CU35" s="818">
        <f t="shared" si="136"/>
        <v>0</v>
      </c>
      <c r="CV35" s="818"/>
      <c r="CW35" s="818"/>
      <c r="CX35" s="823">
        <f t="shared" si="137"/>
        <v>0</v>
      </c>
      <c r="CY35" s="824">
        <f t="shared" si="138"/>
        <v>0</v>
      </c>
      <c r="CZ35" s="825">
        <f t="shared" si="139"/>
        <v>0</v>
      </c>
      <c r="DA35" s="823">
        <f t="shared" si="140"/>
        <v>0</v>
      </c>
      <c r="DB35" s="824">
        <f t="shared" si="141"/>
        <v>0</v>
      </c>
      <c r="DC35" s="825">
        <f t="shared" si="142"/>
        <v>0</v>
      </c>
      <c r="DD35" s="823">
        <f t="shared" si="143"/>
        <v>0</v>
      </c>
      <c r="DE35" s="824">
        <f t="shared" si="144"/>
        <v>0</v>
      </c>
      <c r="DF35" s="825">
        <f t="shared" si="145"/>
        <v>0</v>
      </c>
      <c r="DG35" s="823">
        <f t="shared" si="146"/>
        <v>0</v>
      </c>
      <c r="DH35" s="824">
        <f t="shared" si="147"/>
        <v>0</v>
      </c>
      <c r="DI35" s="825">
        <f t="shared" si="148"/>
        <v>0</v>
      </c>
      <c r="DJ35" s="823">
        <f t="shared" si="149"/>
        <v>0</v>
      </c>
      <c r="DK35" s="824">
        <f t="shared" si="150"/>
        <v>0</v>
      </c>
      <c r="DL35" s="825">
        <f t="shared" si="151"/>
        <v>0</v>
      </c>
      <c r="DM35" s="823">
        <f t="shared" si="152"/>
        <v>0</v>
      </c>
      <c r="DN35" s="824">
        <f t="shared" si="153"/>
        <v>0</v>
      </c>
      <c r="DO35" s="825">
        <f t="shared" si="154"/>
        <v>0</v>
      </c>
      <c r="DP35" s="823">
        <f t="shared" si="131"/>
        <v>0</v>
      </c>
      <c r="DQ35" s="824">
        <f t="shared" si="132"/>
        <v>0</v>
      </c>
      <c r="DR35" s="825">
        <f t="shared" si="133"/>
        <v>0</v>
      </c>
    </row>
    <row r="36" spans="1:122">
      <c r="A36" s="107"/>
      <c r="B36" s="106"/>
      <c r="C36" s="108" t="s">
        <v>323</v>
      </c>
      <c r="D36" s="109">
        <v>0.72916666666666663</v>
      </c>
      <c r="E36" s="110" t="s">
        <v>322</v>
      </c>
      <c r="F36" s="110" t="s">
        <v>305</v>
      </c>
      <c r="G36" s="111" t="str">
        <f t="shared" si="185"/>
        <v>EARLY</v>
      </c>
      <c r="H36" s="112" t="s">
        <v>256</v>
      </c>
      <c r="I36" s="111" t="s">
        <v>306</v>
      </c>
      <c r="J36" s="111" t="s">
        <v>314</v>
      </c>
      <c r="K36" s="113"/>
      <c r="L36" s="113"/>
      <c r="M36" s="113"/>
      <c r="N36" s="113"/>
      <c r="O36" s="113"/>
      <c r="P36" s="114"/>
      <c r="Q36" s="114"/>
      <c r="R36" s="113"/>
      <c r="S36" s="113"/>
      <c r="T36" s="113"/>
      <c r="U36" s="113"/>
      <c r="V36" s="113"/>
      <c r="W36" s="114"/>
      <c r="X36" s="114"/>
      <c r="Y36" s="113"/>
      <c r="Z36" s="113"/>
      <c r="AA36" s="113">
        <v>1</v>
      </c>
      <c r="AB36" s="113"/>
      <c r="AC36" s="113"/>
      <c r="AD36" s="114"/>
      <c r="AE36" s="114"/>
      <c r="AF36" s="113"/>
      <c r="AG36" s="113"/>
      <c r="AH36" s="113">
        <v>1</v>
      </c>
      <c r="AI36" s="113"/>
      <c r="AJ36" s="113"/>
      <c r="AK36" s="114"/>
      <c r="AL36" s="114"/>
      <c r="AM36" s="729"/>
      <c r="AN36" s="729"/>
      <c r="AO36" s="113"/>
      <c r="AP36" s="113">
        <v>1</v>
      </c>
      <c r="AQ36" s="113"/>
      <c r="AR36" s="114"/>
      <c r="AS36" s="114"/>
      <c r="AT36" s="113"/>
      <c r="AU36" s="113"/>
      <c r="AV36" s="113"/>
      <c r="AW36" s="113">
        <v>1</v>
      </c>
      <c r="AX36" s="113"/>
      <c r="AY36" s="114"/>
      <c r="AZ36" s="114"/>
      <c r="BA36" s="113"/>
      <c r="BB36" s="113"/>
      <c r="BC36" s="113"/>
      <c r="BD36" s="113"/>
      <c r="BE36" s="113"/>
      <c r="BF36" s="114"/>
      <c r="BG36" s="114"/>
      <c r="BH36" s="113"/>
      <c r="BI36" s="113"/>
      <c r="BJ36" s="113"/>
      <c r="BK36" s="113"/>
      <c r="BL36" s="113"/>
      <c r="BM36" s="114"/>
      <c r="BN36" s="114"/>
      <c r="BO36" s="113"/>
      <c r="BP36" s="113"/>
      <c r="BQ36" s="113"/>
      <c r="BR36" s="113"/>
      <c r="BS36" s="113"/>
      <c r="BT36" s="114"/>
      <c r="BU36" s="114"/>
      <c r="BV36" s="113"/>
      <c r="BW36" s="113"/>
      <c r="BX36" s="113"/>
      <c r="BY36" s="113"/>
      <c r="BZ36" s="113"/>
      <c r="CA36" s="114"/>
      <c r="CB36" s="114"/>
      <c r="CC36" s="113"/>
      <c r="CD36" s="115">
        <f t="shared" si="110"/>
        <v>4</v>
      </c>
      <c r="CE36" s="116"/>
      <c r="CF36" s="117">
        <v>3.9</v>
      </c>
      <c r="CG36" s="118">
        <f t="shared" si="186"/>
        <v>1.6686722105958804</v>
      </c>
      <c r="CH36" s="119">
        <f t="shared" si="187"/>
        <v>0</v>
      </c>
      <c r="CI36" s="120">
        <f t="shared" si="188"/>
        <v>15.6</v>
      </c>
      <c r="CJ36" s="121">
        <f t="shared" si="189"/>
        <v>6.6746888423835218</v>
      </c>
      <c r="CK36" s="543" t="e">
        <f>14.8*2.3*I36</f>
        <v>#VALUE!</v>
      </c>
      <c r="CL36" s="543">
        <f>14.8*2.3*J36</f>
        <v>680.8</v>
      </c>
      <c r="CM36" s="734">
        <f t="shared" si="115"/>
        <v>453.86666666666662</v>
      </c>
      <c r="CN36" s="543"/>
      <c r="CO36" s="248">
        <v>250.91</v>
      </c>
      <c r="CP36" s="249">
        <f t="shared" si="116"/>
        <v>1815.4666666666665</v>
      </c>
      <c r="CQ36" s="249">
        <f t="shared" si="117"/>
        <v>1003.64</v>
      </c>
      <c r="CR36" s="273">
        <f t="shared" si="118"/>
        <v>150.36506175793531</v>
      </c>
      <c r="CS36" s="818"/>
      <c r="CT36" s="818">
        <f t="shared" si="135"/>
        <v>0</v>
      </c>
      <c r="CU36" s="818">
        <f t="shared" si="136"/>
        <v>1003.64</v>
      </c>
      <c r="CV36" s="818"/>
      <c r="CW36" s="818"/>
      <c r="CX36" s="823">
        <f t="shared" si="137"/>
        <v>0</v>
      </c>
      <c r="CY36" s="824">
        <f t="shared" si="138"/>
        <v>0</v>
      </c>
      <c r="CZ36" s="825">
        <f t="shared" si="139"/>
        <v>0</v>
      </c>
      <c r="DA36" s="823">
        <f t="shared" si="140"/>
        <v>0</v>
      </c>
      <c r="DB36" s="824">
        <f t="shared" si="141"/>
        <v>3.9</v>
      </c>
      <c r="DC36" s="825">
        <f t="shared" si="142"/>
        <v>0</v>
      </c>
      <c r="DD36" s="823">
        <f t="shared" si="143"/>
        <v>0</v>
      </c>
      <c r="DE36" s="824">
        <f t="shared" si="144"/>
        <v>3.9</v>
      </c>
      <c r="DF36" s="825">
        <f t="shared" si="145"/>
        <v>1.6686722105958804</v>
      </c>
      <c r="DG36" s="823">
        <f t="shared" si="146"/>
        <v>0</v>
      </c>
      <c r="DH36" s="824">
        <f t="shared" si="147"/>
        <v>3.9</v>
      </c>
      <c r="DI36" s="825">
        <f t="shared" si="148"/>
        <v>1.6686722105958804</v>
      </c>
      <c r="DJ36" s="823">
        <f t="shared" si="149"/>
        <v>0</v>
      </c>
      <c r="DK36" s="824">
        <f t="shared" si="150"/>
        <v>3.9</v>
      </c>
      <c r="DL36" s="825">
        <f t="shared" si="151"/>
        <v>1.6686722105958804</v>
      </c>
      <c r="DM36" s="823">
        <f t="shared" si="152"/>
        <v>0</v>
      </c>
      <c r="DN36" s="824">
        <f t="shared" si="153"/>
        <v>0</v>
      </c>
      <c r="DO36" s="825">
        <f t="shared" si="154"/>
        <v>1.6686722105958804</v>
      </c>
      <c r="DP36" s="823">
        <f t="shared" si="131"/>
        <v>0</v>
      </c>
      <c r="DQ36" s="824">
        <f t="shared" si="132"/>
        <v>0</v>
      </c>
      <c r="DR36" s="825">
        <f t="shared" si="133"/>
        <v>0</v>
      </c>
    </row>
    <row r="37" spans="1:122">
      <c r="A37" s="107"/>
      <c r="B37" s="106"/>
      <c r="C37" s="108" t="s">
        <v>330</v>
      </c>
      <c r="D37" s="109">
        <v>0.79166666666666663</v>
      </c>
      <c r="E37" s="110" t="s">
        <v>304</v>
      </c>
      <c r="F37" s="110" t="s">
        <v>305</v>
      </c>
      <c r="G37" s="111" t="str">
        <f t="shared" si="185"/>
        <v>PRIME</v>
      </c>
      <c r="H37" s="112" t="s">
        <v>256</v>
      </c>
      <c r="I37" s="111" t="s">
        <v>306</v>
      </c>
      <c r="J37" s="111" t="s">
        <v>314</v>
      </c>
      <c r="K37" s="113"/>
      <c r="L37" s="113"/>
      <c r="M37" s="113"/>
      <c r="N37" s="113"/>
      <c r="O37" s="113"/>
      <c r="P37" s="114"/>
      <c r="Q37" s="114"/>
      <c r="R37" s="113"/>
      <c r="S37" s="113"/>
      <c r="T37" s="113"/>
      <c r="U37" s="113"/>
      <c r="V37" s="113"/>
      <c r="W37" s="114"/>
      <c r="X37" s="114"/>
      <c r="Y37" s="113"/>
      <c r="Z37" s="113"/>
      <c r="AA37" s="113"/>
      <c r="AB37" s="113">
        <v>1</v>
      </c>
      <c r="AC37" s="113"/>
      <c r="AD37" s="114"/>
      <c r="AE37" s="114"/>
      <c r="AF37" s="113">
        <v>1</v>
      </c>
      <c r="AG37" s="113"/>
      <c r="AH37" s="113"/>
      <c r="AI37" s="113"/>
      <c r="AJ37" s="113"/>
      <c r="AK37" s="114"/>
      <c r="AL37" s="114"/>
      <c r="AM37" s="729"/>
      <c r="AN37" s="729"/>
      <c r="AO37" s="113">
        <v>1</v>
      </c>
      <c r="AP37" s="113"/>
      <c r="AQ37" s="113"/>
      <c r="AR37" s="114"/>
      <c r="AS37" s="114"/>
      <c r="AT37" s="113"/>
      <c r="AU37" s="113">
        <v>1</v>
      </c>
      <c r="AV37" s="113"/>
      <c r="AW37" s="113"/>
      <c r="AX37" s="113"/>
      <c r="AY37" s="114"/>
      <c r="AZ37" s="114"/>
      <c r="BA37" s="113"/>
      <c r="BB37" s="113"/>
      <c r="BC37" s="113"/>
      <c r="BD37" s="113"/>
      <c r="BE37" s="113"/>
      <c r="BF37" s="114"/>
      <c r="BG37" s="114"/>
      <c r="BH37" s="113"/>
      <c r="BI37" s="113"/>
      <c r="BJ37" s="113"/>
      <c r="BK37" s="113"/>
      <c r="BL37" s="113"/>
      <c r="BM37" s="114"/>
      <c r="BN37" s="114"/>
      <c r="BO37" s="113"/>
      <c r="BP37" s="113"/>
      <c r="BQ37" s="113"/>
      <c r="BR37" s="113"/>
      <c r="BS37" s="113"/>
      <c r="BT37" s="114"/>
      <c r="BU37" s="114"/>
      <c r="BV37" s="113"/>
      <c r="BW37" s="113"/>
      <c r="BX37" s="113"/>
      <c r="BY37" s="113"/>
      <c r="BZ37" s="113"/>
      <c r="CA37" s="114"/>
      <c r="CB37" s="114"/>
      <c r="CC37" s="113"/>
      <c r="CD37" s="115">
        <f t="shared" si="110"/>
        <v>4</v>
      </c>
      <c r="CE37" s="116"/>
      <c r="CF37" s="117">
        <v>5.6</v>
      </c>
      <c r="CG37" s="118">
        <f t="shared" si="186"/>
        <v>2.3960421485479309</v>
      </c>
      <c r="CH37" s="119">
        <f t="shared" si="187"/>
        <v>0</v>
      </c>
      <c r="CI37" s="120">
        <f t="shared" si="188"/>
        <v>22.4</v>
      </c>
      <c r="CJ37" s="121">
        <f t="shared" si="189"/>
        <v>9.5841685941917234</v>
      </c>
      <c r="CK37" s="543" t="e">
        <f t="shared" ref="CK37:CL40" si="190">14.8*4*I37</f>
        <v>#VALUE!</v>
      </c>
      <c r="CL37" s="543">
        <f t="shared" si="190"/>
        <v>1184</v>
      </c>
      <c r="CM37" s="734">
        <f t="shared" si="115"/>
        <v>789.33333333333337</v>
      </c>
      <c r="CN37" s="543"/>
      <c r="CO37" s="248">
        <v>250.91</v>
      </c>
      <c r="CP37" s="249">
        <f t="shared" si="116"/>
        <v>3157.3333333333335</v>
      </c>
      <c r="CQ37" s="249">
        <f t="shared" si="117"/>
        <v>1003.64</v>
      </c>
      <c r="CR37" s="273">
        <f t="shared" si="118"/>
        <v>104.7185251528478</v>
      </c>
      <c r="CS37" s="818"/>
      <c r="CT37" s="818">
        <f t="shared" si="135"/>
        <v>0</v>
      </c>
      <c r="CU37" s="818">
        <f t="shared" si="136"/>
        <v>1003.64</v>
      </c>
      <c r="CV37" s="818"/>
      <c r="CW37" s="818"/>
      <c r="CX37" s="823">
        <f t="shared" si="137"/>
        <v>0</v>
      </c>
      <c r="CY37" s="824">
        <f t="shared" si="138"/>
        <v>0</v>
      </c>
      <c r="CZ37" s="825">
        <f t="shared" si="139"/>
        <v>0</v>
      </c>
      <c r="DA37" s="823">
        <f t="shared" si="140"/>
        <v>0</v>
      </c>
      <c r="DB37" s="824">
        <f t="shared" si="141"/>
        <v>5.6</v>
      </c>
      <c r="DC37" s="825">
        <f t="shared" si="142"/>
        <v>0</v>
      </c>
      <c r="DD37" s="823">
        <f t="shared" si="143"/>
        <v>0</v>
      </c>
      <c r="DE37" s="824">
        <f t="shared" si="144"/>
        <v>5.6</v>
      </c>
      <c r="DF37" s="825">
        <f t="shared" si="145"/>
        <v>2.3960421485479309</v>
      </c>
      <c r="DG37" s="823">
        <f t="shared" si="146"/>
        <v>0</v>
      </c>
      <c r="DH37" s="824">
        <f t="shared" si="147"/>
        <v>5.6</v>
      </c>
      <c r="DI37" s="825">
        <f t="shared" si="148"/>
        <v>2.3960421485479309</v>
      </c>
      <c r="DJ37" s="823">
        <f t="shared" si="149"/>
        <v>0</v>
      </c>
      <c r="DK37" s="824">
        <f t="shared" si="150"/>
        <v>5.6</v>
      </c>
      <c r="DL37" s="825">
        <f t="shared" si="151"/>
        <v>2.3960421485479309</v>
      </c>
      <c r="DM37" s="823">
        <f t="shared" si="152"/>
        <v>0</v>
      </c>
      <c r="DN37" s="824">
        <f t="shared" si="153"/>
        <v>0</v>
      </c>
      <c r="DO37" s="825">
        <f t="shared" si="154"/>
        <v>2.3960421485479309</v>
      </c>
      <c r="DP37" s="823">
        <f t="shared" si="131"/>
        <v>0</v>
      </c>
      <c r="DQ37" s="824">
        <f t="shared" si="132"/>
        <v>0</v>
      </c>
      <c r="DR37" s="825">
        <f t="shared" si="133"/>
        <v>0</v>
      </c>
    </row>
    <row r="38" spans="1:122">
      <c r="A38" s="107"/>
      <c r="B38" s="106"/>
      <c r="C38" s="108" t="s">
        <v>317</v>
      </c>
      <c r="D38" s="109">
        <v>0.79166666666666663</v>
      </c>
      <c r="E38" s="110" t="s">
        <v>304</v>
      </c>
      <c r="F38" s="110" t="s">
        <v>318</v>
      </c>
      <c r="G38" s="111" t="str">
        <f t="shared" si="185"/>
        <v>PRIME</v>
      </c>
      <c r="H38" s="112" t="s">
        <v>256</v>
      </c>
      <c r="I38" s="111" t="s">
        <v>306</v>
      </c>
      <c r="J38" s="111" t="s">
        <v>314</v>
      </c>
      <c r="K38" s="113"/>
      <c r="L38" s="113"/>
      <c r="M38" s="113"/>
      <c r="N38" s="113"/>
      <c r="O38" s="113"/>
      <c r="P38" s="114"/>
      <c r="Q38" s="114"/>
      <c r="R38" s="113"/>
      <c r="S38" s="113"/>
      <c r="T38" s="113"/>
      <c r="U38" s="113"/>
      <c r="V38" s="113"/>
      <c r="W38" s="114"/>
      <c r="X38" s="114"/>
      <c r="Y38" s="113"/>
      <c r="Z38" s="113"/>
      <c r="AA38" s="113"/>
      <c r="AB38" s="113"/>
      <c r="AC38" s="113"/>
      <c r="AD38" s="114"/>
      <c r="AE38" s="114">
        <v>1</v>
      </c>
      <c r="AF38" s="113"/>
      <c r="AG38" s="113"/>
      <c r="AH38" s="113"/>
      <c r="AI38" s="113"/>
      <c r="AJ38" s="113"/>
      <c r="AK38" s="114"/>
      <c r="AL38" s="114"/>
      <c r="AM38" s="729"/>
      <c r="AN38" s="729"/>
      <c r="AO38" s="113"/>
      <c r="AP38" s="113"/>
      <c r="AQ38" s="113"/>
      <c r="AR38" s="114"/>
      <c r="AS38" s="114"/>
      <c r="AT38" s="113"/>
      <c r="AU38" s="113"/>
      <c r="AV38" s="113"/>
      <c r="AW38" s="113"/>
      <c r="AX38" s="113"/>
      <c r="AY38" s="114"/>
      <c r="AZ38" s="114"/>
      <c r="BA38" s="113"/>
      <c r="BB38" s="113"/>
      <c r="BC38" s="113"/>
      <c r="BD38" s="113"/>
      <c r="BE38" s="113"/>
      <c r="BF38" s="114"/>
      <c r="BG38" s="114"/>
      <c r="BH38" s="113"/>
      <c r="BI38" s="113"/>
      <c r="BJ38" s="113"/>
      <c r="BK38" s="113"/>
      <c r="BL38" s="113"/>
      <c r="BM38" s="114"/>
      <c r="BN38" s="114"/>
      <c r="BO38" s="113"/>
      <c r="BP38" s="113"/>
      <c r="BQ38" s="113"/>
      <c r="BR38" s="113"/>
      <c r="BS38" s="113"/>
      <c r="BT38" s="114"/>
      <c r="BU38" s="114"/>
      <c r="BV38" s="113"/>
      <c r="BW38" s="113"/>
      <c r="BX38" s="113"/>
      <c r="BY38" s="113"/>
      <c r="BZ38" s="113"/>
      <c r="CA38" s="114"/>
      <c r="CB38" s="114"/>
      <c r="CC38" s="113"/>
      <c r="CD38" s="115">
        <f t="shared" si="110"/>
        <v>1</v>
      </c>
      <c r="CE38" s="116"/>
      <c r="CF38" s="117">
        <v>4.5999999999999996</v>
      </c>
      <c r="CG38" s="118">
        <f t="shared" si="186"/>
        <v>1.9681774791643718</v>
      </c>
      <c r="CH38" s="119">
        <f t="shared" si="187"/>
        <v>0</v>
      </c>
      <c r="CI38" s="120">
        <f t="shared" si="188"/>
        <v>4.5999999999999996</v>
      </c>
      <c r="CJ38" s="121">
        <f t="shared" si="189"/>
        <v>1.9681774791643718</v>
      </c>
      <c r="CK38" s="543" t="e">
        <f t="shared" si="190"/>
        <v>#VALUE!</v>
      </c>
      <c r="CL38" s="543">
        <f t="shared" si="190"/>
        <v>1184</v>
      </c>
      <c r="CM38" s="734">
        <f t="shared" si="115"/>
        <v>789.33333333333337</v>
      </c>
      <c r="CN38" s="543"/>
      <c r="CO38" s="248">
        <v>250.9</v>
      </c>
      <c r="CP38" s="249">
        <f t="shared" si="116"/>
        <v>789.33333333333337</v>
      </c>
      <c r="CQ38" s="249">
        <f t="shared" si="117"/>
        <v>250.9</v>
      </c>
      <c r="CR38" s="273">
        <f t="shared" si="118"/>
        <v>127.47834108259612</v>
      </c>
      <c r="CS38" s="818"/>
      <c r="CT38" s="818">
        <f t="shared" si="135"/>
        <v>0</v>
      </c>
      <c r="CU38" s="818">
        <f t="shared" si="136"/>
        <v>250.9</v>
      </c>
      <c r="CV38" s="818"/>
      <c r="CW38" s="818"/>
      <c r="CX38" s="823">
        <f t="shared" si="137"/>
        <v>0</v>
      </c>
      <c r="CY38" s="824">
        <f t="shared" si="138"/>
        <v>0</v>
      </c>
      <c r="CZ38" s="825">
        <f t="shared" si="139"/>
        <v>0</v>
      </c>
      <c r="DA38" s="823">
        <f t="shared" si="140"/>
        <v>0</v>
      </c>
      <c r="DB38" s="824">
        <f t="shared" si="141"/>
        <v>4.5999999999999996</v>
      </c>
      <c r="DC38" s="825">
        <f t="shared" si="142"/>
        <v>0</v>
      </c>
      <c r="DD38" s="823">
        <f t="shared" si="143"/>
        <v>0</v>
      </c>
      <c r="DE38" s="824">
        <f t="shared" si="144"/>
        <v>0</v>
      </c>
      <c r="DF38" s="825">
        <f t="shared" si="145"/>
        <v>1.9681774791643718</v>
      </c>
      <c r="DG38" s="823">
        <f t="shared" si="146"/>
        <v>0</v>
      </c>
      <c r="DH38" s="824">
        <f t="shared" si="147"/>
        <v>0</v>
      </c>
      <c r="DI38" s="825">
        <f t="shared" si="148"/>
        <v>0</v>
      </c>
      <c r="DJ38" s="823">
        <f t="shared" si="149"/>
        <v>0</v>
      </c>
      <c r="DK38" s="824">
        <f t="shared" si="150"/>
        <v>0</v>
      </c>
      <c r="DL38" s="825">
        <f t="shared" si="151"/>
        <v>0</v>
      </c>
      <c r="DM38" s="823">
        <f t="shared" si="152"/>
        <v>0</v>
      </c>
      <c r="DN38" s="824">
        <f t="shared" si="153"/>
        <v>0</v>
      </c>
      <c r="DO38" s="825">
        <f t="shared" si="154"/>
        <v>0</v>
      </c>
      <c r="DP38" s="823">
        <f t="shared" si="131"/>
        <v>0</v>
      </c>
      <c r="DQ38" s="824">
        <f t="shared" si="132"/>
        <v>0</v>
      </c>
      <c r="DR38" s="825">
        <f t="shared" si="133"/>
        <v>0</v>
      </c>
    </row>
    <row r="39" spans="1:122">
      <c r="A39" s="107"/>
      <c r="B39" s="106"/>
      <c r="C39" s="108" t="s">
        <v>331</v>
      </c>
      <c r="D39" s="109">
        <v>0.83333333333333337</v>
      </c>
      <c r="E39" s="110" t="s">
        <v>325</v>
      </c>
      <c r="F39" s="110" t="s">
        <v>286</v>
      </c>
      <c r="G39" s="111" t="str">
        <f t="shared" si="185"/>
        <v>PRIME</v>
      </c>
      <c r="H39" s="112" t="s">
        <v>256</v>
      </c>
      <c r="I39" s="111" t="s">
        <v>306</v>
      </c>
      <c r="J39" s="111" t="s">
        <v>314</v>
      </c>
      <c r="K39" s="113"/>
      <c r="L39" s="113"/>
      <c r="M39" s="113"/>
      <c r="N39" s="113"/>
      <c r="O39" s="113"/>
      <c r="P39" s="114"/>
      <c r="Q39" s="114"/>
      <c r="R39" s="113"/>
      <c r="S39" s="113"/>
      <c r="T39" s="113"/>
      <c r="U39" s="113"/>
      <c r="V39" s="113"/>
      <c r="W39" s="114"/>
      <c r="X39" s="114"/>
      <c r="Y39" s="113"/>
      <c r="Z39" s="113"/>
      <c r="AA39" s="113"/>
      <c r="AB39" s="113"/>
      <c r="AC39" s="113"/>
      <c r="AD39" s="114">
        <v>1</v>
      </c>
      <c r="AE39" s="114"/>
      <c r="AF39" s="113"/>
      <c r="AG39" s="113"/>
      <c r="AH39" s="113"/>
      <c r="AI39" s="113"/>
      <c r="AJ39" s="113"/>
      <c r="AK39" s="114"/>
      <c r="AL39" s="114"/>
      <c r="AM39" s="729"/>
      <c r="AN39" s="729"/>
      <c r="AO39" s="113"/>
      <c r="AP39" s="113"/>
      <c r="AQ39" s="113"/>
      <c r="AR39" s="114">
        <v>1</v>
      </c>
      <c r="AS39" s="114"/>
      <c r="AT39" s="113"/>
      <c r="AU39" s="113"/>
      <c r="AV39" s="113"/>
      <c r="AW39" s="113"/>
      <c r="AX39" s="113"/>
      <c r="AY39" s="114"/>
      <c r="AZ39" s="114"/>
      <c r="BA39" s="113"/>
      <c r="BB39" s="113"/>
      <c r="BC39" s="113"/>
      <c r="BD39" s="113"/>
      <c r="BE39" s="113"/>
      <c r="BF39" s="114"/>
      <c r="BG39" s="114"/>
      <c r="BH39" s="113"/>
      <c r="BI39" s="113"/>
      <c r="BJ39" s="113"/>
      <c r="BK39" s="113"/>
      <c r="BL39" s="113"/>
      <c r="BM39" s="114"/>
      <c r="BN39" s="114"/>
      <c r="BO39" s="113"/>
      <c r="BP39" s="113"/>
      <c r="BQ39" s="113"/>
      <c r="BR39" s="113"/>
      <c r="BS39" s="113"/>
      <c r="BT39" s="114"/>
      <c r="BU39" s="114"/>
      <c r="BV39" s="113"/>
      <c r="BW39" s="113"/>
      <c r="BX39" s="113"/>
      <c r="BY39" s="113"/>
      <c r="BZ39" s="113"/>
      <c r="CA39" s="114"/>
      <c r="CB39" s="114"/>
      <c r="CC39" s="113"/>
      <c r="CD39" s="115">
        <f t="shared" ref="CD39" si="191">SUM(K39:CC39)</f>
        <v>2</v>
      </c>
      <c r="CE39" s="116"/>
      <c r="CF39" s="117">
        <v>3</v>
      </c>
      <c r="CG39" s="118">
        <f t="shared" ref="CG39" si="192">(CE39*$CH$7)+(CF39*$CI$7)</f>
        <v>1.2835940081506774</v>
      </c>
      <c r="CH39" s="119">
        <f t="shared" ref="CH39" si="193">+CD39*CE39</f>
        <v>0</v>
      </c>
      <c r="CI39" s="120">
        <f t="shared" ref="CI39" si="194">+CD39*CF39</f>
        <v>6</v>
      </c>
      <c r="CJ39" s="121">
        <f t="shared" ref="CJ39" si="195">CD39*CG39</f>
        <v>2.5671880163013547</v>
      </c>
      <c r="CK39" s="543" t="e">
        <f t="shared" ref="CK39" si="196">14.8*4*I39</f>
        <v>#VALUE!</v>
      </c>
      <c r="CL39" s="543">
        <f t="shared" ref="CL39" si="197">14.8*4*J39</f>
        <v>1184</v>
      </c>
      <c r="CM39" s="734">
        <f t="shared" ref="CM39" si="198">CL39/30*J39</f>
        <v>789.33333333333337</v>
      </c>
      <c r="CN39" s="543"/>
      <c r="CO39" s="248">
        <v>250.91</v>
      </c>
      <c r="CP39" s="249">
        <f t="shared" ref="CP39" si="199">CM39*CD39</f>
        <v>1578.6666666666667</v>
      </c>
      <c r="CQ39" s="249">
        <f t="shared" ref="CQ39" si="200">CO39*CD39</f>
        <v>501.82</v>
      </c>
      <c r="CR39" s="273">
        <f t="shared" ref="CR39" si="201">CQ39/CJ39</f>
        <v>195.47458028531588</v>
      </c>
      <c r="CS39" s="818"/>
      <c r="CT39" s="818">
        <f t="shared" si="135"/>
        <v>0</v>
      </c>
      <c r="CU39" s="818">
        <f t="shared" si="136"/>
        <v>501.82</v>
      </c>
      <c r="CV39" s="818"/>
      <c r="CW39" s="818"/>
      <c r="CX39" s="823">
        <f t="shared" si="137"/>
        <v>0</v>
      </c>
      <c r="CY39" s="824">
        <f t="shared" si="138"/>
        <v>0</v>
      </c>
      <c r="CZ39" s="825">
        <f t="shared" si="139"/>
        <v>0</v>
      </c>
      <c r="DA39" s="823">
        <f t="shared" si="140"/>
        <v>0</v>
      </c>
      <c r="DB39" s="824">
        <f t="shared" si="141"/>
        <v>3</v>
      </c>
      <c r="DC39" s="825">
        <f t="shared" si="142"/>
        <v>0</v>
      </c>
      <c r="DD39" s="823">
        <f t="shared" si="143"/>
        <v>0</v>
      </c>
      <c r="DE39" s="824">
        <f t="shared" si="144"/>
        <v>0</v>
      </c>
      <c r="DF39" s="825">
        <f t="shared" si="145"/>
        <v>1.2835940081506774</v>
      </c>
      <c r="DG39" s="823">
        <f t="shared" si="146"/>
        <v>0</v>
      </c>
      <c r="DH39" s="824">
        <f t="shared" si="147"/>
        <v>3</v>
      </c>
      <c r="DI39" s="825">
        <f t="shared" si="148"/>
        <v>0</v>
      </c>
      <c r="DJ39" s="823">
        <f t="shared" si="149"/>
        <v>0</v>
      </c>
      <c r="DK39" s="824">
        <f t="shared" si="150"/>
        <v>0</v>
      </c>
      <c r="DL39" s="825">
        <f t="shared" si="151"/>
        <v>1.2835940081506774</v>
      </c>
      <c r="DM39" s="823">
        <f t="shared" si="152"/>
        <v>0</v>
      </c>
      <c r="DN39" s="824">
        <f t="shared" si="153"/>
        <v>0</v>
      </c>
      <c r="DO39" s="825">
        <f t="shared" si="154"/>
        <v>0</v>
      </c>
      <c r="DP39" s="823"/>
      <c r="DQ39" s="824"/>
      <c r="DR39" s="825"/>
    </row>
    <row r="40" spans="1:122">
      <c r="A40" s="107"/>
      <c r="B40" s="106"/>
      <c r="C40" s="108" t="s">
        <v>324</v>
      </c>
      <c r="D40" s="109">
        <v>0.83333333333333337</v>
      </c>
      <c r="E40" s="110" t="s">
        <v>325</v>
      </c>
      <c r="F40" s="110" t="s">
        <v>287</v>
      </c>
      <c r="G40" s="111" t="str">
        <f t="shared" si="185"/>
        <v>PRIME</v>
      </c>
      <c r="H40" s="112" t="s">
        <v>256</v>
      </c>
      <c r="I40" s="111" t="s">
        <v>306</v>
      </c>
      <c r="J40" s="111" t="s">
        <v>314</v>
      </c>
      <c r="K40" s="113"/>
      <c r="L40" s="113"/>
      <c r="M40" s="113"/>
      <c r="N40" s="113"/>
      <c r="O40" s="113"/>
      <c r="P40" s="114"/>
      <c r="Q40" s="114"/>
      <c r="R40" s="113"/>
      <c r="S40" s="113"/>
      <c r="T40" s="113"/>
      <c r="U40" s="113"/>
      <c r="V40" s="113"/>
      <c r="W40" s="114"/>
      <c r="X40" s="114"/>
      <c r="Y40" s="113"/>
      <c r="Z40" s="113"/>
      <c r="AA40" s="113"/>
      <c r="AB40" s="113"/>
      <c r="AC40" s="113"/>
      <c r="AD40" s="114"/>
      <c r="AE40" s="114">
        <v>1</v>
      </c>
      <c r="AF40" s="113"/>
      <c r="AG40" s="113"/>
      <c r="AH40" s="113"/>
      <c r="AI40" s="113"/>
      <c r="AJ40" s="113"/>
      <c r="AK40" s="114"/>
      <c r="AL40" s="114"/>
      <c r="AM40" s="729"/>
      <c r="AN40" s="729"/>
      <c r="AO40" s="113"/>
      <c r="AP40" s="113"/>
      <c r="AQ40" s="113"/>
      <c r="AR40" s="114"/>
      <c r="AS40" s="114">
        <v>2</v>
      </c>
      <c r="AT40" s="113"/>
      <c r="AU40" s="113"/>
      <c r="AV40" s="113"/>
      <c r="AW40" s="113"/>
      <c r="AX40" s="113"/>
      <c r="AY40" s="114"/>
      <c r="AZ40" s="114"/>
      <c r="BA40" s="113"/>
      <c r="BB40" s="113"/>
      <c r="BC40" s="113"/>
      <c r="BD40" s="113"/>
      <c r="BE40" s="113"/>
      <c r="BF40" s="114"/>
      <c r="BG40" s="114"/>
      <c r="BH40" s="113"/>
      <c r="BI40" s="113"/>
      <c r="BJ40" s="113"/>
      <c r="BK40" s="113"/>
      <c r="BL40" s="113"/>
      <c r="BM40" s="114"/>
      <c r="BN40" s="114"/>
      <c r="BO40" s="113"/>
      <c r="BP40" s="113"/>
      <c r="BQ40" s="113"/>
      <c r="BR40" s="113"/>
      <c r="BS40" s="113"/>
      <c r="BT40" s="114"/>
      <c r="BU40" s="114"/>
      <c r="BV40" s="113"/>
      <c r="BW40" s="113"/>
      <c r="BX40" s="113"/>
      <c r="BY40" s="113"/>
      <c r="BZ40" s="113"/>
      <c r="CA40" s="114"/>
      <c r="CB40" s="114"/>
      <c r="CC40" s="113"/>
      <c r="CD40" s="115">
        <f t="shared" si="110"/>
        <v>3</v>
      </c>
      <c r="CE40" s="116"/>
      <c r="CF40" s="117">
        <v>3</v>
      </c>
      <c r="CG40" s="118">
        <f t="shared" si="186"/>
        <v>1.2835940081506774</v>
      </c>
      <c r="CH40" s="119">
        <f t="shared" si="187"/>
        <v>0</v>
      </c>
      <c r="CI40" s="120">
        <f t="shared" si="188"/>
        <v>9</v>
      </c>
      <c r="CJ40" s="121">
        <f t="shared" si="189"/>
        <v>3.8507820244520321</v>
      </c>
      <c r="CK40" s="543" t="e">
        <f t="shared" si="190"/>
        <v>#VALUE!</v>
      </c>
      <c r="CL40" s="543">
        <f t="shared" si="190"/>
        <v>1184</v>
      </c>
      <c r="CM40" s="734">
        <f t="shared" si="115"/>
        <v>789.33333333333337</v>
      </c>
      <c r="CN40" s="543"/>
      <c r="CO40" s="248">
        <v>250.91</v>
      </c>
      <c r="CP40" s="249">
        <f t="shared" si="116"/>
        <v>2368</v>
      </c>
      <c r="CQ40" s="249">
        <f t="shared" si="117"/>
        <v>752.73</v>
      </c>
      <c r="CR40" s="273">
        <f t="shared" si="118"/>
        <v>195.47458028531588</v>
      </c>
      <c r="CS40" s="818"/>
      <c r="CT40" s="818">
        <f t="shared" si="135"/>
        <v>0</v>
      </c>
      <c r="CU40" s="818">
        <f t="shared" si="136"/>
        <v>752.73</v>
      </c>
      <c r="CV40" s="818"/>
      <c r="CW40" s="818"/>
      <c r="CX40" s="823">
        <f t="shared" si="137"/>
        <v>0</v>
      </c>
      <c r="CY40" s="824">
        <f t="shared" si="138"/>
        <v>0</v>
      </c>
      <c r="CZ40" s="825">
        <f t="shared" si="139"/>
        <v>0</v>
      </c>
      <c r="DA40" s="823">
        <f t="shared" si="140"/>
        <v>0</v>
      </c>
      <c r="DB40" s="824">
        <f t="shared" si="141"/>
        <v>3</v>
      </c>
      <c r="DC40" s="825">
        <f t="shared" si="142"/>
        <v>0</v>
      </c>
      <c r="DD40" s="823">
        <f t="shared" si="143"/>
        <v>0</v>
      </c>
      <c r="DE40" s="824">
        <f t="shared" si="144"/>
        <v>0</v>
      </c>
      <c r="DF40" s="825">
        <f t="shared" si="145"/>
        <v>1.2835940081506774</v>
      </c>
      <c r="DG40" s="823">
        <f t="shared" si="146"/>
        <v>0</v>
      </c>
      <c r="DH40" s="824">
        <f t="shared" si="147"/>
        <v>3</v>
      </c>
      <c r="DI40" s="825">
        <f t="shared" si="148"/>
        <v>0</v>
      </c>
      <c r="DJ40" s="823">
        <f t="shared" si="149"/>
        <v>0</v>
      </c>
      <c r="DK40" s="824">
        <f t="shared" si="150"/>
        <v>0</v>
      </c>
      <c r="DL40" s="825">
        <f t="shared" si="151"/>
        <v>1.2835940081506774</v>
      </c>
      <c r="DM40" s="823">
        <f t="shared" si="152"/>
        <v>0</v>
      </c>
      <c r="DN40" s="824">
        <f t="shared" si="153"/>
        <v>0</v>
      </c>
      <c r="DO40" s="825">
        <f t="shared" si="154"/>
        <v>0</v>
      </c>
      <c r="DP40" s="823">
        <f t="shared" si="131"/>
        <v>0</v>
      </c>
      <c r="DQ40" s="824">
        <f t="shared" si="132"/>
        <v>0</v>
      </c>
      <c r="DR40" s="825">
        <f t="shared" si="133"/>
        <v>0</v>
      </c>
    </row>
    <row r="41" spans="1:122">
      <c r="A41" s="107"/>
      <c r="B41" s="106"/>
      <c r="C41" s="149" t="s">
        <v>326</v>
      </c>
      <c r="D41" s="139">
        <v>0.85416666666666663</v>
      </c>
      <c r="E41" s="110" t="s">
        <v>322</v>
      </c>
      <c r="F41" s="110" t="s">
        <v>305</v>
      </c>
      <c r="G41" s="111" t="str">
        <f t="shared" si="185"/>
        <v>PRIME</v>
      </c>
      <c r="H41" s="112" t="s">
        <v>256</v>
      </c>
      <c r="I41" s="111" t="s">
        <v>306</v>
      </c>
      <c r="J41" s="111" t="s">
        <v>314</v>
      </c>
      <c r="K41" s="113"/>
      <c r="L41" s="113"/>
      <c r="M41" s="113"/>
      <c r="N41" s="113"/>
      <c r="O41" s="113"/>
      <c r="P41" s="114"/>
      <c r="Q41" s="114"/>
      <c r="R41" s="113"/>
      <c r="S41" s="113"/>
      <c r="T41" s="113"/>
      <c r="U41" s="113"/>
      <c r="V41" s="113"/>
      <c r="W41" s="114"/>
      <c r="X41" s="114"/>
      <c r="Y41" s="113"/>
      <c r="Z41" s="113"/>
      <c r="AA41" s="113">
        <v>1</v>
      </c>
      <c r="AB41" s="113"/>
      <c r="AC41" s="113"/>
      <c r="AD41" s="114"/>
      <c r="AE41" s="114"/>
      <c r="AF41" s="113">
        <v>1</v>
      </c>
      <c r="AG41" s="113"/>
      <c r="AH41" s="113">
        <v>1</v>
      </c>
      <c r="AI41" s="113">
        <v>1</v>
      </c>
      <c r="AJ41" s="113"/>
      <c r="AK41" s="114"/>
      <c r="AL41" s="114"/>
      <c r="AM41" s="729"/>
      <c r="AN41" s="729"/>
      <c r="AO41" s="113">
        <v>1</v>
      </c>
      <c r="AP41" s="113"/>
      <c r="AQ41" s="113"/>
      <c r="AR41" s="114"/>
      <c r="AS41" s="114"/>
      <c r="AT41" s="113">
        <v>1</v>
      </c>
      <c r="AU41" s="113"/>
      <c r="AV41" s="113"/>
      <c r="AW41" s="113"/>
      <c r="AX41" s="113"/>
      <c r="AY41" s="114"/>
      <c r="AZ41" s="114"/>
      <c r="BA41" s="113"/>
      <c r="BB41" s="113"/>
      <c r="BC41" s="113"/>
      <c r="BD41" s="113"/>
      <c r="BE41" s="113"/>
      <c r="BF41" s="114"/>
      <c r="BG41" s="114"/>
      <c r="BH41" s="113"/>
      <c r="BI41" s="113"/>
      <c r="BJ41" s="113"/>
      <c r="BK41" s="113"/>
      <c r="BL41" s="113"/>
      <c r="BM41" s="114"/>
      <c r="BN41" s="114"/>
      <c r="BO41" s="113"/>
      <c r="BP41" s="113"/>
      <c r="BQ41" s="113"/>
      <c r="BR41" s="113"/>
      <c r="BS41" s="113"/>
      <c r="BT41" s="114"/>
      <c r="BU41" s="114"/>
      <c r="BV41" s="113"/>
      <c r="BW41" s="113"/>
      <c r="BX41" s="113"/>
      <c r="BY41" s="113"/>
      <c r="BZ41" s="113"/>
      <c r="CA41" s="114"/>
      <c r="CB41" s="114"/>
      <c r="CC41" s="113"/>
      <c r="CD41" s="115">
        <f t="shared" si="110"/>
        <v>6</v>
      </c>
      <c r="CE41" s="116"/>
      <c r="CF41" s="145">
        <v>4.8</v>
      </c>
      <c r="CG41" s="118">
        <f t="shared" si="186"/>
        <v>2.0537504130410835</v>
      </c>
      <c r="CH41" s="119">
        <f t="shared" si="187"/>
        <v>0</v>
      </c>
      <c r="CI41" s="120">
        <f t="shared" si="188"/>
        <v>28.799999999999997</v>
      </c>
      <c r="CJ41" s="121">
        <f t="shared" si="189"/>
        <v>12.322502478246502</v>
      </c>
      <c r="CK41" s="543" t="e">
        <f>12.4*2.5*I41</f>
        <v>#VALUE!</v>
      </c>
      <c r="CL41" s="543">
        <f>12.4*2.5*J41</f>
        <v>620</v>
      </c>
      <c r="CM41" s="734">
        <f t="shared" si="115"/>
        <v>413.33333333333337</v>
      </c>
      <c r="CN41" s="543"/>
      <c r="CO41" s="248">
        <v>250.91</v>
      </c>
      <c r="CP41" s="249">
        <f t="shared" si="116"/>
        <v>2480</v>
      </c>
      <c r="CQ41" s="249">
        <f t="shared" si="117"/>
        <v>1505.46</v>
      </c>
      <c r="CR41" s="273">
        <f t="shared" si="118"/>
        <v>122.17161267832245</v>
      </c>
      <c r="CS41" s="818"/>
      <c r="CT41" s="818">
        <f t="shared" si="135"/>
        <v>0</v>
      </c>
      <c r="CU41" s="818">
        <f t="shared" si="136"/>
        <v>1505.46</v>
      </c>
      <c r="CV41" s="818"/>
      <c r="CW41" s="818"/>
      <c r="CX41" s="823">
        <f t="shared" si="137"/>
        <v>0</v>
      </c>
      <c r="CY41" s="824">
        <f t="shared" si="138"/>
        <v>0</v>
      </c>
      <c r="CZ41" s="825">
        <f t="shared" si="139"/>
        <v>0</v>
      </c>
      <c r="DA41" s="823">
        <f t="shared" si="140"/>
        <v>0</v>
      </c>
      <c r="DB41" s="824">
        <f t="shared" si="141"/>
        <v>4.8</v>
      </c>
      <c r="DC41" s="825">
        <f t="shared" si="142"/>
        <v>0</v>
      </c>
      <c r="DD41" s="823">
        <f t="shared" si="143"/>
        <v>0</v>
      </c>
      <c r="DE41" s="824">
        <f t="shared" si="144"/>
        <v>14.399999999999999</v>
      </c>
      <c r="DF41" s="825">
        <f t="shared" si="145"/>
        <v>2.0537504130410835</v>
      </c>
      <c r="DG41" s="823">
        <f t="shared" si="146"/>
        <v>0</v>
      </c>
      <c r="DH41" s="824">
        <f t="shared" si="147"/>
        <v>4.8</v>
      </c>
      <c r="DI41" s="825">
        <f t="shared" si="148"/>
        <v>6.161251239123251</v>
      </c>
      <c r="DJ41" s="823">
        <f t="shared" si="149"/>
        <v>0</v>
      </c>
      <c r="DK41" s="824">
        <f t="shared" si="150"/>
        <v>4.8</v>
      </c>
      <c r="DL41" s="825">
        <f t="shared" si="151"/>
        <v>2.0537504130410835</v>
      </c>
      <c r="DM41" s="823">
        <f t="shared" si="152"/>
        <v>0</v>
      </c>
      <c r="DN41" s="824">
        <f t="shared" si="153"/>
        <v>0</v>
      </c>
      <c r="DO41" s="825">
        <f t="shared" si="154"/>
        <v>2.0537504130410835</v>
      </c>
      <c r="DP41" s="823">
        <f t="shared" si="131"/>
        <v>0</v>
      </c>
      <c r="DQ41" s="824">
        <f t="shared" si="132"/>
        <v>0</v>
      </c>
      <c r="DR41" s="825">
        <f t="shared" si="133"/>
        <v>0</v>
      </c>
    </row>
    <row r="42" spans="1:122" hidden="1">
      <c r="A42" s="107"/>
      <c r="B42" s="106"/>
      <c r="C42" s="108" t="s">
        <v>327</v>
      </c>
      <c r="D42" s="109">
        <v>0.91666666666666663</v>
      </c>
      <c r="E42" s="110" t="s">
        <v>322</v>
      </c>
      <c r="F42" s="110" t="s">
        <v>305</v>
      </c>
      <c r="G42" s="111" t="str">
        <f t="shared" si="185"/>
        <v>PRIME</v>
      </c>
      <c r="H42" s="112" t="s">
        <v>256</v>
      </c>
      <c r="I42" s="111" t="s">
        <v>306</v>
      </c>
      <c r="J42" s="111" t="s">
        <v>314</v>
      </c>
      <c r="K42" s="113"/>
      <c r="L42" s="113"/>
      <c r="M42" s="113"/>
      <c r="N42" s="113"/>
      <c r="O42" s="113"/>
      <c r="P42" s="114"/>
      <c r="Q42" s="114"/>
      <c r="R42" s="113"/>
      <c r="S42" s="113"/>
      <c r="T42" s="113"/>
      <c r="U42" s="113"/>
      <c r="V42" s="113"/>
      <c r="W42" s="114"/>
      <c r="X42" s="114"/>
      <c r="Y42" s="113"/>
      <c r="Z42" s="113"/>
      <c r="AA42" s="113"/>
      <c r="AB42" s="113"/>
      <c r="AC42" s="113"/>
      <c r="AD42" s="114"/>
      <c r="AE42" s="114"/>
      <c r="AF42" s="113"/>
      <c r="AG42" s="113"/>
      <c r="AH42" s="113"/>
      <c r="AI42" s="113"/>
      <c r="AJ42" s="113"/>
      <c r="AK42" s="114"/>
      <c r="AL42" s="114"/>
      <c r="AM42" s="113"/>
      <c r="AN42" s="113"/>
      <c r="AO42" s="113"/>
      <c r="AP42" s="113"/>
      <c r="AQ42" s="113"/>
      <c r="AR42" s="114"/>
      <c r="AS42" s="114"/>
      <c r="AT42" s="113"/>
      <c r="AU42" s="113"/>
      <c r="AV42" s="113"/>
      <c r="AW42" s="113"/>
      <c r="AX42" s="113"/>
      <c r="AY42" s="114"/>
      <c r="AZ42" s="114"/>
      <c r="BA42" s="113"/>
      <c r="BB42" s="113"/>
      <c r="BC42" s="113"/>
      <c r="BD42" s="113"/>
      <c r="BE42" s="113"/>
      <c r="BF42" s="114"/>
      <c r="BG42" s="114"/>
      <c r="BH42" s="113"/>
      <c r="BI42" s="113"/>
      <c r="BJ42" s="113"/>
      <c r="BK42" s="113"/>
      <c r="BL42" s="113"/>
      <c r="BM42" s="114"/>
      <c r="BN42" s="114"/>
      <c r="BO42" s="113"/>
      <c r="BP42" s="113"/>
      <c r="BQ42" s="113"/>
      <c r="BR42" s="113"/>
      <c r="BS42" s="113"/>
      <c r="BT42" s="114"/>
      <c r="BU42" s="114"/>
      <c r="BV42" s="113"/>
      <c r="BW42" s="113"/>
      <c r="BX42" s="113"/>
      <c r="BY42" s="113"/>
      <c r="BZ42" s="113"/>
      <c r="CA42" s="114"/>
      <c r="CB42" s="114"/>
      <c r="CC42" s="113"/>
      <c r="CD42" s="115">
        <f t="shared" si="110"/>
        <v>0</v>
      </c>
      <c r="CE42" s="116"/>
      <c r="CF42" s="145">
        <v>4.5999999999999996</v>
      </c>
      <c r="CG42" s="118">
        <f t="shared" si="186"/>
        <v>1.9681774791643718</v>
      </c>
      <c r="CH42" s="119">
        <f t="shared" si="187"/>
        <v>0</v>
      </c>
      <c r="CI42" s="120">
        <f t="shared" si="188"/>
        <v>0</v>
      </c>
      <c r="CJ42" s="121">
        <f t="shared" si="189"/>
        <v>0</v>
      </c>
      <c r="CK42" s="543">
        <f>1417/2</f>
        <v>708.5</v>
      </c>
      <c r="CL42" s="543">
        <f>1417/2</f>
        <v>708.5</v>
      </c>
      <c r="CM42" s="248">
        <f t="shared" si="115"/>
        <v>472.33333333333337</v>
      </c>
      <c r="CN42" s="543"/>
      <c r="CO42" s="248">
        <v>293.57798165137615</v>
      </c>
      <c r="CP42" s="249">
        <f t="shared" si="116"/>
        <v>0</v>
      </c>
      <c r="CQ42" s="249">
        <f t="shared" si="117"/>
        <v>0</v>
      </c>
      <c r="CR42" s="273" t="e">
        <f t="shared" si="118"/>
        <v>#DIV/0!</v>
      </c>
      <c r="CS42" s="818"/>
      <c r="CT42" s="818">
        <f t="shared" ref="CT42:CT43" si="202">SUM(R42:V42)*CO42</f>
        <v>0</v>
      </c>
      <c r="CU42" s="818">
        <f t="shared" ref="CU42:CU43" si="203">SUM(W42:AX42)*CO42</f>
        <v>0</v>
      </c>
      <c r="CV42" s="818"/>
      <c r="CW42" s="818"/>
      <c r="CX42" s="823">
        <f t="shared" ref="CX42:CX55" si="204">COUNTA(R42:X42)*$CE42</f>
        <v>0</v>
      </c>
      <c r="CY42" s="824">
        <f t="shared" ref="CY42:CY55" si="205">COUNTA(R42:X42)*$CF42</f>
        <v>0</v>
      </c>
      <c r="CZ42" s="825">
        <f t="shared" ref="CZ42:CZ55" si="206">COUNTA(R42:X42)*$CG42</f>
        <v>0</v>
      </c>
      <c r="DA42" s="823">
        <f t="shared" ref="DA42:DA55" si="207">COUNTA(Y42:AE42)*$CE42</f>
        <v>0</v>
      </c>
      <c r="DB42" s="824">
        <f t="shared" ref="DB42:DB55" si="208">COUNTA(Y42:AE42)*$CF42</f>
        <v>0</v>
      </c>
      <c r="DC42" s="825">
        <f t="shared" ref="DC42:DC55" si="209">COUNTA(Y42:AE42)*$CG42</f>
        <v>0</v>
      </c>
      <c r="DD42" s="823">
        <f t="shared" ref="DD42:DD55" si="210">COUNTA(AF42:AL42)*$CE42</f>
        <v>0</v>
      </c>
      <c r="DE42" s="824">
        <f t="shared" ref="DE42:DE55" si="211">COUNTA(AF42:AL42)*$CF42</f>
        <v>0</v>
      </c>
      <c r="DF42" s="825">
        <f t="shared" ref="DF42:DF55" si="212">COUNTA(AF42:AL42)*$CG42</f>
        <v>0</v>
      </c>
      <c r="DG42" s="823">
        <f t="shared" ref="DG42:DG55" si="213">COUNTA(AM42:AS42)*$CE42</f>
        <v>0</v>
      </c>
      <c r="DH42" s="824">
        <f t="shared" ref="DH42:DH55" si="214">COUNTA(AM42:AS42)*$CF42</f>
        <v>0</v>
      </c>
      <c r="DI42" s="825">
        <f t="shared" ref="DI42:DI55" si="215">COUNTA(AM42:AS42)*$CG42</f>
        <v>0</v>
      </c>
      <c r="DJ42" s="823">
        <f t="shared" ref="DJ42:DJ55" si="216">COUNTA(AT42:AZ42)*$CE42</f>
        <v>0</v>
      </c>
      <c r="DK42" s="824">
        <f t="shared" ref="DK42:DK55" si="217">COUNTA(AT42:AZ42)*$CF42</f>
        <v>0</v>
      </c>
      <c r="DL42" s="825">
        <f t="shared" ref="DL42:DL55" si="218">COUNTA(AT42:AZ42)*$CG42</f>
        <v>0</v>
      </c>
      <c r="DM42" s="823">
        <f t="shared" ref="DM42:DM55" si="219">COUNTA(BA42:BG42)*$CE42</f>
        <v>0</v>
      </c>
      <c r="DN42" s="824">
        <f t="shared" ref="DN42:DN55" si="220">COUNTA(BA42:BG42)*$CF42</f>
        <v>0</v>
      </c>
      <c r="DO42" s="825">
        <f t="shared" ref="DO42:DO55" si="221">COUNTA(BA42:BG42)*$CG42</f>
        <v>0</v>
      </c>
      <c r="DP42" s="823">
        <f t="shared" si="131"/>
        <v>0</v>
      </c>
      <c r="DQ42" s="824">
        <f t="shared" si="132"/>
        <v>0</v>
      </c>
      <c r="DR42" s="825">
        <f t="shared" si="133"/>
        <v>0</v>
      </c>
    </row>
    <row r="43" spans="1:122" ht="13.5" hidden="1" thickBot="1">
      <c r="A43" s="107"/>
      <c r="B43" s="106"/>
      <c r="C43" s="215" t="s">
        <v>332</v>
      </c>
      <c r="D43" s="216">
        <v>0.91666666666666663</v>
      </c>
      <c r="E43" s="217" t="s">
        <v>322</v>
      </c>
      <c r="F43" s="217" t="s">
        <v>305</v>
      </c>
      <c r="G43" s="218" t="str">
        <f t="shared" si="185"/>
        <v>PRIME</v>
      </c>
      <c r="H43" s="219" t="s">
        <v>256</v>
      </c>
      <c r="I43" s="218" t="s">
        <v>306</v>
      </c>
      <c r="J43" s="218" t="s">
        <v>314</v>
      </c>
      <c r="K43" s="220"/>
      <c r="L43" s="220"/>
      <c r="M43" s="220"/>
      <c r="N43" s="220"/>
      <c r="O43" s="220"/>
      <c r="P43" s="221"/>
      <c r="Q43" s="221"/>
      <c r="R43" s="220"/>
      <c r="S43" s="220"/>
      <c r="T43" s="220"/>
      <c r="U43" s="220"/>
      <c r="V43" s="220"/>
      <c r="W43" s="221"/>
      <c r="X43" s="221"/>
      <c r="Y43" s="220"/>
      <c r="Z43" s="220"/>
      <c r="AA43" s="220"/>
      <c r="AB43" s="220"/>
      <c r="AC43" s="220"/>
      <c r="AD43" s="221"/>
      <c r="AE43" s="221"/>
      <c r="AF43" s="220"/>
      <c r="AG43" s="220"/>
      <c r="AH43" s="220"/>
      <c r="AI43" s="220"/>
      <c r="AJ43" s="220"/>
      <c r="AK43" s="221"/>
      <c r="AL43" s="221"/>
      <c r="AM43" s="220"/>
      <c r="AN43" s="220"/>
      <c r="AO43" s="220"/>
      <c r="AP43" s="220"/>
      <c r="AQ43" s="220"/>
      <c r="AR43" s="221"/>
      <c r="AS43" s="221"/>
      <c r="AT43" s="220"/>
      <c r="AU43" s="220"/>
      <c r="AV43" s="220"/>
      <c r="AW43" s="220"/>
      <c r="AX43" s="220"/>
      <c r="AY43" s="221"/>
      <c r="AZ43" s="221"/>
      <c r="BA43" s="220"/>
      <c r="BB43" s="220"/>
      <c r="BC43" s="220"/>
      <c r="BD43" s="220"/>
      <c r="BE43" s="220"/>
      <c r="BF43" s="221"/>
      <c r="BG43" s="221"/>
      <c r="BH43" s="220"/>
      <c r="BI43" s="220"/>
      <c r="BJ43" s="220"/>
      <c r="BK43" s="220"/>
      <c r="BL43" s="220"/>
      <c r="BM43" s="221"/>
      <c r="BN43" s="221"/>
      <c r="BO43" s="220"/>
      <c r="BP43" s="220"/>
      <c r="BQ43" s="220"/>
      <c r="BR43" s="220"/>
      <c r="BS43" s="220"/>
      <c r="BT43" s="221"/>
      <c r="BU43" s="221"/>
      <c r="BV43" s="220"/>
      <c r="BW43" s="220"/>
      <c r="BX43" s="220"/>
      <c r="BY43" s="220"/>
      <c r="BZ43" s="220"/>
      <c r="CA43" s="221"/>
      <c r="CB43" s="221"/>
      <c r="CC43" s="220"/>
      <c r="CD43" s="222">
        <f t="shared" si="110"/>
        <v>0</v>
      </c>
      <c r="CE43" s="223"/>
      <c r="CF43" s="224">
        <v>1.8</v>
      </c>
      <c r="CG43" s="225">
        <f t="shared" si="186"/>
        <v>0.77015640489040638</v>
      </c>
      <c r="CH43" s="226">
        <f t="shared" si="187"/>
        <v>0</v>
      </c>
      <c r="CI43" s="227">
        <f t="shared" si="188"/>
        <v>0</v>
      </c>
      <c r="CJ43" s="228">
        <f t="shared" si="189"/>
        <v>0</v>
      </c>
      <c r="CK43" s="546" t="e">
        <f>12.4*5*I43</f>
        <v>#VALUE!</v>
      </c>
      <c r="CL43" s="546">
        <f>12.4*5*J43</f>
        <v>1240</v>
      </c>
      <c r="CM43" s="252">
        <f t="shared" si="115"/>
        <v>826.66666666666674</v>
      </c>
      <c r="CN43" s="546"/>
      <c r="CO43" s="252">
        <v>293.57798165137615</v>
      </c>
      <c r="CP43" s="253">
        <f t="shared" si="116"/>
        <v>0</v>
      </c>
      <c r="CQ43" s="253">
        <f t="shared" si="117"/>
        <v>0</v>
      </c>
      <c r="CR43" s="275" t="e">
        <f t="shared" si="118"/>
        <v>#DIV/0!</v>
      </c>
      <c r="CS43" s="818"/>
      <c r="CT43" s="818">
        <f t="shared" si="202"/>
        <v>0</v>
      </c>
      <c r="CU43" s="818">
        <f t="shared" si="203"/>
        <v>0</v>
      </c>
      <c r="CV43" s="818"/>
      <c r="CW43" s="818"/>
      <c r="CX43" s="823">
        <f t="shared" si="204"/>
        <v>0</v>
      </c>
      <c r="CY43" s="824">
        <f t="shared" si="205"/>
        <v>0</v>
      </c>
      <c r="CZ43" s="825">
        <f t="shared" si="206"/>
        <v>0</v>
      </c>
      <c r="DA43" s="823">
        <f t="shared" si="207"/>
        <v>0</v>
      </c>
      <c r="DB43" s="824">
        <f t="shared" si="208"/>
        <v>0</v>
      </c>
      <c r="DC43" s="825">
        <f t="shared" si="209"/>
        <v>0</v>
      </c>
      <c r="DD43" s="823">
        <f t="shared" si="210"/>
        <v>0</v>
      </c>
      <c r="DE43" s="824">
        <f t="shared" si="211"/>
        <v>0</v>
      </c>
      <c r="DF43" s="825">
        <f t="shared" si="212"/>
        <v>0</v>
      </c>
      <c r="DG43" s="823">
        <f t="shared" si="213"/>
        <v>0</v>
      </c>
      <c r="DH43" s="824">
        <f t="shared" si="214"/>
        <v>0</v>
      </c>
      <c r="DI43" s="825">
        <f t="shared" si="215"/>
        <v>0</v>
      </c>
      <c r="DJ43" s="823">
        <f t="shared" si="216"/>
        <v>0</v>
      </c>
      <c r="DK43" s="824">
        <f t="shared" si="217"/>
        <v>0</v>
      </c>
      <c r="DL43" s="825">
        <f t="shared" si="218"/>
        <v>0</v>
      </c>
      <c r="DM43" s="823">
        <f t="shared" si="219"/>
        <v>0</v>
      </c>
      <c r="DN43" s="824">
        <f t="shared" si="220"/>
        <v>0</v>
      </c>
      <c r="DO43" s="825">
        <f t="shared" si="221"/>
        <v>0</v>
      </c>
      <c r="DP43" s="823">
        <f t="shared" si="131"/>
        <v>0</v>
      </c>
      <c r="DQ43" s="824">
        <f t="shared" si="132"/>
        <v>0</v>
      </c>
      <c r="DR43" s="825">
        <f t="shared" si="133"/>
        <v>0</v>
      </c>
    </row>
    <row r="44" spans="1:122" hidden="1">
      <c r="A44" s="107"/>
      <c r="B44" s="106"/>
      <c r="C44" s="178" t="s">
        <v>333</v>
      </c>
      <c r="D44" s="179">
        <v>0.375</v>
      </c>
      <c r="E44" s="180" t="s">
        <v>322</v>
      </c>
      <c r="F44" s="180" t="s">
        <v>305</v>
      </c>
      <c r="G44" s="181" t="str">
        <f t="shared" ref="G44:G55" si="222">IF(D44&lt;=0.541,"DAY",(IF(D44&lt;=0.74930556,"EARLY",(IF(D44&lt;=0.97916667,"PRIME","LATE")))))</f>
        <v>DAY</v>
      </c>
      <c r="H44" s="229" t="s">
        <v>295</v>
      </c>
      <c r="I44" s="181" t="s">
        <v>334</v>
      </c>
      <c r="J44" s="181" t="s">
        <v>335</v>
      </c>
      <c r="K44" s="183"/>
      <c r="L44" s="183"/>
      <c r="M44" s="183"/>
      <c r="N44" s="183"/>
      <c r="O44" s="183"/>
      <c r="P44" s="184"/>
      <c r="Q44" s="184"/>
      <c r="R44" s="183"/>
      <c r="S44" s="183"/>
      <c r="T44" s="183"/>
      <c r="U44" s="183"/>
      <c r="V44" s="183"/>
      <c r="W44" s="184"/>
      <c r="X44" s="184"/>
      <c r="Y44" s="183"/>
      <c r="Z44" s="183"/>
      <c r="AA44" s="183"/>
      <c r="AB44" s="183"/>
      <c r="AC44" s="183"/>
      <c r="AD44" s="184"/>
      <c r="AE44" s="184"/>
      <c r="AF44" s="183"/>
      <c r="AG44" s="183"/>
      <c r="AH44" s="183"/>
      <c r="AI44" s="183"/>
      <c r="AJ44" s="183"/>
      <c r="AK44" s="184"/>
      <c r="AL44" s="184"/>
      <c r="AM44" s="183"/>
      <c r="AN44" s="183"/>
      <c r="AO44" s="183"/>
      <c r="AP44" s="183"/>
      <c r="AQ44" s="183"/>
      <c r="AR44" s="184"/>
      <c r="AS44" s="184"/>
      <c r="AT44" s="183"/>
      <c r="AU44" s="183"/>
      <c r="AV44" s="183"/>
      <c r="AW44" s="183"/>
      <c r="AX44" s="183"/>
      <c r="AY44" s="184"/>
      <c r="AZ44" s="184"/>
      <c r="BA44" s="183"/>
      <c r="BB44" s="183"/>
      <c r="BC44" s="183"/>
      <c r="BD44" s="183"/>
      <c r="BE44" s="183"/>
      <c r="BF44" s="184"/>
      <c r="BG44" s="184"/>
      <c r="BH44" s="183"/>
      <c r="BI44" s="183"/>
      <c r="BJ44" s="183"/>
      <c r="BK44" s="183"/>
      <c r="BL44" s="183"/>
      <c r="BM44" s="184"/>
      <c r="BN44" s="184"/>
      <c r="BO44" s="183"/>
      <c r="BP44" s="183"/>
      <c r="BQ44" s="183"/>
      <c r="BR44" s="183"/>
      <c r="BS44" s="183"/>
      <c r="BT44" s="184"/>
      <c r="BU44" s="184"/>
      <c r="BV44" s="183"/>
      <c r="BW44" s="183"/>
      <c r="BX44" s="183"/>
      <c r="BY44" s="183"/>
      <c r="BZ44" s="183"/>
      <c r="CA44" s="184"/>
      <c r="CB44" s="184"/>
      <c r="CC44" s="183"/>
      <c r="CD44" s="185">
        <f t="shared" si="110"/>
        <v>0</v>
      </c>
      <c r="CE44" s="186"/>
      <c r="CF44" s="187">
        <v>2.2000000000000002</v>
      </c>
      <c r="CG44" s="188">
        <f t="shared" ref="CG44:CG55" si="223">(CE44*$CH$7)+(CF44*$CI$7)</f>
        <v>0.94130227264383015</v>
      </c>
      <c r="CH44" s="189">
        <f t="shared" ref="CH44:CH55" si="224">+CD44*CE44</f>
        <v>0</v>
      </c>
      <c r="CI44" s="190">
        <f t="shared" ref="CI44:CI55" si="225">+CD44*CF44</f>
        <v>0</v>
      </c>
      <c r="CJ44" s="191">
        <f t="shared" ref="CJ44:CJ55" si="226">CD44*CG44</f>
        <v>0</v>
      </c>
      <c r="CK44" s="542" t="e">
        <f>13.8*3.8*I44</f>
        <v>#VALUE!</v>
      </c>
      <c r="CL44" s="542">
        <f>13.8*3.8*J44</f>
        <v>629.28</v>
      </c>
      <c r="CM44" s="247">
        <f t="shared" si="115"/>
        <v>251.71199999999999</v>
      </c>
      <c r="CN44" s="542"/>
      <c r="CO44" s="247">
        <v>293.57798165137615</v>
      </c>
      <c r="CP44" s="247">
        <f t="shared" si="116"/>
        <v>0</v>
      </c>
      <c r="CQ44" s="247">
        <f t="shared" si="117"/>
        <v>0</v>
      </c>
      <c r="CR44" s="272" t="e">
        <f t="shared" si="118"/>
        <v>#DIV/0!</v>
      </c>
      <c r="CS44" s="818"/>
      <c r="CT44" s="818"/>
      <c r="CU44" s="818"/>
      <c r="CV44" s="818">
        <f t="shared" ref="CV44:CV55" si="227">SUM(W44:AX44)*CO44</f>
        <v>0</v>
      </c>
      <c r="CW44" s="818"/>
      <c r="CX44" s="823">
        <f t="shared" si="204"/>
        <v>0</v>
      </c>
      <c r="CY44" s="824">
        <f t="shared" si="205"/>
        <v>0</v>
      </c>
      <c r="CZ44" s="825">
        <f t="shared" si="206"/>
        <v>0</v>
      </c>
      <c r="DA44" s="823">
        <f t="shared" si="207"/>
        <v>0</v>
      </c>
      <c r="DB44" s="824">
        <f t="shared" si="208"/>
        <v>0</v>
      </c>
      <c r="DC44" s="825">
        <f t="shared" si="209"/>
        <v>0</v>
      </c>
      <c r="DD44" s="823">
        <f t="shared" si="210"/>
        <v>0</v>
      </c>
      <c r="DE44" s="824">
        <f t="shared" si="211"/>
        <v>0</v>
      </c>
      <c r="DF44" s="825">
        <f t="shared" si="212"/>
        <v>0</v>
      </c>
      <c r="DG44" s="823">
        <f t="shared" si="213"/>
        <v>0</v>
      </c>
      <c r="DH44" s="824">
        <f t="shared" si="214"/>
        <v>0</v>
      </c>
      <c r="DI44" s="825">
        <f t="shared" si="215"/>
        <v>0</v>
      </c>
      <c r="DJ44" s="823">
        <f t="shared" si="216"/>
        <v>0</v>
      </c>
      <c r="DK44" s="824">
        <f t="shared" si="217"/>
        <v>0</v>
      </c>
      <c r="DL44" s="825">
        <f t="shared" si="218"/>
        <v>0</v>
      </c>
      <c r="DM44" s="823">
        <f t="shared" si="219"/>
        <v>0</v>
      </c>
      <c r="DN44" s="824">
        <f t="shared" si="220"/>
        <v>0</v>
      </c>
      <c r="DO44" s="825">
        <f t="shared" si="221"/>
        <v>0</v>
      </c>
      <c r="DP44" s="823">
        <f t="shared" si="131"/>
        <v>0</v>
      </c>
      <c r="DQ44" s="824">
        <f t="shared" si="132"/>
        <v>0</v>
      </c>
      <c r="DR44" s="825">
        <f t="shared" si="133"/>
        <v>0</v>
      </c>
    </row>
    <row r="45" spans="1:122" hidden="1">
      <c r="A45" s="107"/>
      <c r="B45" s="106"/>
      <c r="C45" s="108" t="s">
        <v>336</v>
      </c>
      <c r="D45" s="109">
        <v>0.40625</v>
      </c>
      <c r="E45" s="110" t="s">
        <v>322</v>
      </c>
      <c r="F45" s="110" t="s">
        <v>305</v>
      </c>
      <c r="G45" s="111" t="str">
        <f t="shared" ref="G45" si="228">IF(D45&lt;=0.541,"DAY",(IF(D45&lt;=0.74930556,"EARLY",(IF(D45&lt;=0.97916667,"PRIME","LATE")))))</f>
        <v>DAY</v>
      </c>
      <c r="H45" s="230" t="s">
        <v>295</v>
      </c>
      <c r="I45" s="111" t="s">
        <v>334</v>
      </c>
      <c r="J45" s="111" t="s">
        <v>335</v>
      </c>
      <c r="K45" s="113"/>
      <c r="L45" s="113"/>
      <c r="M45" s="113"/>
      <c r="N45" s="113"/>
      <c r="O45" s="113"/>
      <c r="P45" s="114"/>
      <c r="Q45" s="114"/>
      <c r="R45" s="113"/>
      <c r="S45" s="113"/>
      <c r="T45" s="113"/>
      <c r="U45" s="113"/>
      <c r="V45" s="113"/>
      <c r="W45" s="114"/>
      <c r="X45" s="114"/>
      <c r="Y45" s="113"/>
      <c r="Z45" s="113"/>
      <c r="AA45" s="113"/>
      <c r="AB45" s="113"/>
      <c r="AC45" s="113"/>
      <c r="AD45" s="114"/>
      <c r="AE45" s="114"/>
      <c r="AF45" s="113"/>
      <c r="AG45" s="113"/>
      <c r="AH45" s="113"/>
      <c r="AI45" s="113"/>
      <c r="AJ45" s="113"/>
      <c r="AK45" s="114"/>
      <c r="AL45" s="114"/>
      <c r="AM45" s="113"/>
      <c r="AN45" s="113"/>
      <c r="AO45" s="113"/>
      <c r="AP45" s="113"/>
      <c r="AQ45" s="113"/>
      <c r="AR45" s="114"/>
      <c r="AS45" s="114"/>
      <c r="AT45" s="113"/>
      <c r="AU45" s="113"/>
      <c r="AV45" s="113"/>
      <c r="AW45" s="113"/>
      <c r="AX45" s="113"/>
      <c r="AY45" s="114"/>
      <c r="AZ45" s="114"/>
      <c r="BA45" s="113"/>
      <c r="BB45" s="113"/>
      <c r="BC45" s="113"/>
      <c r="BD45" s="113"/>
      <c r="BE45" s="113"/>
      <c r="BF45" s="114"/>
      <c r="BG45" s="114"/>
      <c r="BH45" s="113"/>
      <c r="BI45" s="113"/>
      <c r="BJ45" s="113"/>
      <c r="BK45" s="113"/>
      <c r="BL45" s="113"/>
      <c r="BM45" s="114"/>
      <c r="BN45" s="114"/>
      <c r="BO45" s="113"/>
      <c r="BP45" s="113"/>
      <c r="BQ45" s="113"/>
      <c r="BR45" s="113"/>
      <c r="BS45" s="113"/>
      <c r="BT45" s="114"/>
      <c r="BU45" s="114"/>
      <c r="BV45" s="113"/>
      <c r="BW45" s="113"/>
      <c r="BX45" s="113"/>
      <c r="BY45" s="113"/>
      <c r="BZ45" s="113"/>
      <c r="CA45" s="114"/>
      <c r="CB45" s="114"/>
      <c r="CC45" s="113"/>
      <c r="CD45" s="115">
        <f t="shared" si="110"/>
        <v>0</v>
      </c>
      <c r="CE45" s="116"/>
      <c r="CF45" s="117">
        <v>1.8</v>
      </c>
      <c r="CG45" s="118">
        <f t="shared" ref="CG45" si="229">(CE45*$CH$7)+(CF45*$CI$7)</f>
        <v>0.77015640489040638</v>
      </c>
      <c r="CH45" s="119">
        <f t="shared" ref="CH45" si="230">+CD45*CE45</f>
        <v>0</v>
      </c>
      <c r="CI45" s="120">
        <f t="shared" ref="CI45" si="231">+CD45*CF45</f>
        <v>0</v>
      </c>
      <c r="CJ45" s="121">
        <f t="shared" ref="CJ45" si="232">CD45*CG45</f>
        <v>0</v>
      </c>
      <c r="CK45" s="543" t="e">
        <f>17.5*1.4*I45</f>
        <v>#VALUE!</v>
      </c>
      <c r="CL45" s="543">
        <f>17.5*1.4*J45</f>
        <v>294</v>
      </c>
      <c r="CM45" s="248">
        <f t="shared" si="115"/>
        <v>117.60000000000001</v>
      </c>
      <c r="CN45" s="543"/>
      <c r="CO45" s="248">
        <v>293.57798165137615</v>
      </c>
      <c r="CP45" s="249">
        <f t="shared" si="116"/>
        <v>0</v>
      </c>
      <c r="CQ45" s="249">
        <f t="shared" si="117"/>
        <v>0</v>
      </c>
      <c r="CR45" s="273" t="e">
        <f t="shared" si="118"/>
        <v>#DIV/0!</v>
      </c>
      <c r="CS45" s="818"/>
      <c r="CT45" s="818"/>
      <c r="CU45" s="818"/>
      <c r="CV45" s="818">
        <f t="shared" si="227"/>
        <v>0</v>
      </c>
      <c r="CW45" s="818"/>
      <c r="CX45" s="823">
        <f t="shared" si="204"/>
        <v>0</v>
      </c>
      <c r="CY45" s="824">
        <f t="shared" si="205"/>
        <v>0</v>
      </c>
      <c r="CZ45" s="825">
        <f t="shared" si="206"/>
        <v>0</v>
      </c>
      <c r="DA45" s="823">
        <f t="shared" si="207"/>
        <v>0</v>
      </c>
      <c r="DB45" s="824">
        <f t="shared" si="208"/>
        <v>0</v>
      </c>
      <c r="DC45" s="825">
        <f t="shared" si="209"/>
        <v>0</v>
      </c>
      <c r="DD45" s="823">
        <f t="shared" si="210"/>
        <v>0</v>
      </c>
      <c r="DE45" s="824">
        <f t="shared" si="211"/>
        <v>0</v>
      </c>
      <c r="DF45" s="825">
        <f t="shared" si="212"/>
        <v>0</v>
      </c>
      <c r="DG45" s="823">
        <f t="shared" si="213"/>
        <v>0</v>
      </c>
      <c r="DH45" s="824">
        <f t="shared" si="214"/>
        <v>0</v>
      </c>
      <c r="DI45" s="825">
        <f t="shared" si="215"/>
        <v>0</v>
      </c>
      <c r="DJ45" s="823">
        <f t="shared" si="216"/>
        <v>0</v>
      </c>
      <c r="DK45" s="824">
        <f t="shared" si="217"/>
        <v>0</v>
      </c>
      <c r="DL45" s="825">
        <f t="shared" si="218"/>
        <v>0</v>
      </c>
      <c r="DM45" s="823">
        <f t="shared" si="219"/>
        <v>0</v>
      </c>
      <c r="DN45" s="824">
        <f t="shared" si="220"/>
        <v>0</v>
      </c>
      <c r="DO45" s="825">
        <f t="shared" si="221"/>
        <v>0</v>
      </c>
      <c r="DP45" s="823">
        <f t="shared" si="131"/>
        <v>0</v>
      </c>
      <c r="DQ45" s="824">
        <f t="shared" si="132"/>
        <v>0</v>
      </c>
      <c r="DR45" s="825">
        <f t="shared" si="133"/>
        <v>0</v>
      </c>
    </row>
    <row r="46" spans="1:122" hidden="1">
      <c r="A46" s="107"/>
      <c r="B46" s="106"/>
      <c r="C46" s="108" t="s">
        <v>328</v>
      </c>
      <c r="D46" s="109">
        <v>0.64583333333333337</v>
      </c>
      <c r="E46" s="110" t="s">
        <v>322</v>
      </c>
      <c r="F46" s="110" t="s">
        <v>305</v>
      </c>
      <c r="G46" s="111" t="str">
        <f t="shared" si="222"/>
        <v>EARLY</v>
      </c>
      <c r="H46" s="230" t="s">
        <v>295</v>
      </c>
      <c r="I46" s="111" t="s">
        <v>334</v>
      </c>
      <c r="J46" s="111" t="s">
        <v>335</v>
      </c>
      <c r="K46" s="113"/>
      <c r="L46" s="113"/>
      <c r="M46" s="113"/>
      <c r="N46" s="113"/>
      <c r="O46" s="113"/>
      <c r="P46" s="114"/>
      <c r="Q46" s="114"/>
      <c r="R46" s="113"/>
      <c r="S46" s="113"/>
      <c r="T46" s="113"/>
      <c r="U46" s="113"/>
      <c r="V46" s="113"/>
      <c r="W46" s="114"/>
      <c r="X46" s="114"/>
      <c r="Y46" s="113"/>
      <c r="Z46" s="113"/>
      <c r="AA46" s="113"/>
      <c r="AB46" s="113"/>
      <c r="AC46" s="113"/>
      <c r="AD46" s="114"/>
      <c r="AE46" s="114"/>
      <c r="AF46" s="113"/>
      <c r="AG46" s="113"/>
      <c r="AH46" s="113"/>
      <c r="AI46" s="113"/>
      <c r="AJ46" s="113"/>
      <c r="AK46" s="114"/>
      <c r="AL46" s="114"/>
      <c r="AM46" s="113"/>
      <c r="AN46" s="113"/>
      <c r="AO46" s="113"/>
      <c r="AP46" s="113"/>
      <c r="AQ46" s="113"/>
      <c r="AR46" s="114"/>
      <c r="AS46" s="114"/>
      <c r="AT46" s="113"/>
      <c r="AU46" s="113"/>
      <c r="AV46" s="113"/>
      <c r="AW46" s="113"/>
      <c r="AX46" s="113"/>
      <c r="AY46" s="114"/>
      <c r="AZ46" s="114"/>
      <c r="BA46" s="113"/>
      <c r="BB46" s="113"/>
      <c r="BC46" s="113"/>
      <c r="BD46" s="113"/>
      <c r="BE46" s="113"/>
      <c r="BF46" s="114"/>
      <c r="BG46" s="114"/>
      <c r="BH46" s="113"/>
      <c r="BI46" s="113"/>
      <c r="BJ46" s="113"/>
      <c r="BK46" s="113"/>
      <c r="BL46" s="113"/>
      <c r="BM46" s="114"/>
      <c r="BN46" s="114"/>
      <c r="BO46" s="113"/>
      <c r="BP46" s="113"/>
      <c r="BQ46" s="113"/>
      <c r="BR46" s="113"/>
      <c r="BS46" s="113"/>
      <c r="BT46" s="114"/>
      <c r="BU46" s="114"/>
      <c r="BV46" s="113"/>
      <c r="BW46" s="113"/>
      <c r="BX46" s="113"/>
      <c r="BY46" s="113"/>
      <c r="BZ46" s="113"/>
      <c r="CA46" s="114"/>
      <c r="CB46" s="114"/>
      <c r="CC46" s="113"/>
      <c r="CD46" s="115">
        <f t="shared" si="110"/>
        <v>0</v>
      </c>
      <c r="CE46" s="116"/>
      <c r="CF46" s="117">
        <v>2</v>
      </c>
      <c r="CG46" s="118">
        <f t="shared" si="223"/>
        <v>0.85572933876711821</v>
      </c>
      <c r="CH46" s="119">
        <f t="shared" si="224"/>
        <v>0</v>
      </c>
      <c r="CI46" s="120">
        <f t="shared" si="225"/>
        <v>0</v>
      </c>
      <c r="CJ46" s="121">
        <f t="shared" si="226"/>
        <v>0</v>
      </c>
      <c r="CK46" s="543" t="e">
        <f>17.5*1.4*I46</f>
        <v>#VALUE!</v>
      </c>
      <c r="CL46" s="543">
        <f>17.5*1.4*J46</f>
        <v>294</v>
      </c>
      <c r="CM46" s="248">
        <f t="shared" si="115"/>
        <v>117.60000000000001</v>
      </c>
      <c r="CN46" s="543"/>
      <c r="CO46" s="248">
        <v>293.57798165137615</v>
      </c>
      <c r="CP46" s="249">
        <f t="shared" si="116"/>
        <v>0</v>
      </c>
      <c r="CQ46" s="249">
        <f t="shared" si="117"/>
        <v>0</v>
      </c>
      <c r="CR46" s="273" t="e">
        <f t="shared" si="118"/>
        <v>#DIV/0!</v>
      </c>
      <c r="CS46" s="818"/>
      <c r="CT46" s="818"/>
      <c r="CU46" s="818"/>
      <c r="CV46" s="818">
        <f t="shared" si="227"/>
        <v>0</v>
      </c>
      <c r="CW46" s="818"/>
      <c r="CX46" s="823">
        <f t="shared" si="204"/>
        <v>0</v>
      </c>
      <c r="CY46" s="824">
        <f t="shared" si="205"/>
        <v>0</v>
      </c>
      <c r="CZ46" s="825">
        <f t="shared" si="206"/>
        <v>0</v>
      </c>
      <c r="DA46" s="823">
        <f t="shared" si="207"/>
        <v>0</v>
      </c>
      <c r="DB46" s="824">
        <f t="shared" si="208"/>
        <v>0</v>
      </c>
      <c r="DC46" s="825">
        <f t="shared" si="209"/>
        <v>0</v>
      </c>
      <c r="DD46" s="823">
        <f t="shared" si="210"/>
        <v>0</v>
      </c>
      <c r="DE46" s="824">
        <f t="shared" si="211"/>
        <v>0</v>
      </c>
      <c r="DF46" s="825">
        <f t="shared" si="212"/>
        <v>0</v>
      </c>
      <c r="DG46" s="823">
        <f t="shared" si="213"/>
        <v>0</v>
      </c>
      <c r="DH46" s="824">
        <f t="shared" si="214"/>
        <v>0</v>
      </c>
      <c r="DI46" s="825">
        <f t="shared" si="215"/>
        <v>0</v>
      </c>
      <c r="DJ46" s="823">
        <f t="shared" si="216"/>
        <v>0</v>
      </c>
      <c r="DK46" s="824">
        <f t="shared" si="217"/>
        <v>0</v>
      </c>
      <c r="DL46" s="825">
        <f t="shared" si="218"/>
        <v>0</v>
      </c>
      <c r="DM46" s="823">
        <f t="shared" si="219"/>
        <v>0</v>
      </c>
      <c r="DN46" s="824">
        <f t="shared" si="220"/>
        <v>0</v>
      </c>
      <c r="DO46" s="825">
        <f t="shared" si="221"/>
        <v>0</v>
      </c>
      <c r="DP46" s="823">
        <f t="shared" si="131"/>
        <v>0</v>
      </c>
      <c r="DQ46" s="824">
        <f t="shared" si="132"/>
        <v>0</v>
      </c>
      <c r="DR46" s="825">
        <f t="shared" si="133"/>
        <v>0</v>
      </c>
    </row>
    <row r="47" spans="1:122" hidden="1">
      <c r="A47" s="107"/>
      <c r="B47" s="106"/>
      <c r="C47" s="108" t="s">
        <v>329</v>
      </c>
      <c r="D47" s="109">
        <v>0.6875</v>
      </c>
      <c r="E47" s="110" t="s">
        <v>322</v>
      </c>
      <c r="F47" s="110" t="s">
        <v>305</v>
      </c>
      <c r="G47" s="111" t="str">
        <f t="shared" si="222"/>
        <v>EARLY</v>
      </c>
      <c r="H47" s="230" t="s">
        <v>295</v>
      </c>
      <c r="I47" s="111" t="s">
        <v>334</v>
      </c>
      <c r="J47" s="111" t="s">
        <v>335</v>
      </c>
      <c r="K47" s="113"/>
      <c r="L47" s="113"/>
      <c r="M47" s="113"/>
      <c r="N47" s="113"/>
      <c r="O47" s="113"/>
      <c r="P47" s="114"/>
      <c r="Q47" s="114"/>
      <c r="R47" s="113"/>
      <c r="S47" s="113"/>
      <c r="T47" s="113"/>
      <c r="U47" s="113"/>
      <c r="V47" s="113"/>
      <c r="W47" s="114"/>
      <c r="X47" s="114"/>
      <c r="Y47" s="113"/>
      <c r="Z47" s="113"/>
      <c r="AA47" s="113"/>
      <c r="AB47" s="113"/>
      <c r="AC47" s="113"/>
      <c r="AD47" s="114"/>
      <c r="AE47" s="114"/>
      <c r="AF47" s="113"/>
      <c r="AG47" s="113"/>
      <c r="AH47" s="113"/>
      <c r="AI47" s="113"/>
      <c r="AJ47" s="113"/>
      <c r="AK47" s="114"/>
      <c r="AL47" s="114"/>
      <c r="AM47" s="113"/>
      <c r="AN47" s="113"/>
      <c r="AO47" s="113"/>
      <c r="AP47" s="113"/>
      <c r="AQ47" s="113"/>
      <c r="AR47" s="114"/>
      <c r="AS47" s="114"/>
      <c r="AT47" s="113"/>
      <c r="AU47" s="113"/>
      <c r="AV47" s="113"/>
      <c r="AW47" s="113"/>
      <c r="AX47" s="113"/>
      <c r="AY47" s="114"/>
      <c r="AZ47" s="114"/>
      <c r="BA47" s="113"/>
      <c r="BB47" s="113"/>
      <c r="BC47" s="113"/>
      <c r="BD47" s="113"/>
      <c r="BE47" s="113"/>
      <c r="BF47" s="114"/>
      <c r="BG47" s="114"/>
      <c r="BH47" s="113"/>
      <c r="BI47" s="113"/>
      <c r="BJ47" s="113"/>
      <c r="BK47" s="113"/>
      <c r="BL47" s="113"/>
      <c r="BM47" s="114"/>
      <c r="BN47" s="114"/>
      <c r="BO47" s="113"/>
      <c r="BP47" s="113"/>
      <c r="BQ47" s="113"/>
      <c r="BR47" s="113"/>
      <c r="BS47" s="113"/>
      <c r="BT47" s="114"/>
      <c r="BU47" s="114"/>
      <c r="BV47" s="113"/>
      <c r="BW47" s="113"/>
      <c r="BX47" s="113"/>
      <c r="BY47" s="113"/>
      <c r="BZ47" s="113"/>
      <c r="CA47" s="114"/>
      <c r="CB47" s="114"/>
      <c r="CC47" s="113"/>
      <c r="CD47" s="115">
        <f t="shared" si="110"/>
        <v>0</v>
      </c>
      <c r="CE47" s="116"/>
      <c r="CF47" s="117">
        <v>1.5</v>
      </c>
      <c r="CG47" s="118">
        <f t="shared" si="223"/>
        <v>0.64179700407533868</v>
      </c>
      <c r="CH47" s="119">
        <f t="shared" si="224"/>
        <v>0</v>
      </c>
      <c r="CI47" s="120">
        <f t="shared" si="225"/>
        <v>0</v>
      </c>
      <c r="CJ47" s="121">
        <f t="shared" si="226"/>
        <v>0</v>
      </c>
      <c r="CK47" s="543" t="e">
        <f>7.5*1.1*I47</f>
        <v>#VALUE!</v>
      </c>
      <c r="CL47" s="543">
        <f>7.5*1.1*J47</f>
        <v>99</v>
      </c>
      <c r="CM47" s="248">
        <f t="shared" si="115"/>
        <v>39.599999999999994</v>
      </c>
      <c r="CN47" s="543"/>
      <c r="CO47" s="248">
        <v>293.57798165137615</v>
      </c>
      <c r="CP47" s="249">
        <f t="shared" si="116"/>
        <v>0</v>
      </c>
      <c r="CQ47" s="249">
        <f t="shared" si="117"/>
        <v>0</v>
      </c>
      <c r="CR47" s="273" t="e">
        <f t="shared" si="118"/>
        <v>#DIV/0!</v>
      </c>
      <c r="CS47" s="818"/>
      <c r="CT47" s="818"/>
      <c r="CU47" s="818"/>
      <c r="CV47" s="818">
        <f t="shared" si="227"/>
        <v>0</v>
      </c>
      <c r="CW47" s="818"/>
      <c r="CX47" s="823">
        <f t="shared" si="204"/>
        <v>0</v>
      </c>
      <c r="CY47" s="824">
        <f t="shared" si="205"/>
        <v>0</v>
      </c>
      <c r="CZ47" s="825">
        <f t="shared" si="206"/>
        <v>0</v>
      </c>
      <c r="DA47" s="823">
        <f t="shared" si="207"/>
        <v>0</v>
      </c>
      <c r="DB47" s="824">
        <f t="shared" si="208"/>
        <v>0</v>
      </c>
      <c r="DC47" s="825">
        <f t="shared" si="209"/>
        <v>0</v>
      </c>
      <c r="DD47" s="823">
        <f t="shared" si="210"/>
        <v>0</v>
      </c>
      <c r="DE47" s="824">
        <f t="shared" si="211"/>
        <v>0</v>
      </c>
      <c r="DF47" s="825">
        <f t="shared" si="212"/>
        <v>0</v>
      </c>
      <c r="DG47" s="823">
        <f t="shared" si="213"/>
        <v>0</v>
      </c>
      <c r="DH47" s="824">
        <f t="shared" si="214"/>
        <v>0</v>
      </c>
      <c r="DI47" s="825">
        <f t="shared" si="215"/>
        <v>0</v>
      </c>
      <c r="DJ47" s="823">
        <f t="shared" si="216"/>
        <v>0</v>
      </c>
      <c r="DK47" s="824">
        <f t="shared" si="217"/>
        <v>0</v>
      </c>
      <c r="DL47" s="825">
        <f t="shared" si="218"/>
        <v>0</v>
      </c>
      <c r="DM47" s="823">
        <f t="shared" si="219"/>
        <v>0</v>
      </c>
      <c r="DN47" s="824">
        <f t="shared" si="220"/>
        <v>0</v>
      </c>
      <c r="DO47" s="825">
        <f t="shared" si="221"/>
        <v>0</v>
      </c>
      <c r="DP47" s="823">
        <f t="shared" si="131"/>
        <v>0</v>
      </c>
      <c r="DQ47" s="824">
        <f t="shared" si="132"/>
        <v>0</v>
      </c>
      <c r="DR47" s="825">
        <f t="shared" si="133"/>
        <v>0</v>
      </c>
    </row>
    <row r="48" spans="1:122" hidden="1">
      <c r="A48" s="107"/>
      <c r="B48" s="106"/>
      <c r="C48" s="108" t="s">
        <v>337</v>
      </c>
      <c r="D48" s="109">
        <v>0.72916666666666663</v>
      </c>
      <c r="E48" s="110" t="s">
        <v>322</v>
      </c>
      <c r="F48" s="110" t="s">
        <v>305</v>
      </c>
      <c r="G48" s="111" t="str">
        <f t="shared" si="222"/>
        <v>EARLY</v>
      </c>
      <c r="H48" s="230" t="s">
        <v>295</v>
      </c>
      <c r="I48" s="111" t="s">
        <v>334</v>
      </c>
      <c r="J48" s="111" t="s">
        <v>335</v>
      </c>
      <c r="K48" s="113"/>
      <c r="L48" s="113"/>
      <c r="M48" s="113"/>
      <c r="N48" s="113"/>
      <c r="O48" s="113"/>
      <c r="P48" s="114"/>
      <c r="Q48" s="114"/>
      <c r="R48" s="113"/>
      <c r="S48" s="113"/>
      <c r="T48" s="113"/>
      <c r="U48" s="113"/>
      <c r="V48" s="113"/>
      <c r="W48" s="114"/>
      <c r="X48" s="114"/>
      <c r="Y48" s="113"/>
      <c r="Z48" s="113"/>
      <c r="AA48" s="113"/>
      <c r="AB48" s="113"/>
      <c r="AC48" s="113"/>
      <c r="AD48" s="114"/>
      <c r="AE48" s="114"/>
      <c r="AF48" s="113"/>
      <c r="AG48" s="113"/>
      <c r="AH48" s="113"/>
      <c r="AI48" s="113"/>
      <c r="AJ48" s="113"/>
      <c r="AK48" s="114"/>
      <c r="AL48" s="114"/>
      <c r="AM48" s="113"/>
      <c r="AN48" s="113"/>
      <c r="AO48" s="113"/>
      <c r="AP48" s="113"/>
      <c r="AQ48" s="113"/>
      <c r="AR48" s="114"/>
      <c r="AS48" s="114"/>
      <c r="AT48" s="113"/>
      <c r="AU48" s="113"/>
      <c r="AV48" s="113"/>
      <c r="AW48" s="113"/>
      <c r="AX48" s="113"/>
      <c r="AY48" s="114"/>
      <c r="AZ48" s="114"/>
      <c r="BA48" s="113"/>
      <c r="BB48" s="113"/>
      <c r="BC48" s="113"/>
      <c r="BD48" s="113"/>
      <c r="BE48" s="113"/>
      <c r="BF48" s="114"/>
      <c r="BG48" s="114"/>
      <c r="BH48" s="113"/>
      <c r="BI48" s="113"/>
      <c r="BJ48" s="113"/>
      <c r="BK48" s="113"/>
      <c r="BL48" s="113"/>
      <c r="BM48" s="114"/>
      <c r="BN48" s="114"/>
      <c r="BO48" s="113"/>
      <c r="BP48" s="113"/>
      <c r="BQ48" s="113"/>
      <c r="BR48" s="113"/>
      <c r="BS48" s="113"/>
      <c r="BT48" s="114"/>
      <c r="BU48" s="114"/>
      <c r="BV48" s="113"/>
      <c r="BW48" s="113"/>
      <c r="BX48" s="113"/>
      <c r="BY48" s="113"/>
      <c r="BZ48" s="113"/>
      <c r="CA48" s="114"/>
      <c r="CB48" s="114"/>
      <c r="CC48" s="113"/>
      <c r="CD48" s="115">
        <f t="shared" si="110"/>
        <v>0</v>
      </c>
      <c r="CE48" s="116"/>
      <c r="CF48" s="117">
        <v>2.2999999999999998</v>
      </c>
      <c r="CG48" s="118">
        <f t="shared" si="223"/>
        <v>0.9840887395821859</v>
      </c>
      <c r="CH48" s="119">
        <f t="shared" si="224"/>
        <v>0</v>
      </c>
      <c r="CI48" s="120">
        <f t="shared" si="225"/>
        <v>0</v>
      </c>
      <c r="CJ48" s="121">
        <f t="shared" si="226"/>
        <v>0</v>
      </c>
      <c r="CK48" s="543" t="e">
        <f>14.8*2.3*I48</f>
        <v>#VALUE!</v>
      </c>
      <c r="CL48" s="543">
        <f>14.8*2.3*J48</f>
        <v>408.48</v>
      </c>
      <c r="CM48" s="248">
        <f t="shared" si="115"/>
        <v>163.39200000000002</v>
      </c>
      <c r="CN48" s="543"/>
      <c r="CO48" s="248">
        <v>293.57798165137615</v>
      </c>
      <c r="CP48" s="249">
        <f t="shared" si="116"/>
        <v>0</v>
      </c>
      <c r="CQ48" s="249">
        <f t="shared" si="117"/>
        <v>0</v>
      </c>
      <c r="CR48" s="273" t="e">
        <f t="shared" si="118"/>
        <v>#DIV/0!</v>
      </c>
      <c r="CS48" s="818"/>
      <c r="CT48" s="818"/>
      <c r="CU48" s="818"/>
      <c r="CV48" s="818">
        <f t="shared" si="227"/>
        <v>0</v>
      </c>
      <c r="CW48" s="818"/>
      <c r="CX48" s="823">
        <f t="shared" si="204"/>
        <v>0</v>
      </c>
      <c r="CY48" s="824">
        <f t="shared" si="205"/>
        <v>0</v>
      </c>
      <c r="CZ48" s="825">
        <f t="shared" si="206"/>
        <v>0</v>
      </c>
      <c r="DA48" s="823">
        <f t="shared" si="207"/>
        <v>0</v>
      </c>
      <c r="DB48" s="824">
        <f t="shared" si="208"/>
        <v>0</v>
      </c>
      <c r="DC48" s="825">
        <f t="shared" si="209"/>
        <v>0</v>
      </c>
      <c r="DD48" s="823">
        <f t="shared" si="210"/>
        <v>0</v>
      </c>
      <c r="DE48" s="824">
        <f t="shared" si="211"/>
        <v>0</v>
      </c>
      <c r="DF48" s="825">
        <f t="shared" si="212"/>
        <v>0</v>
      </c>
      <c r="DG48" s="823">
        <f t="shared" si="213"/>
        <v>0</v>
      </c>
      <c r="DH48" s="824">
        <f t="shared" si="214"/>
        <v>0</v>
      </c>
      <c r="DI48" s="825">
        <f t="shared" si="215"/>
        <v>0</v>
      </c>
      <c r="DJ48" s="823">
        <f t="shared" si="216"/>
        <v>0</v>
      </c>
      <c r="DK48" s="824">
        <f t="shared" si="217"/>
        <v>0</v>
      </c>
      <c r="DL48" s="825">
        <f t="shared" si="218"/>
        <v>0</v>
      </c>
      <c r="DM48" s="823">
        <f t="shared" si="219"/>
        <v>0</v>
      </c>
      <c r="DN48" s="824">
        <f t="shared" si="220"/>
        <v>0</v>
      </c>
      <c r="DO48" s="825">
        <f t="shared" si="221"/>
        <v>0</v>
      </c>
      <c r="DP48" s="823">
        <f t="shared" si="131"/>
        <v>0</v>
      </c>
      <c r="DQ48" s="824">
        <f t="shared" si="132"/>
        <v>0</v>
      </c>
      <c r="DR48" s="825">
        <f t="shared" si="133"/>
        <v>0</v>
      </c>
    </row>
    <row r="49" spans="1:283" hidden="1">
      <c r="A49" s="107"/>
      <c r="B49" s="106"/>
      <c r="C49" s="108" t="s">
        <v>331</v>
      </c>
      <c r="D49" s="109">
        <v>0.8125</v>
      </c>
      <c r="E49" s="110" t="s">
        <v>325</v>
      </c>
      <c r="F49" s="110" t="s">
        <v>286</v>
      </c>
      <c r="G49" s="111" t="str">
        <f t="shared" si="222"/>
        <v>PRIME</v>
      </c>
      <c r="H49" s="230" t="s">
        <v>295</v>
      </c>
      <c r="I49" s="111" t="s">
        <v>334</v>
      </c>
      <c r="J49" s="111" t="s">
        <v>335</v>
      </c>
      <c r="K49" s="113"/>
      <c r="L49" s="113"/>
      <c r="M49" s="113"/>
      <c r="N49" s="113"/>
      <c r="O49" s="113"/>
      <c r="P49" s="114"/>
      <c r="Q49" s="114"/>
      <c r="R49" s="113"/>
      <c r="S49" s="113"/>
      <c r="T49" s="113"/>
      <c r="U49" s="113"/>
      <c r="V49" s="113"/>
      <c r="W49" s="114"/>
      <c r="X49" s="114"/>
      <c r="Y49" s="113"/>
      <c r="Z49" s="113"/>
      <c r="AA49" s="113"/>
      <c r="AB49" s="113"/>
      <c r="AC49" s="113"/>
      <c r="AD49" s="114"/>
      <c r="AE49" s="114"/>
      <c r="AF49" s="113"/>
      <c r="AG49" s="113"/>
      <c r="AH49" s="113"/>
      <c r="AI49" s="113"/>
      <c r="AJ49" s="113"/>
      <c r="AK49" s="114"/>
      <c r="AL49" s="114"/>
      <c r="AM49" s="113"/>
      <c r="AN49" s="113"/>
      <c r="AO49" s="113"/>
      <c r="AP49" s="113"/>
      <c r="AQ49" s="113"/>
      <c r="AR49" s="114"/>
      <c r="AS49" s="114"/>
      <c r="AT49" s="113"/>
      <c r="AU49" s="113"/>
      <c r="AV49" s="113"/>
      <c r="AW49" s="113"/>
      <c r="AX49" s="113"/>
      <c r="AY49" s="114"/>
      <c r="AZ49" s="114"/>
      <c r="BA49" s="113"/>
      <c r="BB49" s="113"/>
      <c r="BC49" s="113"/>
      <c r="BD49" s="113"/>
      <c r="BE49" s="113"/>
      <c r="BF49" s="114"/>
      <c r="BG49" s="114"/>
      <c r="BH49" s="113"/>
      <c r="BI49" s="113"/>
      <c r="BJ49" s="113"/>
      <c r="BK49" s="113"/>
      <c r="BL49" s="113"/>
      <c r="BM49" s="114"/>
      <c r="BN49" s="114"/>
      <c r="BO49" s="113"/>
      <c r="BP49" s="113"/>
      <c r="BQ49" s="113"/>
      <c r="BR49" s="113"/>
      <c r="BS49" s="113"/>
      <c r="BT49" s="114"/>
      <c r="BU49" s="114"/>
      <c r="BV49" s="113"/>
      <c r="BW49" s="113"/>
      <c r="BX49" s="113"/>
      <c r="BY49" s="113"/>
      <c r="BZ49" s="113"/>
      <c r="CA49" s="114"/>
      <c r="CB49" s="114"/>
      <c r="CC49" s="113"/>
      <c r="CD49" s="115">
        <f t="shared" si="110"/>
        <v>0</v>
      </c>
      <c r="CE49" s="116"/>
      <c r="CF49" s="117">
        <v>3</v>
      </c>
      <c r="CG49" s="118">
        <f t="shared" si="223"/>
        <v>1.2835940081506774</v>
      </c>
      <c r="CH49" s="119">
        <f t="shared" si="224"/>
        <v>0</v>
      </c>
      <c r="CI49" s="120">
        <f t="shared" si="225"/>
        <v>0</v>
      </c>
      <c r="CJ49" s="121">
        <f t="shared" si="226"/>
        <v>0</v>
      </c>
      <c r="CK49" s="543" t="e">
        <f>14.8*4*I49</f>
        <v>#VALUE!</v>
      </c>
      <c r="CL49" s="543">
        <f>14.8*4*J49</f>
        <v>710.40000000000009</v>
      </c>
      <c r="CM49" s="248">
        <f t="shared" si="115"/>
        <v>284.16000000000003</v>
      </c>
      <c r="CN49" s="543"/>
      <c r="CO49" s="248">
        <v>293.57798165137615</v>
      </c>
      <c r="CP49" s="249">
        <f t="shared" si="116"/>
        <v>0</v>
      </c>
      <c r="CQ49" s="249">
        <f t="shared" si="117"/>
        <v>0</v>
      </c>
      <c r="CR49" s="273" t="e">
        <f t="shared" si="118"/>
        <v>#DIV/0!</v>
      </c>
      <c r="CS49" s="818"/>
      <c r="CT49" s="818"/>
      <c r="CU49" s="818"/>
      <c r="CV49" s="818">
        <f t="shared" si="227"/>
        <v>0</v>
      </c>
      <c r="CW49" s="818"/>
      <c r="CX49" s="823">
        <f t="shared" si="204"/>
        <v>0</v>
      </c>
      <c r="CY49" s="824">
        <f t="shared" si="205"/>
        <v>0</v>
      </c>
      <c r="CZ49" s="825">
        <f t="shared" si="206"/>
        <v>0</v>
      </c>
      <c r="DA49" s="823">
        <f t="shared" si="207"/>
        <v>0</v>
      </c>
      <c r="DB49" s="824">
        <f t="shared" si="208"/>
        <v>0</v>
      </c>
      <c r="DC49" s="825">
        <f t="shared" si="209"/>
        <v>0</v>
      </c>
      <c r="DD49" s="823">
        <f t="shared" si="210"/>
        <v>0</v>
      </c>
      <c r="DE49" s="824">
        <f t="shared" si="211"/>
        <v>0</v>
      </c>
      <c r="DF49" s="825">
        <f t="shared" si="212"/>
        <v>0</v>
      </c>
      <c r="DG49" s="823">
        <f t="shared" si="213"/>
        <v>0</v>
      </c>
      <c r="DH49" s="824">
        <f t="shared" si="214"/>
        <v>0</v>
      </c>
      <c r="DI49" s="825">
        <f t="shared" si="215"/>
        <v>0</v>
      </c>
      <c r="DJ49" s="823">
        <f t="shared" si="216"/>
        <v>0</v>
      </c>
      <c r="DK49" s="824">
        <f t="shared" si="217"/>
        <v>0</v>
      </c>
      <c r="DL49" s="825">
        <f t="shared" si="218"/>
        <v>0</v>
      </c>
      <c r="DM49" s="823">
        <f t="shared" si="219"/>
        <v>0</v>
      </c>
      <c r="DN49" s="824">
        <f t="shared" si="220"/>
        <v>0</v>
      </c>
      <c r="DO49" s="825">
        <f t="shared" si="221"/>
        <v>0</v>
      </c>
      <c r="DP49" s="823">
        <f t="shared" si="131"/>
        <v>0</v>
      </c>
      <c r="DQ49" s="824">
        <f t="shared" si="132"/>
        <v>0</v>
      </c>
      <c r="DR49" s="825">
        <f t="shared" si="133"/>
        <v>0</v>
      </c>
    </row>
    <row r="50" spans="1:283" hidden="1">
      <c r="A50" s="107"/>
      <c r="B50" s="106"/>
      <c r="C50" s="108" t="s">
        <v>324</v>
      </c>
      <c r="D50" s="109">
        <v>0.83333333333333337</v>
      </c>
      <c r="E50" s="110" t="s">
        <v>325</v>
      </c>
      <c r="F50" s="110" t="s">
        <v>287</v>
      </c>
      <c r="G50" s="111" t="str">
        <f t="shared" si="222"/>
        <v>PRIME</v>
      </c>
      <c r="H50" s="230" t="s">
        <v>295</v>
      </c>
      <c r="I50" s="111" t="s">
        <v>334</v>
      </c>
      <c r="J50" s="111" t="s">
        <v>335</v>
      </c>
      <c r="K50" s="113"/>
      <c r="L50" s="113"/>
      <c r="M50" s="113"/>
      <c r="N50" s="113"/>
      <c r="O50" s="113"/>
      <c r="P50" s="114"/>
      <c r="Q50" s="114"/>
      <c r="R50" s="113"/>
      <c r="S50" s="113"/>
      <c r="T50" s="113"/>
      <c r="U50" s="113"/>
      <c r="V50" s="113"/>
      <c r="W50" s="114"/>
      <c r="X50" s="114"/>
      <c r="Y50" s="113"/>
      <c r="Z50" s="113"/>
      <c r="AA50" s="113"/>
      <c r="AB50" s="113"/>
      <c r="AC50" s="113"/>
      <c r="AD50" s="114"/>
      <c r="AE50" s="114"/>
      <c r="AF50" s="113"/>
      <c r="AG50" s="113"/>
      <c r="AH50" s="113"/>
      <c r="AI50" s="113"/>
      <c r="AJ50" s="113"/>
      <c r="AK50" s="114"/>
      <c r="AL50" s="114"/>
      <c r="AM50" s="113"/>
      <c r="AN50" s="113"/>
      <c r="AO50" s="113"/>
      <c r="AP50" s="113"/>
      <c r="AQ50" s="113"/>
      <c r="AR50" s="114"/>
      <c r="AS50" s="114"/>
      <c r="AT50" s="113"/>
      <c r="AU50" s="113"/>
      <c r="AV50" s="113"/>
      <c r="AW50" s="113"/>
      <c r="AX50" s="113"/>
      <c r="AY50" s="114"/>
      <c r="AZ50" s="114"/>
      <c r="BA50" s="113"/>
      <c r="BB50" s="113"/>
      <c r="BC50" s="113"/>
      <c r="BD50" s="113"/>
      <c r="BE50" s="113"/>
      <c r="BF50" s="114"/>
      <c r="BG50" s="114"/>
      <c r="BH50" s="113"/>
      <c r="BI50" s="113"/>
      <c r="BJ50" s="113"/>
      <c r="BK50" s="113"/>
      <c r="BL50" s="113"/>
      <c r="BM50" s="114"/>
      <c r="BN50" s="114"/>
      <c r="BO50" s="113"/>
      <c r="BP50" s="113"/>
      <c r="BQ50" s="113"/>
      <c r="BR50" s="113"/>
      <c r="BS50" s="113"/>
      <c r="BT50" s="114"/>
      <c r="BU50" s="114"/>
      <c r="BV50" s="113"/>
      <c r="BW50" s="113"/>
      <c r="BX50" s="113"/>
      <c r="BY50" s="113"/>
      <c r="BZ50" s="113"/>
      <c r="CA50" s="114"/>
      <c r="CB50" s="114"/>
      <c r="CC50" s="113"/>
      <c r="CD50" s="115">
        <f t="shared" si="110"/>
        <v>0</v>
      </c>
      <c r="CE50" s="116"/>
      <c r="CF50" s="117">
        <v>3</v>
      </c>
      <c r="CG50" s="118">
        <f t="shared" si="223"/>
        <v>1.2835940081506774</v>
      </c>
      <c r="CH50" s="119">
        <f t="shared" si="224"/>
        <v>0</v>
      </c>
      <c r="CI50" s="120">
        <f t="shared" si="225"/>
        <v>0</v>
      </c>
      <c r="CJ50" s="121">
        <f t="shared" si="226"/>
        <v>0</v>
      </c>
      <c r="CK50" s="543" t="e">
        <f>14.8*4*I50</f>
        <v>#VALUE!</v>
      </c>
      <c r="CL50" s="543">
        <f>14.8*4*J50</f>
        <v>710.40000000000009</v>
      </c>
      <c r="CM50" s="248">
        <f t="shared" si="115"/>
        <v>284.16000000000003</v>
      </c>
      <c r="CN50" s="543"/>
      <c r="CO50" s="248">
        <v>293.57798165137615</v>
      </c>
      <c r="CP50" s="249">
        <f t="shared" si="116"/>
        <v>0</v>
      </c>
      <c r="CQ50" s="249">
        <f t="shared" si="117"/>
        <v>0</v>
      </c>
      <c r="CR50" s="273" t="e">
        <f t="shared" si="118"/>
        <v>#DIV/0!</v>
      </c>
      <c r="CS50" s="818"/>
      <c r="CT50" s="818"/>
      <c r="CU50" s="818"/>
      <c r="CV50" s="818">
        <f t="shared" si="227"/>
        <v>0</v>
      </c>
      <c r="CW50" s="818"/>
      <c r="CX50" s="823">
        <f t="shared" si="204"/>
        <v>0</v>
      </c>
      <c r="CY50" s="824">
        <f t="shared" si="205"/>
        <v>0</v>
      </c>
      <c r="CZ50" s="825">
        <f t="shared" si="206"/>
        <v>0</v>
      </c>
      <c r="DA50" s="823">
        <f t="shared" si="207"/>
        <v>0</v>
      </c>
      <c r="DB50" s="824">
        <f t="shared" si="208"/>
        <v>0</v>
      </c>
      <c r="DC50" s="825">
        <f t="shared" si="209"/>
        <v>0</v>
      </c>
      <c r="DD50" s="823">
        <f t="shared" si="210"/>
        <v>0</v>
      </c>
      <c r="DE50" s="824">
        <f t="shared" si="211"/>
        <v>0</v>
      </c>
      <c r="DF50" s="825">
        <f t="shared" si="212"/>
        <v>0</v>
      </c>
      <c r="DG50" s="823">
        <f t="shared" si="213"/>
        <v>0</v>
      </c>
      <c r="DH50" s="824">
        <f t="shared" si="214"/>
        <v>0</v>
      </c>
      <c r="DI50" s="825">
        <f t="shared" si="215"/>
        <v>0</v>
      </c>
      <c r="DJ50" s="823">
        <f t="shared" si="216"/>
        <v>0</v>
      </c>
      <c r="DK50" s="824">
        <f t="shared" si="217"/>
        <v>0</v>
      </c>
      <c r="DL50" s="825">
        <f t="shared" si="218"/>
        <v>0</v>
      </c>
      <c r="DM50" s="823">
        <f t="shared" si="219"/>
        <v>0</v>
      </c>
      <c r="DN50" s="824">
        <f t="shared" si="220"/>
        <v>0</v>
      </c>
      <c r="DO50" s="825">
        <f t="shared" si="221"/>
        <v>0</v>
      </c>
      <c r="DP50" s="823">
        <f t="shared" si="131"/>
        <v>0</v>
      </c>
      <c r="DQ50" s="824">
        <f t="shared" si="132"/>
        <v>0</v>
      </c>
      <c r="DR50" s="825">
        <f t="shared" si="133"/>
        <v>0</v>
      </c>
    </row>
    <row r="51" spans="1:283" hidden="1">
      <c r="A51" s="107"/>
      <c r="B51" s="106"/>
      <c r="C51" s="108" t="s">
        <v>338</v>
      </c>
      <c r="D51" s="109">
        <v>0.85416666666666663</v>
      </c>
      <c r="E51" s="110" t="s">
        <v>322</v>
      </c>
      <c r="F51" s="110" t="s">
        <v>305</v>
      </c>
      <c r="G51" s="111" t="str">
        <f t="shared" si="222"/>
        <v>PRIME</v>
      </c>
      <c r="H51" s="230" t="s">
        <v>295</v>
      </c>
      <c r="I51" s="111" t="s">
        <v>334</v>
      </c>
      <c r="J51" s="111" t="s">
        <v>335</v>
      </c>
      <c r="K51" s="113"/>
      <c r="L51" s="113"/>
      <c r="M51" s="113"/>
      <c r="N51" s="113"/>
      <c r="O51" s="113"/>
      <c r="P51" s="114"/>
      <c r="Q51" s="114"/>
      <c r="R51" s="113"/>
      <c r="S51" s="113"/>
      <c r="T51" s="113"/>
      <c r="U51" s="113"/>
      <c r="V51" s="113"/>
      <c r="W51" s="114"/>
      <c r="X51" s="114"/>
      <c r="Y51" s="113"/>
      <c r="Z51" s="113"/>
      <c r="AA51" s="113"/>
      <c r="AB51" s="113"/>
      <c r="AC51" s="113"/>
      <c r="AD51" s="114"/>
      <c r="AE51" s="114"/>
      <c r="AF51" s="113"/>
      <c r="AG51" s="113"/>
      <c r="AH51" s="113"/>
      <c r="AI51" s="113"/>
      <c r="AJ51" s="113"/>
      <c r="AK51" s="114"/>
      <c r="AL51" s="114"/>
      <c r="AM51" s="113"/>
      <c r="AN51" s="113"/>
      <c r="AO51" s="113"/>
      <c r="AP51" s="113"/>
      <c r="AQ51" s="113"/>
      <c r="AR51" s="114"/>
      <c r="AS51" s="114"/>
      <c r="AT51" s="113"/>
      <c r="AU51" s="113"/>
      <c r="AV51" s="113"/>
      <c r="AW51" s="113"/>
      <c r="AX51" s="113"/>
      <c r="AY51" s="114"/>
      <c r="AZ51" s="114"/>
      <c r="BA51" s="113"/>
      <c r="BB51" s="113"/>
      <c r="BC51" s="113"/>
      <c r="BD51" s="113"/>
      <c r="BE51" s="113"/>
      <c r="BF51" s="114"/>
      <c r="BG51" s="114"/>
      <c r="BH51" s="113"/>
      <c r="BI51" s="113"/>
      <c r="BJ51" s="113"/>
      <c r="BK51" s="113"/>
      <c r="BL51" s="113"/>
      <c r="BM51" s="114"/>
      <c r="BN51" s="114"/>
      <c r="BO51" s="113"/>
      <c r="BP51" s="113"/>
      <c r="BQ51" s="113"/>
      <c r="BR51" s="113"/>
      <c r="BS51" s="113"/>
      <c r="BT51" s="114"/>
      <c r="BU51" s="114"/>
      <c r="BV51" s="113"/>
      <c r="BW51" s="113"/>
      <c r="BX51" s="113"/>
      <c r="BY51" s="113"/>
      <c r="BZ51" s="113"/>
      <c r="CA51" s="114"/>
      <c r="CB51" s="114"/>
      <c r="CC51" s="113"/>
      <c r="CD51" s="115">
        <f t="shared" si="110"/>
        <v>0</v>
      </c>
      <c r="CE51" s="116"/>
      <c r="CF51" s="145">
        <v>4.4000000000000004</v>
      </c>
      <c r="CG51" s="118">
        <f t="shared" si="223"/>
        <v>1.8826045452876603</v>
      </c>
      <c r="CH51" s="119">
        <f t="shared" si="224"/>
        <v>0</v>
      </c>
      <c r="CI51" s="120">
        <f t="shared" si="225"/>
        <v>0</v>
      </c>
      <c r="CJ51" s="121">
        <f t="shared" si="226"/>
        <v>0</v>
      </c>
      <c r="CK51" s="543" t="e">
        <f>12.4*2.5*I51</f>
        <v>#VALUE!</v>
      </c>
      <c r="CL51" s="543">
        <f>12.4*2.5*J51</f>
        <v>372</v>
      </c>
      <c r="CM51" s="248">
        <f t="shared" si="115"/>
        <v>148.80000000000001</v>
      </c>
      <c r="CN51" s="543"/>
      <c r="CO51" s="248">
        <v>293.57798165137615</v>
      </c>
      <c r="CP51" s="249">
        <f t="shared" si="116"/>
        <v>0</v>
      </c>
      <c r="CQ51" s="249">
        <f t="shared" si="117"/>
        <v>0</v>
      </c>
      <c r="CR51" s="273" t="e">
        <f t="shared" si="118"/>
        <v>#DIV/0!</v>
      </c>
      <c r="CS51" s="818"/>
      <c r="CT51" s="818"/>
      <c r="CU51" s="818"/>
      <c r="CV51" s="818">
        <f t="shared" si="227"/>
        <v>0</v>
      </c>
      <c r="CW51" s="818"/>
      <c r="CX51" s="823">
        <f t="shared" si="204"/>
        <v>0</v>
      </c>
      <c r="CY51" s="824">
        <f t="shared" si="205"/>
        <v>0</v>
      </c>
      <c r="CZ51" s="825">
        <f t="shared" si="206"/>
        <v>0</v>
      </c>
      <c r="DA51" s="823">
        <f t="shared" si="207"/>
        <v>0</v>
      </c>
      <c r="DB51" s="824">
        <f t="shared" si="208"/>
        <v>0</v>
      </c>
      <c r="DC51" s="825">
        <f t="shared" si="209"/>
        <v>0</v>
      </c>
      <c r="DD51" s="823">
        <f t="shared" si="210"/>
        <v>0</v>
      </c>
      <c r="DE51" s="824">
        <f t="shared" si="211"/>
        <v>0</v>
      </c>
      <c r="DF51" s="825">
        <f t="shared" si="212"/>
        <v>0</v>
      </c>
      <c r="DG51" s="823">
        <f t="shared" si="213"/>
        <v>0</v>
      </c>
      <c r="DH51" s="824">
        <f t="shared" si="214"/>
        <v>0</v>
      </c>
      <c r="DI51" s="825">
        <f t="shared" si="215"/>
        <v>0</v>
      </c>
      <c r="DJ51" s="823">
        <f t="shared" si="216"/>
        <v>0</v>
      </c>
      <c r="DK51" s="824">
        <f t="shared" si="217"/>
        <v>0</v>
      </c>
      <c r="DL51" s="825">
        <f t="shared" si="218"/>
        <v>0</v>
      </c>
      <c r="DM51" s="823">
        <f t="shared" si="219"/>
        <v>0</v>
      </c>
      <c r="DN51" s="824">
        <f t="shared" si="220"/>
        <v>0</v>
      </c>
      <c r="DO51" s="825">
        <f t="shared" si="221"/>
        <v>0</v>
      </c>
      <c r="DP51" s="823">
        <f t="shared" si="131"/>
        <v>0</v>
      </c>
      <c r="DQ51" s="824">
        <f t="shared" si="132"/>
        <v>0</v>
      </c>
      <c r="DR51" s="825">
        <f t="shared" si="133"/>
        <v>0</v>
      </c>
    </row>
    <row r="52" spans="1:283" hidden="1">
      <c r="A52" s="107"/>
      <c r="B52" s="106"/>
      <c r="C52" s="108" t="s">
        <v>339</v>
      </c>
      <c r="D52" s="109">
        <v>0.88541666666666663</v>
      </c>
      <c r="E52" s="110" t="s">
        <v>322</v>
      </c>
      <c r="F52" s="110" t="s">
        <v>305</v>
      </c>
      <c r="G52" s="111" t="str">
        <f t="shared" si="222"/>
        <v>PRIME</v>
      </c>
      <c r="H52" s="230" t="s">
        <v>295</v>
      </c>
      <c r="I52" s="111" t="s">
        <v>334</v>
      </c>
      <c r="J52" s="111" t="s">
        <v>335</v>
      </c>
      <c r="K52" s="113"/>
      <c r="L52" s="113"/>
      <c r="M52" s="113"/>
      <c r="N52" s="113"/>
      <c r="O52" s="113"/>
      <c r="P52" s="114"/>
      <c r="Q52" s="114"/>
      <c r="R52" s="113"/>
      <c r="S52" s="113"/>
      <c r="T52" s="113"/>
      <c r="U52" s="113"/>
      <c r="V52" s="113"/>
      <c r="W52" s="114"/>
      <c r="X52" s="114"/>
      <c r="Y52" s="113"/>
      <c r="Z52" s="113"/>
      <c r="AA52" s="113"/>
      <c r="AB52" s="113"/>
      <c r="AC52" s="113"/>
      <c r="AD52" s="114"/>
      <c r="AE52" s="114"/>
      <c r="AF52" s="113"/>
      <c r="AG52" s="113"/>
      <c r="AH52" s="113"/>
      <c r="AI52" s="113"/>
      <c r="AJ52" s="113"/>
      <c r="AK52" s="114"/>
      <c r="AL52" s="114"/>
      <c r="AM52" s="113"/>
      <c r="AN52" s="113"/>
      <c r="AO52" s="113"/>
      <c r="AP52" s="113"/>
      <c r="AQ52" s="113"/>
      <c r="AR52" s="114"/>
      <c r="AS52" s="114"/>
      <c r="AT52" s="113"/>
      <c r="AU52" s="113"/>
      <c r="AV52" s="113"/>
      <c r="AW52" s="113"/>
      <c r="AX52" s="113"/>
      <c r="AY52" s="114"/>
      <c r="AZ52" s="114"/>
      <c r="BA52" s="113"/>
      <c r="BB52" s="113"/>
      <c r="BC52" s="113"/>
      <c r="BD52" s="113"/>
      <c r="BE52" s="113"/>
      <c r="BF52" s="114"/>
      <c r="BG52" s="114"/>
      <c r="BH52" s="113"/>
      <c r="BI52" s="113"/>
      <c r="BJ52" s="113"/>
      <c r="BK52" s="113"/>
      <c r="BL52" s="113"/>
      <c r="BM52" s="114"/>
      <c r="BN52" s="114"/>
      <c r="BO52" s="113"/>
      <c r="BP52" s="113"/>
      <c r="BQ52" s="113"/>
      <c r="BR52" s="113"/>
      <c r="BS52" s="113"/>
      <c r="BT52" s="114"/>
      <c r="BU52" s="114"/>
      <c r="BV52" s="113"/>
      <c r="BW52" s="113"/>
      <c r="BX52" s="113"/>
      <c r="BY52" s="113"/>
      <c r="BZ52" s="113"/>
      <c r="CA52" s="114"/>
      <c r="CB52" s="114"/>
      <c r="CC52" s="113"/>
      <c r="CD52" s="115">
        <f t="shared" si="110"/>
        <v>0</v>
      </c>
      <c r="CE52" s="116"/>
      <c r="CF52" s="145">
        <v>4.5999999999999996</v>
      </c>
      <c r="CG52" s="118">
        <f t="shared" si="223"/>
        <v>1.9681774791643718</v>
      </c>
      <c r="CH52" s="119">
        <f t="shared" si="224"/>
        <v>0</v>
      </c>
      <c r="CI52" s="120">
        <f t="shared" si="225"/>
        <v>0</v>
      </c>
      <c r="CJ52" s="121">
        <f t="shared" si="226"/>
        <v>0</v>
      </c>
      <c r="CK52" s="543">
        <f>1417/2</f>
        <v>708.5</v>
      </c>
      <c r="CL52" s="543">
        <f>1417/2</f>
        <v>708.5</v>
      </c>
      <c r="CM52" s="248">
        <f t="shared" si="115"/>
        <v>283.39999999999998</v>
      </c>
      <c r="CN52" s="543"/>
      <c r="CO52" s="248">
        <v>293.57798165137615</v>
      </c>
      <c r="CP52" s="249">
        <f t="shared" si="116"/>
        <v>0</v>
      </c>
      <c r="CQ52" s="249">
        <f t="shared" si="117"/>
        <v>0</v>
      </c>
      <c r="CR52" s="273" t="e">
        <f t="shared" si="118"/>
        <v>#DIV/0!</v>
      </c>
      <c r="CS52" s="818"/>
      <c r="CT52" s="818"/>
      <c r="CU52" s="818"/>
      <c r="CV52" s="818">
        <f t="shared" si="227"/>
        <v>0</v>
      </c>
      <c r="CW52" s="818"/>
      <c r="CX52" s="823">
        <f t="shared" si="204"/>
        <v>0</v>
      </c>
      <c r="CY52" s="824">
        <f t="shared" si="205"/>
        <v>0</v>
      </c>
      <c r="CZ52" s="825">
        <f t="shared" si="206"/>
        <v>0</v>
      </c>
      <c r="DA52" s="823">
        <f t="shared" si="207"/>
        <v>0</v>
      </c>
      <c r="DB52" s="824">
        <f t="shared" si="208"/>
        <v>0</v>
      </c>
      <c r="DC52" s="825">
        <f t="shared" si="209"/>
        <v>0</v>
      </c>
      <c r="DD52" s="823">
        <f t="shared" si="210"/>
        <v>0</v>
      </c>
      <c r="DE52" s="824">
        <f t="shared" si="211"/>
        <v>0</v>
      </c>
      <c r="DF52" s="825">
        <f t="shared" si="212"/>
        <v>0</v>
      </c>
      <c r="DG52" s="823">
        <f t="shared" si="213"/>
        <v>0</v>
      </c>
      <c r="DH52" s="824">
        <f t="shared" si="214"/>
        <v>0</v>
      </c>
      <c r="DI52" s="825">
        <f t="shared" si="215"/>
        <v>0</v>
      </c>
      <c r="DJ52" s="823">
        <f t="shared" si="216"/>
        <v>0</v>
      </c>
      <c r="DK52" s="824">
        <f t="shared" si="217"/>
        <v>0</v>
      </c>
      <c r="DL52" s="825">
        <f t="shared" si="218"/>
        <v>0</v>
      </c>
      <c r="DM52" s="823">
        <f t="shared" si="219"/>
        <v>0</v>
      </c>
      <c r="DN52" s="824">
        <f t="shared" si="220"/>
        <v>0</v>
      </c>
      <c r="DO52" s="825">
        <f t="shared" si="221"/>
        <v>0</v>
      </c>
      <c r="DP52" s="823">
        <f t="shared" si="131"/>
        <v>0</v>
      </c>
      <c r="DQ52" s="824">
        <f t="shared" si="132"/>
        <v>0</v>
      </c>
      <c r="DR52" s="825">
        <f t="shared" si="133"/>
        <v>0</v>
      </c>
    </row>
    <row r="53" spans="1:283" hidden="1">
      <c r="A53" s="107"/>
      <c r="B53" s="106"/>
      <c r="C53" s="108" t="s">
        <v>331</v>
      </c>
      <c r="D53" s="109">
        <v>0.89583333333333337</v>
      </c>
      <c r="E53" s="110" t="s">
        <v>325</v>
      </c>
      <c r="F53" s="110" t="s">
        <v>286</v>
      </c>
      <c r="G53" s="111" t="str">
        <f t="shared" si="222"/>
        <v>PRIME</v>
      </c>
      <c r="H53" s="230" t="s">
        <v>295</v>
      </c>
      <c r="I53" s="111" t="s">
        <v>334</v>
      </c>
      <c r="J53" s="111" t="s">
        <v>335</v>
      </c>
      <c r="K53" s="113"/>
      <c r="L53" s="113"/>
      <c r="M53" s="113"/>
      <c r="N53" s="113"/>
      <c r="O53" s="113"/>
      <c r="P53" s="114"/>
      <c r="Q53" s="114"/>
      <c r="R53" s="113"/>
      <c r="S53" s="113"/>
      <c r="T53" s="113"/>
      <c r="U53" s="113"/>
      <c r="V53" s="113"/>
      <c r="W53" s="114"/>
      <c r="X53" s="114"/>
      <c r="Y53" s="113"/>
      <c r="Z53" s="113"/>
      <c r="AA53" s="113"/>
      <c r="AB53" s="113"/>
      <c r="AC53" s="113"/>
      <c r="AD53" s="114"/>
      <c r="AE53" s="114"/>
      <c r="AF53" s="113"/>
      <c r="AG53" s="113"/>
      <c r="AH53" s="113"/>
      <c r="AI53" s="113"/>
      <c r="AJ53" s="113"/>
      <c r="AK53" s="114"/>
      <c r="AL53" s="114"/>
      <c r="AM53" s="113"/>
      <c r="AN53" s="113"/>
      <c r="AO53" s="113"/>
      <c r="AP53" s="113"/>
      <c r="AQ53" s="113"/>
      <c r="AR53" s="114"/>
      <c r="AS53" s="114"/>
      <c r="AT53" s="113"/>
      <c r="AU53" s="113"/>
      <c r="AV53" s="113"/>
      <c r="AW53" s="113"/>
      <c r="AX53" s="113"/>
      <c r="AY53" s="114"/>
      <c r="AZ53" s="114"/>
      <c r="BA53" s="113"/>
      <c r="BB53" s="113"/>
      <c r="BC53" s="113"/>
      <c r="BD53" s="113"/>
      <c r="BE53" s="113"/>
      <c r="BF53" s="114"/>
      <c r="BG53" s="114"/>
      <c r="BH53" s="113"/>
      <c r="BI53" s="113"/>
      <c r="BJ53" s="113"/>
      <c r="BK53" s="113"/>
      <c r="BL53" s="113"/>
      <c r="BM53" s="114"/>
      <c r="BN53" s="114"/>
      <c r="BO53" s="113"/>
      <c r="BP53" s="113"/>
      <c r="BQ53" s="113"/>
      <c r="BR53" s="113"/>
      <c r="BS53" s="113"/>
      <c r="BT53" s="114"/>
      <c r="BU53" s="114"/>
      <c r="BV53" s="113"/>
      <c r="BW53" s="113"/>
      <c r="BX53" s="113"/>
      <c r="BY53" s="113"/>
      <c r="BZ53" s="113"/>
      <c r="CA53" s="114"/>
      <c r="CB53" s="114"/>
      <c r="CC53" s="113"/>
      <c r="CD53" s="115">
        <f t="shared" si="110"/>
        <v>0</v>
      </c>
      <c r="CE53" s="116"/>
      <c r="CF53" s="117">
        <v>3</v>
      </c>
      <c r="CG53" s="118">
        <f t="shared" si="223"/>
        <v>1.2835940081506774</v>
      </c>
      <c r="CH53" s="119">
        <f t="shared" si="224"/>
        <v>0</v>
      </c>
      <c r="CI53" s="120">
        <f t="shared" si="225"/>
        <v>0</v>
      </c>
      <c r="CJ53" s="121">
        <f t="shared" si="226"/>
        <v>0</v>
      </c>
      <c r="CK53" s="543">
        <f>1417/2</f>
        <v>708.5</v>
      </c>
      <c r="CL53" s="543">
        <f>1417/2</f>
        <v>708.5</v>
      </c>
      <c r="CM53" s="248">
        <f t="shared" si="115"/>
        <v>283.39999999999998</v>
      </c>
      <c r="CN53" s="543"/>
      <c r="CO53" s="248">
        <v>293.57798165137615</v>
      </c>
      <c r="CP53" s="249">
        <f t="shared" si="116"/>
        <v>0</v>
      </c>
      <c r="CQ53" s="249">
        <f t="shared" si="117"/>
        <v>0</v>
      </c>
      <c r="CR53" s="273" t="e">
        <f t="shared" si="118"/>
        <v>#DIV/0!</v>
      </c>
      <c r="CS53" s="818"/>
      <c r="CT53" s="818"/>
      <c r="CU53" s="818"/>
      <c r="CV53" s="818">
        <f t="shared" si="227"/>
        <v>0</v>
      </c>
      <c r="CW53" s="818"/>
      <c r="CX53" s="823">
        <f t="shared" si="204"/>
        <v>0</v>
      </c>
      <c r="CY53" s="824">
        <f t="shared" si="205"/>
        <v>0</v>
      </c>
      <c r="CZ53" s="825">
        <f t="shared" si="206"/>
        <v>0</v>
      </c>
      <c r="DA53" s="823">
        <f t="shared" si="207"/>
        <v>0</v>
      </c>
      <c r="DB53" s="824">
        <f t="shared" si="208"/>
        <v>0</v>
      </c>
      <c r="DC53" s="825">
        <f t="shared" si="209"/>
        <v>0</v>
      </c>
      <c r="DD53" s="823">
        <f t="shared" si="210"/>
        <v>0</v>
      </c>
      <c r="DE53" s="824">
        <f t="shared" si="211"/>
        <v>0</v>
      </c>
      <c r="DF53" s="825">
        <f t="shared" si="212"/>
        <v>0</v>
      </c>
      <c r="DG53" s="823">
        <f t="shared" si="213"/>
        <v>0</v>
      </c>
      <c r="DH53" s="824">
        <f t="shared" si="214"/>
        <v>0</v>
      </c>
      <c r="DI53" s="825">
        <f t="shared" si="215"/>
        <v>0</v>
      </c>
      <c r="DJ53" s="823">
        <f t="shared" si="216"/>
        <v>0</v>
      </c>
      <c r="DK53" s="824">
        <f t="shared" si="217"/>
        <v>0</v>
      </c>
      <c r="DL53" s="825">
        <f t="shared" si="218"/>
        <v>0</v>
      </c>
      <c r="DM53" s="823">
        <f t="shared" si="219"/>
        <v>0</v>
      </c>
      <c r="DN53" s="824">
        <f t="shared" si="220"/>
        <v>0</v>
      </c>
      <c r="DO53" s="825">
        <f t="shared" si="221"/>
        <v>0</v>
      </c>
      <c r="DP53" s="823">
        <f t="shared" si="131"/>
        <v>0</v>
      </c>
      <c r="DQ53" s="824">
        <f t="shared" si="132"/>
        <v>0</v>
      </c>
      <c r="DR53" s="825">
        <f t="shared" si="133"/>
        <v>0</v>
      </c>
    </row>
    <row r="54" spans="1:283" hidden="1">
      <c r="A54" s="107"/>
      <c r="B54" s="106"/>
      <c r="C54" s="108" t="s">
        <v>332</v>
      </c>
      <c r="D54" s="109">
        <v>0.91666666666666663</v>
      </c>
      <c r="E54" s="110" t="s">
        <v>322</v>
      </c>
      <c r="F54" s="110" t="s">
        <v>305</v>
      </c>
      <c r="G54" s="111" t="str">
        <f t="shared" si="222"/>
        <v>PRIME</v>
      </c>
      <c r="H54" s="230" t="s">
        <v>295</v>
      </c>
      <c r="I54" s="111" t="s">
        <v>334</v>
      </c>
      <c r="J54" s="111" t="s">
        <v>335</v>
      </c>
      <c r="K54" s="113"/>
      <c r="L54" s="113"/>
      <c r="M54" s="113"/>
      <c r="N54" s="113"/>
      <c r="O54" s="113"/>
      <c r="P54" s="114"/>
      <c r="Q54" s="114"/>
      <c r="R54" s="113"/>
      <c r="S54" s="113"/>
      <c r="T54" s="113"/>
      <c r="U54" s="113"/>
      <c r="V54" s="113"/>
      <c r="W54" s="114"/>
      <c r="X54" s="114"/>
      <c r="Y54" s="113"/>
      <c r="Z54" s="113"/>
      <c r="AA54" s="113"/>
      <c r="AB54" s="113"/>
      <c r="AC54" s="113"/>
      <c r="AD54" s="114"/>
      <c r="AE54" s="114"/>
      <c r="AF54" s="113"/>
      <c r="AG54" s="113"/>
      <c r="AH54" s="113"/>
      <c r="AI54" s="113"/>
      <c r="AJ54" s="113"/>
      <c r="AK54" s="114"/>
      <c r="AL54" s="114"/>
      <c r="AM54" s="113"/>
      <c r="AN54" s="113"/>
      <c r="AO54" s="113"/>
      <c r="AP54" s="113"/>
      <c r="AQ54" s="113"/>
      <c r="AR54" s="114"/>
      <c r="AS54" s="114"/>
      <c r="AT54" s="113"/>
      <c r="AU54" s="113"/>
      <c r="AV54" s="113"/>
      <c r="AW54" s="113"/>
      <c r="AX54" s="113"/>
      <c r="AY54" s="114"/>
      <c r="AZ54" s="114"/>
      <c r="BA54" s="113"/>
      <c r="BB54" s="113"/>
      <c r="BC54" s="113"/>
      <c r="BD54" s="113"/>
      <c r="BE54" s="113"/>
      <c r="BF54" s="114"/>
      <c r="BG54" s="114"/>
      <c r="BH54" s="113"/>
      <c r="BI54" s="113"/>
      <c r="BJ54" s="113"/>
      <c r="BK54" s="113"/>
      <c r="BL54" s="113"/>
      <c r="BM54" s="114"/>
      <c r="BN54" s="114"/>
      <c r="BO54" s="113"/>
      <c r="BP54" s="113"/>
      <c r="BQ54" s="113"/>
      <c r="BR54" s="113"/>
      <c r="BS54" s="113"/>
      <c r="BT54" s="114"/>
      <c r="BU54" s="114"/>
      <c r="BV54" s="113"/>
      <c r="BW54" s="113"/>
      <c r="BX54" s="113"/>
      <c r="BY54" s="113"/>
      <c r="BZ54" s="113"/>
      <c r="CA54" s="114"/>
      <c r="CB54" s="114"/>
      <c r="CC54" s="113"/>
      <c r="CD54" s="115">
        <f t="shared" si="110"/>
        <v>0</v>
      </c>
      <c r="CE54" s="116"/>
      <c r="CF54" s="117">
        <v>1.8</v>
      </c>
      <c r="CG54" s="118">
        <f t="shared" si="223"/>
        <v>0.77015640489040638</v>
      </c>
      <c r="CH54" s="119">
        <f t="shared" si="224"/>
        <v>0</v>
      </c>
      <c r="CI54" s="120">
        <f t="shared" si="225"/>
        <v>0</v>
      </c>
      <c r="CJ54" s="121">
        <f t="shared" si="226"/>
        <v>0</v>
      </c>
      <c r="CK54" s="543" t="e">
        <f>12.4*5*I54</f>
        <v>#VALUE!</v>
      </c>
      <c r="CL54" s="543">
        <f>12.4*5*J54</f>
        <v>744</v>
      </c>
      <c r="CM54" s="248">
        <f t="shared" si="115"/>
        <v>297.60000000000002</v>
      </c>
      <c r="CN54" s="543"/>
      <c r="CO54" s="248">
        <v>293.57798165137615</v>
      </c>
      <c r="CP54" s="249">
        <f t="shared" si="116"/>
        <v>0</v>
      </c>
      <c r="CQ54" s="249">
        <f t="shared" si="117"/>
        <v>0</v>
      </c>
      <c r="CR54" s="273" t="e">
        <f t="shared" si="118"/>
        <v>#DIV/0!</v>
      </c>
      <c r="CS54" s="818"/>
      <c r="CT54" s="818"/>
      <c r="CU54" s="818"/>
      <c r="CV54" s="818">
        <f t="shared" si="227"/>
        <v>0</v>
      </c>
      <c r="CW54" s="818"/>
      <c r="CX54" s="823">
        <f t="shared" si="204"/>
        <v>0</v>
      </c>
      <c r="CY54" s="824">
        <f t="shared" si="205"/>
        <v>0</v>
      </c>
      <c r="CZ54" s="825">
        <f t="shared" si="206"/>
        <v>0</v>
      </c>
      <c r="DA54" s="823">
        <f t="shared" si="207"/>
        <v>0</v>
      </c>
      <c r="DB54" s="824">
        <f t="shared" si="208"/>
        <v>0</v>
      </c>
      <c r="DC54" s="825">
        <f t="shared" si="209"/>
        <v>0</v>
      </c>
      <c r="DD54" s="823">
        <f t="shared" si="210"/>
        <v>0</v>
      </c>
      <c r="DE54" s="824">
        <f t="shared" si="211"/>
        <v>0</v>
      </c>
      <c r="DF54" s="825">
        <f t="shared" si="212"/>
        <v>0</v>
      </c>
      <c r="DG54" s="823">
        <f t="shared" si="213"/>
        <v>0</v>
      </c>
      <c r="DH54" s="824">
        <f t="shared" si="214"/>
        <v>0</v>
      </c>
      <c r="DI54" s="825">
        <f t="shared" si="215"/>
        <v>0</v>
      </c>
      <c r="DJ54" s="823">
        <f t="shared" si="216"/>
        <v>0</v>
      </c>
      <c r="DK54" s="824">
        <f t="shared" si="217"/>
        <v>0</v>
      </c>
      <c r="DL54" s="825">
        <f t="shared" si="218"/>
        <v>0</v>
      </c>
      <c r="DM54" s="823">
        <f t="shared" si="219"/>
        <v>0</v>
      </c>
      <c r="DN54" s="824">
        <f t="shared" si="220"/>
        <v>0</v>
      </c>
      <c r="DO54" s="825">
        <f t="shared" si="221"/>
        <v>0</v>
      </c>
      <c r="DP54" s="823">
        <f t="shared" si="131"/>
        <v>0</v>
      </c>
      <c r="DQ54" s="824">
        <f t="shared" si="132"/>
        <v>0</v>
      </c>
      <c r="DR54" s="825">
        <f t="shared" si="133"/>
        <v>0</v>
      </c>
    </row>
    <row r="55" spans="1:283" hidden="1">
      <c r="A55" s="107"/>
      <c r="B55" s="106"/>
      <c r="C55" s="108" t="s">
        <v>324</v>
      </c>
      <c r="D55" s="109">
        <v>0.91666666666666663</v>
      </c>
      <c r="E55" s="110" t="s">
        <v>325</v>
      </c>
      <c r="F55" s="110" t="s">
        <v>287</v>
      </c>
      <c r="G55" s="111" t="str">
        <f t="shared" si="222"/>
        <v>PRIME</v>
      </c>
      <c r="H55" s="231" t="s">
        <v>295</v>
      </c>
      <c r="I55" s="111" t="s">
        <v>334</v>
      </c>
      <c r="J55" s="111" t="s">
        <v>335</v>
      </c>
      <c r="K55" s="113"/>
      <c r="L55" s="113"/>
      <c r="M55" s="113"/>
      <c r="N55" s="113"/>
      <c r="O55" s="113"/>
      <c r="P55" s="114"/>
      <c r="Q55" s="114"/>
      <c r="R55" s="113"/>
      <c r="S55" s="113"/>
      <c r="T55" s="113"/>
      <c r="U55" s="113"/>
      <c r="V55" s="113"/>
      <c r="W55" s="114"/>
      <c r="X55" s="114"/>
      <c r="Y55" s="113"/>
      <c r="Z55" s="113"/>
      <c r="AA55" s="113"/>
      <c r="AB55" s="113"/>
      <c r="AC55" s="113"/>
      <c r="AD55" s="114"/>
      <c r="AE55" s="114"/>
      <c r="AF55" s="113"/>
      <c r="AG55" s="113"/>
      <c r="AH55" s="113"/>
      <c r="AI55" s="113"/>
      <c r="AJ55" s="113"/>
      <c r="AK55" s="114"/>
      <c r="AL55" s="114"/>
      <c r="AM55" s="113"/>
      <c r="AN55" s="113"/>
      <c r="AO55" s="113"/>
      <c r="AP55" s="113"/>
      <c r="AQ55" s="113"/>
      <c r="AR55" s="114"/>
      <c r="AS55" s="114"/>
      <c r="AT55" s="113"/>
      <c r="AU55" s="113"/>
      <c r="AV55" s="113"/>
      <c r="AW55" s="113"/>
      <c r="AX55" s="113"/>
      <c r="AY55" s="114"/>
      <c r="AZ55" s="114"/>
      <c r="BA55" s="113"/>
      <c r="BB55" s="113"/>
      <c r="BC55" s="113"/>
      <c r="BD55" s="113"/>
      <c r="BE55" s="113"/>
      <c r="BF55" s="114"/>
      <c r="BG55" s="114"/>
      <c r="BH55" s="113"/>
      <c r="BI55" s="113"/>
      <c r="BJ55" s="113"/>
      <c r="BK55" s="113"/>
      <c r="BL55" s="113"/>
      <c r="BM55" s="114"/>
      <c r="BN55" s="114"/>
      <c r="BO55" s="113"/>
      <c r="BP55" s="113"/>
      <c r="BQ55" s="113"/>
      <c r="BR55" s="113"/>
      <c r="BS55" s="113"/>
      <c r="BT55" s="114"/>
      <c r="BU55" s="114"/>
      <c r="BV55" s="113"/>
      <c r="BW55" s="113"/>
      <c r="BX55" s="113"/>
      <c r="BY55" s="113"/>
      <c r="BZ55" s="113"/>
      <c r="CA55" s="114"/>
      <c r="CB55" s="114"/>
      <c r="CC55" s="113"/>
      <c r="CD55" s="115">
        <f t="shared" si="110"/>
        <v>0</v>
      </c>
      <c r="CE55" s="116"/>
      <c r="CF55" s="117">
        <v>3</v>
      </c>
      <c r="CG55" s="118">
        <f t="shared" si="223"/>
        <v>1.2835940081506774</v>
      </c>
      <c r="CH55" s="119">
        <f t="shared" si="224"/>
        <v>0</v>
      </c>
      <c r="CI55" s="120">
        <f t="shared" si="225"/>
        <v>0</v>
      </c>
      <c r="CJ55" s="121">
        <f t="shared" si="226"/>
        <v>0</v>
      </c>
      <c r="CK55" s="543" t="e">
        <f>12.4*5*I55</f>
        <v>#VALUE!</v>
      </c>
      <c r="CL55" s="543">
        <f>12.4*5*J55</f>
        <v>744</v>
      </c>
      <c r="CM55" s="248">
        <f t="shared" si="115"/>
        <v>297.60000000000002</v>
      </c>
      <c r="CN55" s="543"/>
      <c r="CO55" s="248">
        <v>293.57798165137615</v>
      </c>
      <c r="CP55" s="249">
        <f t="shared" si="116"/>
        <v>0</v>
      </c>
      <c r="CQ55" s="249">
        <f t="shared" si="117"/>
        <v>0</v>
      </c>
      <c r="CR55" s="273" t="e">
        <f t="shared" si="118"/>
        <v>#DIV/0!</v>
      </c>
      <c r="CS55" s="818"/>
      <c r="CT55" s="818"/>
      <c r="CU55" s="818"/>
      <c r="CV55" s="818">
        <f t="shared" si="227"/>
        <v>0</v>
      </c>
      <c r="CW55" s="818"/>
      <c r="CX55" s="823">
        <f t="shared" si="204"/>
        <v>0</v>
      </c>
      <c r="CY55" s="824">
        <f t="shared" si="205"/>
        <v>0</v>
      </c>
      <c r="CZ55" s="825">
        <f t="shared" si="206"/>
        <v>0</v>
      </c>
      <c r="DA55" s="823">
        <f t="shared" si="207"/>
        <v>0</v>
      </c>
      <c r="DB55" s="824">
        <f t="shared" si="208"/>
        <v>0</v>
      </c>
      <c r="DC55" s="825">
        <f t="shared" si="209"/>
        <v>0</v>
      </c>
      <c r="DD55" s="823">
        <f t="shared" si="210"/>
        <v>0</v>
      </c>
      <c r="DE55" s="824">
        <f t="shared" si="211"/>
        <v>0</v>
      </c>
      <c r="DF55" s="825">
        <f t="shared" si="212"/>
        <v>0</v>
      </c>
      <c r="DG55" s="823">
        <f t="shared" si="213"/>
        <v>0</v>
      </c>
      <c r="DH55" s="824">
        <f t="shared" si="214"/>
        <v>0</v>
      </c>
      <c r="DI55" s="825">
        <f t="shared" si="215"/>
        <v>0</v>
      </c>
      <c r="DJ55" s="823">
        <f t="shared" si="216"/>
        <v>0</v>
      </c>
      <c r="DK55" s="824">
        <f t="shared" si="217"/>
        <v>0</v>
      </c>
      <c r="DL55" s="825">
        <f t="shared" si="218"/>
        <v>0</v>
      </c>
      <c r="DM55" s="823">
        <f t="shared" si="219"/>
        <v>0</v>
      </c>
      <c r="DN55" s="824">
        <f t="shared" si="220"/>
        <v>0</v>
      </c>
      <c r="DO55" s="825">
        <f t="shared" si="221"/>
        <v>0</v>
      </c>
      <c r="DP55" s="823">
        <f t="shared" si="131"/>
        <v>0</v>
      </c>
      <c r="DQ55" s="824">
        <f t="shared" si="132"/>
        <v>0</v>
      </c>
      <c r="DR55" s="825">
        <f t="shared" si="133"/>
        <v>0</v>
      </c>
    </row>
    <row r="56" spans="1:283" ht="19.149999999999999" customHeight="1" thickBot="1">
      <c r="B56" s="106"/>
      <c r="C56" s="1875" t="s">
        <v>340</v>
      </c>
      <c r="D56" s="1876"/>
      <c r="E56" s="1876"/>
      <c r="F56" s="1876"/>
      <c r="G56" s="1876"/>
      <c r="H56" s="1876"/>
      <c r="I56" s="1876"/>
      <c r="J56" s="1877"/>
      <c r="K56" s="313">
        <f t="shared" ref="K56:AP56" si="233">SUM(K23:K55)</f>
        <v>4</v>
      </c>
      <c r="L56" s="313">
        <f t="shared" si="233"/>
        <v>2</v>
      </c>
      <c r="M56" s="313">
        <f t="shared" si="233"/>
        <v>4</v>
      </c>
      <c r="N56" s="313">
        <f t="shared" si="233"/>
        <v>3</v>
      </c>
      <c r="O56" s="313">
        <f t="shared" si="233"/>
        <v>2</v>
      </c>
      <c r="P56" s="313">
        <f t="shared" si="233"/>
        <v>0</v>
      </c>
      <c r="Q56" s="313">
        <f t="shared" si="233"/>
        <v>2</v>
      </c>
      <c r="R56" s="313">
        <f t="shared" si="233"/>
        <v>5</v>
      </c>
      <c r="S56" s="313">
        <f t="shared" si="233"/>
        <v>2</v>
      </c>
      <c r="T56" s="313">
        <f t="shared" si="233"/>
        <v>5</v>
      </c>
      <c r="U56" s="313">
        <f t="shared" si="233"/>
        <v>1</v>
      </c>
      <c r="V56" s="313">
        <f t="shared" si="233"/>
        <v>2</v>
      </c>
      <c r="W56" s="313">
        <f t="shared" si="233"/>
        <v>0</v>
      </c>
      <c r="X56" s="313">
        <f t="shared" si="233"/>
        <v>2</v>
      </c>
      <c r="Y56" s="313">
        <f t="shared" si="233"/>
        <v>3</v>
      </c>
      <c r="Z56" s="313">
        <f t="shared" si="233"/>
        <v>1</v>
      </c>
      <c r="AA56" s="313">
        <f t="shared" si="233"/>
        <v>3</v>
      </c>
      <c r="AB56" s="313">
        <f t="shared" si="233"/>
        <v>2</v>
      </c>
      <c r="AC56" s="313">
        <f t="shared" si="233"/>
        <v>0</v>
      </c>
      <c r="AD56" s="313">
        <f t="shared" si="233"/>
        <v>1</v>
      </c>
      <c r="AE56" s="313">
        <f t="shared" si="233"/>
        <v>2</v>
      </c>
      <c r="AF56" s="313">
        <f t="shared" si="233"/>
        <v>2</v>
      </c>
      <c r="AG56" s="313">
        <f t="shared" si="233"/>
        <v>1</v>
      </c>
      <c r="AH56" s="313">
        <f t="shared" si="233"/>
        <v>2</v>
      </c>
      <c r="AI56" s="313">
        <f t="shared" si="233"/>
        <v>2</v>
      </c>
      <c r="AJ56" s="313">
        <f t="shared" si="233"/>
        <v>0</v>
      </c>
      <c r="AK56" s="313">
        <f t="shared" si="233"/>
        <v>0</v>
      </c>
      <c r="AL56" s="313">
        <f t="shared" si="233"/>
        <v>0</v>
      </c>
      <c r="AM56" s="313">
        <f t="shared" si="233"/>
        <v>0</v>
      </c>
      <c r="AN56" s="313">
        <f t="shared" si="233"/>
        <v>0</v>
      </c>
      <c r="AO56" s="313">
        <f t="shared" si="233"/>
        <v>3</v>
      </c>
      <c r="AP56" s="313">
        <f t="shared" si="233"/>
        <v>2</v>
      </c>
      <c r="AQ56" s="313">
        <f t="shared" ref="AQ56:BV56" si="234">SUM(AQ23:AQ55)</f>
        <v>0</v>
      </c>
      <c r="AR56" s="313">
        <f t="shared" si="234"/>
        <v>1</v>
      </c>
      <c r="AS56" s="313">
        <f t="shared" si="234"/>
        <v>2</v>
      </c>
      <c r="AT56" s="313">
        <f t="shared" si="234"/>
        <v>2</v>
      </c>
      <c r="AU56" s="313">
        <f t="shared" si="234"/>
        <v>1</v>
      </c>
      <c r="AV56" s="313">
        <f t="shared" si="234"/>
        <v>1</v>
      </c>
      <c r="AW56" s="313">
        <f t="shared" si="234"/>
        <v>1</v>
      </c>
      <c r="AX56" s="313">
        <f t="shared" si="234"/>
        <v>0</v>
      </c>
      <c r="AY56" s="313">
        <f t="shared" si="234"/>
        <v>0</v>
      </c>
      <c r="AZ56" s="313">
        <f t="shared" si="234"/>
        <v>0</v>
      </c>
      <c r="BA56" s="313">
        <f t="shared" si="234"/>
        <v>0</v>
      </c>
      <c r="BB56" s="313">
        <f t="shared" si="234"/>
        <v>0</v>
      </c>
      <c r="BC56" s="313">
        <f t="shared" si="234"/>
        <v>0</v>
      </c>
      <c r="BD56" s="313">
        <f t="shared" si="234"/>
        <v>0</v>
      </c>
      <c r="BE56" s="313">
        <f t="shared" si="234"/>
        <v>0</v>
      </c>
      <c r="BF56" s="313">
        <f t="shared" si="234"/>
        <v>0</v>
      </c>
      <c r="BG56" s="313">
        <f t="shared" si="234"/>
        <v>0</v>
      </c>
      <c r="BH56" s="313">
        <f t="shared" si="234"/>
        <v>0</v>
      </c>
      <c r="BI56" s="313">
        <f t="shared" si="234"/>
        <v>0</v>
      </c>
      <c r="BJ56" s="313">
        <f t="shared" si="234"/>
        <v>0</v>
      </c>
      <c r="BK56" s="313">
        <f t="shared" si="234"/>
        <v>0</v>
      </c>
      <c r="BL56" s="313">
        <f t="shared" si="234"/>
        <v>0</v>
      </c>
      <c r="BM56" s="313">
        <f t="shared" si="234"/>
        <v>0</v>
      </c>
      <c r="BN56" s="313">
        <f t="shared" si="234"/>
        <v>0</v>
      </c>
      <c r="BO56" s="313">
        <f t="shared" si="234"/>
        <v>0</v>
      </c>
      <c r="BP56" s="313">
        <f t="shared" si="234"/>
        <v>0</v>
      </c>
      <c r="BQ56" s="313">
        <f t="shared" si="234"/>
        <v>0</v>
      </c>
      <c r="BR56" s="313">
        <f t="shared" si="234"/>
        <v>0</v>
      </c>
      <c r="BS56" s="313">
        <f t="shared" si="234"/>
        <v>0</v>
      </c>
      <c r="BT56" s="313">
        <f t="shared" si="234"/>
        <v>0</v>
      </c>
      <c r="BU56" s="313">
        <f t="shared" si="234"/>
        <v>0</v>
      </c>
      <c r="BV56" s="313">
        <f t="shared" si="234"/>
        <v>0</v>
      </c>
      <c r="BW56" s="313">
        <f t="shared" ref="BW56:CD56" si="235">SUM(BW23:BW55)</f>
        <v>0</v>
      </c>
      <c r="BX56" s="313">
        <f t="shared" si="235"/>
        <v>0</v>
      </c>
      <c r="BY56" s="313">
        <f t="shared" si="235"/>
        <v>0</v>
      </c>
      <c r="BZ56" s="313">
        <f t="shared" si="235"/>
        <v>0</v>
      </c>
      <c r="CA56" s="313">
        <f t="shared" si="235"/>
        <v>0</v>
      </c>
      <c r="CB56" s="313">
        <f t="shared" si="235"/>
        <v>0</v>
      </c>
      <c r="CC56" s="313">
        <f t="shared" si="235"/>
        <v>0</v>
      </c>
      <c r="CD56" s="123">
        <f t="shared" si="235"/>
        <v>66</v>
      </c>
      <c r="CE56" s="1495"/>
      <c r="CF56" s="137"/>
      <c r="CG56" s="138"/>
      <c r="CH56" s="314">
        <f>SUM(CH23:CH55)</f>
        <v>0</v>
      </c>
      <c r="CI56" s="314">
        <f>SUM(CI23:CI55)</f>
        <v>228.3</v>
      </c>
      <c r="CJ56" s="314">
        <f>SUM(CJ23:CJ55)</f>
        <v>97.681504020266544</v>
      </c>
      <c r="CK56" s="315"/>
      <c r="CL56" s="315"/>
      <c r="CM56" s="315"/>
      <c r="CN56" s="557"/>
      <c r="CO56" s="316"/>
      <c r="CP56" s="315">
        <f>SUM(CP23:CP55)</f>
        <v>115413.06666666667</v>
      </c>
      <c r="CQ56" s="125">
        <f>SUM(CQ23:CQ55)</f>
        <v>16559.999999999996</v>
      </c>
      <c r="CR56" s="126">
        <f t="shared" si="118"/>
        <v>169.53055919945908</v>
      </c>
      <c r="CS56" s="829"/>
      <c r="CT56" s="830">
        <f>SUM(CT23:CT55)</f>
        <v>8029.0700000000006</v>
      </c>
      <c r="CU56" s="830">
        <f>SUM(CU23:CU55)</f>
        <v>8530.93</v>
      </c>
      <c r="CV56" s="830">
        <f>SUM(CV23:CV55)</f>
        <v>0</v>
      </c>
      <c r="CW56" s="829"/>
      <c r="CX56" s="831">
        <f t="shared" ref="CX56:DR56" si="236">SUM(CX23:CX55)</f>
        <v>0</v>
      </c>
      <c r="CY56" s="831">
        <f t="shared" si="236"/>
        <v>50.3</v>
      </c>
      <c r="CZ56" s="831">
        <f t="shared" si="236"/>
        <v>21.307660535301242</v>
      </c>
      <c r="DA56" s="831">
        <f t="shared" si="236"/>
        <v>0</v>
      </c>
      <c r="DB56" s="831">
        <f t="shared" si="236"/>
        <v>45.4</v>
      </c>
      <c r="DC56" s="831">
        <f t="shared" si="236"/>
        <v>21.521592869993022</v>
      </c>
      <c r="DD56" s="831">
        <f t="shared" si="236"/>
        <v>0</v>
      </c>
      <c r="DE56" s="831">
        <f t="shared" si="236"/>
        <v>29</v>
      </c>
      <c r="DF56" s="831">
        <f t="shared" si="236"/>
        <v>19.425055990013579</v>
      </c>
      <c r="DG56" s="831">
        <f t="shared" si="236"/>
        <v>0</v>
      </c>
      <c r="DH56" s="831">
        <f t="shared" si="236"/>
        <v>25.400000000000002</v>
      </c>
      <c r="DI56" s="831">
        <f t="shared" si="236"/>
        <v>12.408075412123214</v>
      </c>
      <c r="DJ56" s="831">
        <f t="shared" si="236"/>
        <v>0</v>
      </c>
      <c r="DK56" s="831">
        <f t="shared" si="236"/>
        <v>19.399999999999999</v>
      </c>
      <c r="DL56" s="831">
        <f t="shared" si="236"/>
        <v>10.867762602342401</v>
      </c>
      <c r="DM56" s="831">
        <f t="shared" si="236"/>
        <v>0</v>
      </c>
      <c r="DN56" s="831">
        <f t="shared" si="236"/>
        <v>0</v>
      </c>
      <c r="DO56" s="831">
        <f t="shared" si="236"/>
        <v>8.300574586041046</v>
      </c>
      <c r="DP56" s="831">
        <f t="shared" si="236"/>
        <v>0</v>
      </c>
      <c r="DQ56" s="831">
        <f t="shared" si="236"/>
        <v>0</v>
      </c>
      <c r="DR56" s="831">
        <f t="shared" si="236"/>
        <v>0</v>
      </c>
    </row>
    <row r="57" spans="1:283" ht="13.5" thickBot="1">
      <c r="C57" s="127"/>
      <c r="D57" s="260"/>
      <c r="E57" s="260"/>
      <c r="F57" s="260"/>
      <c r="G57" s="128"/>
      <c r="H57" s="128"/>
      <c r="I57" s="128"/>
      <c r="J57" s="128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  <c r="AA57" s="261"/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  <c r="AT57" s="261"/>
      <c r="AU57" s="261"/>
      <c r="AV57" s="261"/>
      <c r="AW57" s="261"/>
      <c r="AX57" s="261"/>
      <c r="AY57" s="261"/>
      <c r="AZ57" s="261"/>
      <c r="BA57" s="261"/>
      <c r="BB57" s="261"/>
      <c r="BC57" s="261"/>
      <c r="BD57" s="261"/>
      <c r="BE57" s="261"/>
      <c r="BF57" s="261"/>
      <c r="BG57" s="261"/>
      <c r="BH57" s="261"/>
      <c r="BI57" s="261"/>
      <c r="BJ57" s="261"/>
      <c r="BK57" s="261"/>
      <c r="BL57" s="261"/>
      <c r="BM57" s="261"/>
      <c r="BN57" s="261"/>
      <c r="BO57" s="261"/>
      <c r="BP57" s="261"/>
      <c r="BQ57" s="261"/>
      <c r="BR57" s="261"/>
      <c r="BS57" s="261"/>
      <c r="BT57" s="261"/>
      <c r="BU57" s="261"/>
      <c r="BV57" s="261"/>
      <c r="BW57" s="261"/>
      <c r="BX57" s="261"/>
      <c r="BY57" s="261"/>
      <c r="BZ57" s="261"/>
      <c r="CA57" s="261"/>
      <c r="CB57" s="261"/>
      <c r="CC57" s="261"/>
      <c r="CD57" s="261"/>
      <c r="CE57" s="262"/>
      <c r="CF57" s="262"/>
      <c r="CG57" s="262"/>
      <c r="CH57" s="262"/>
      <c r="CI57" s="262"/>
      <c r="CJ57" s="263"/>
      <c r="CK57" s="547" t="s">
        <v>341</v>
      </c>
      <c r="CL57" s="547" t="s">
        <v>341</v>
      </c>
      <c r="CM57" s="285"/>
      <c r="CN57" s="293" t="s">
        <v>342</v>
      </c>
      <c r="CO57" s="293" t="s">
        <v>343</v>
      </c>
      <c r="CP57" s="130"/>
      <c r="CQ57" s="131"/>
      <c r="CR57" s="132"/>
      <c r="CS57" s="829"/>
      <c r="CT57" s="818"/>
      <c r="CU57" s="818"/>
      <c r="CV57" s="818"/>
      <c r="CW57" s="829"/>
      <c r="CX57" s="831"/>
      <c r="CY57" s="831"/>
      <c r="CZ57" s="831"/>
      <c r="DA57" s="831"/>
      <c r="DB57" s="831"/>
      <c r="DC57" s="831"/>
      <c r="DD57" s="831"/>
      <c r="DE57" s="831"/>
      <c r="DF57" s="831"/>
      <c r="DG57" s="831"/>
      <c r="DH57" s="831"/>
      <c r="DI57" s="831"/>
      <c r="DJ57" s="831"/>
      <c r="DK57" s="831"/>
      <c r="DL57" s="831"/>
      <c r="DM57" s="831"/>
      <c r="DN57" s="831"/>
      <c r="DO57" s="831"/>
      <c r="DP57" s="831"/>
      <c r="DQ57" s="831"/>
      <c r="DR57" s="831"/>
    </row>
    <row r="58" spans="1:283" ht="13.5" thickBot="1">
      <c r="A58" s="107"/>
      <c r="B58" s="106"/>
      <c r="C58" s="1493" t="s">
        <v>344</v>
      </c>
      <c r="D58" s="193"/>
      <c r="E58" s="193"/>
      <c r="F58" s="193"/>
      <c r="G58" s="193"/>
      <c r="H58" s="193"/>
      <c r="I58" s="193"/>
      <c r="J58" s="193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4"/>
      <c r="CG58" s="194"/>
      <c r="CH58" s="105"/>
      <c r="CI58" s="194"/>
      <c r="CJ58" s="194"/>
      <c r="CK58" s="292">
        <v>0.5</v>
      </c>
      <c r="CL58" s="292">
        <v>0.5</v>
      </c>
      <c r="CM58" s="286"/>
      <c r="CN58" s="292">
        <v>0.72</v>
      </c>
      <c r="CO58" s="292">
        <v>0.7</v>
      </c>
      <c r="CP58" s="197"/>
      <c r="CQ58" s="198"/>
      <c r="CR58" s="259"/>
      <c r="CS58" s="812"/>
      <c r="CT58" s="818"/>
      <c r="CU58" s="818"/>
      <c r="CV58" s="818"/>
      <c r="CW58" s="812"/>
      <c r="CX58" s="1872">
        <v>1</v>
      </c>
      <c r="CY58" s="1873"/>
      <c r="CZ58" s="1874"/>
      <c r="DA58" s="1872">
        <v>2</v>
      </c>
      <c r="DB58" s="1873"/>
      <c r="DC58" s="1874"/>
      <c r="DD58" s="1872">
        <v>3</v>
      </c>
      <c r="DE58" s="1873"/>
      <c r="DF58" s="1874"/>
      <c r="DG58" s="1872">
        <v>4</v>
      </c>
      <c r="DH58" s="1873"/>
      <c r="DI58" s="1874"/>
      <c r="DJ58" s="1872">
        <v>5</v>
      </c>
      <c r="DK58" s="1873"/>
      <c r="DL58" s="1874"/>
      <c r="DM58" s="1872">
        <v>6</v>
      </c>
      <c r="DN58" s="1873"/>
      <c r="DO58" s="1874"/>
      <c r="DP58" s="1872">
        <v>7</v>
      </c>
      <c r="DQ58" s="1873"/>
      <c r="DR58" s="1874"/>
    </row>
    <row r="59" spans="1:283" s="154" customFormat="1">
      <c r="A59" s="150"/>
      <c r="B59" s="106"/>
      <c r="C59" s="156" t="s">
        <v>345</v>
      </c>
      <c r="D59" s="200">
        <v>0.29166666666666669</v>
      </c>
      <c r="E59" s="200" t="s">
        <v>304</v>
      </c>
      <c r="F59" s="200" t="s">
        <v>305</v>
      </c>
      <c r="G59" s="201" t="str">
        <f t="shared" ref="G59" si="237">IF(D59&lt;=0.541,"DAY",(IF(D59&lt;=0.74930556,"EARLY",(IF(D59&lt;=0.97916667,"PRIME","LATE")))))</f>
        <v>DAY</v>
      </c>
      <c r="H59" s="182" t="s">
        <v>256</v>
      </c>
      <c r="I59" s="181" t="s">
        <v>306</v>
      </c>
      <c r="J59" s="181" t="s">
        <v>307</v>
      </c>
      <c r="K59" s="202">
        <v>1</v>
      </c>
      <c r="L59" s="202"/>
      <c r="M59" s="202"/>
      <c r="N59" s="202">
        <v>1</v>
      </c>
      <c r="O59" s="202"/>
      <c r="P59" s="203"/>
      <c r="Q59" s="203"/>
      <c r="R59" s="202">
        <v>1</v>
      </c>
      <c r="S59" s="202"/>
      <c r="T59" s="202"/>
      <c r="U59" s="202">
        <v>1</v>
      </c>
      <c r="V59" s="202"/>
      <c r="W59" s="203"/>
      <c r="X59" s="203"/>
      <c r="Y59" s="202"/>
      <c r="Z59" s="202"/>
      <c r="AA59" s="202"/>
      <c r="AB59" s="202"/>
      <c r="AC59" s="202"/>
      <c r="AD59" s="203"/>
      <c r="AE59" s="203"/>
      <c r="AF59" s="202"/>
      <c r="AG59" s="202"/>
      <c r="AH59" s="202"/>
      <c r="AI59" s="202"/>
      <c r="AJ59" s="202"/>
      <c r="AK59" s="203"/>
      <c r="AL59" s="203"/>
      <c r="AM59" s="729"/>
      <c r="AN59" s="729"/>
      <c r="AO59" s="202"/>
      <c r="AP59" s="202"/>
      <c r="AQ59" s="202"/>
      <c r="AR59" s="203"/>
      <c r="AS59" s="203"/>
      <c r="AT59" s="202"/>
      <c r="AU59" s="202"/>
      <c r="AV59" s="202"/>
      <c r="AW59" s="202"/>
      <c r="AX59" s="202"/>
      <c r="AY59" s="203"/>
      <c r="AZ59" s="203"/>
      <c r="BA59" s="202"/>
      <c r="BB59" s="202"/>
      <c r="BC59" s="202"/>
      <c r="BD59" s="202"/>
      <c r="BE59" s="202"/>
      <c r="BF59" s="203"/>
      <c r="BG59" s="203"/>
      <c r="BH59" s="202"/>
      <c r="BI59" s="202"/>
      <c r="BJ59" s="202"/>
      <c r="BK59" s="202"/>
      <c r="BL59" s="202"/>
      <c r="BM59" s="203"/>
      <c r="BN59" s="203"/>
      <c r="BO59" s="202"/>
      <c r="BP59" s="202"/>
      <c r="BQ59" s="202"/>
      <c r="BR59" s="202"/>
      <c r="BS59" s="202"/>
      <c r="BT59" s="203"/>
      <c r="BU59" s="203"/>
      <c r="BV59" s="202"/>
      <c r="BW59" s="202"/>
      <c r="BX59" s="202"/>
      <c r="BY59" s="202"/>
      <c r="BZ59" s="202"/>
      <c r="CA59" s="203"/>
      <c r="CB59" s="203"/>
      <c r="CC59" s="202"/>
      <c r="CD59" s="204">
        <f t="shared" ref="CD59:CD86" si="238">SUM(K59:CC59)</f>
        <v>4</v>
      </c>
      <c r="CE59" s="205">
        <v>2.1</v>
      </c>
      <c r="CF59" s="206">
        <v>3.1</v>
      </c>
      <c r="CG59" s="207">
        <v>3.82</v>
      </c>
      <c r="CH59" s="208">
        <f t="shared" ref="CH59:CH60" si="239">+CD59*CE59</f>
        <v>8.4</v>
      </c>
      <c r="CI59" s="209">
        <f t="shared" ref="CI59:CI60" si="240">+CD59*CF59</f>
        <v>12.4</v>
      </c>
      <c r="CJ59" s="210">
        <f t="shared" ref="CJ59:CJ60" si="241">CD59*CG59</f>
        <v>15.28</v>
      </c>
      <c r="CK59" s="548">
        <v>1100</v>
      </c>
      <c r="CL59" s="548">
        <v>1100</v>
      </c>
      <c r="CM59" s="776">
        <f>CL59/30*J59</f>
        <v>1466.6666666666665</v>
      </c>
      <c r="CN59" s="558">
        <f>CL59*(1-CN58)</f>
        <v>308.00000000000006</v>
      </c>
      <c r="CO59" s="276">
        <v>448</v>
      </c>
      <c r="CP59" s="277">
        <f t="shared" ref="CP59:CP86" si="242">CM59*CD59</f>
        <v>5866.6666666666661</v>
      </c>
      <c r="CQ59" s="277">
        <f t="shared" ref="CQ59:CQ86" si="243">CO59*CD59</f>
        <v>1792</v>
      </c>
      <c r="CR59" s="278">
        <f t="shared" ref="CR59:CR87" si="244">CQ59/CJ59</f>
        <v>117.27748691099477</v>
      </c>
      <c r="CS59" s="829"/>
      <c r="CT59" s="818">
        <f t="shared" ref="CT59" si="245">SUM(K59:W59)*CO59</f>
        <v>1792</v>
      </c>
      <c r="CU59" s="818">
        <f t="shared" ref="CU59" si="246">SUM(X59:AX59)*CO59</f>
        <v>0</v>
      </c>
      <c r="CV59" s="818"/>
      <c r="CW59" s="829"/>
      <c r="CX59" s="823">
        <f t="shared" ref="CX59" si="247">COUNTA(R59:X59)*$CE59</f>
        <v>4.2</v>
      </c>
      <c r="CY59" s="824">
        <f t="shared" ref="CY59" si="248">COUNTA(R59:X59)*$CF59</f>
        <v>6.2</v>
      </c>
      <c r="CZ59" s="825">
        <f>COUNTA(K59:Q59)*$CG59</f>
        <v>7.64</v>
      </c>
      <c r="DA59" s="823">
        <f t="shared" ref="DA59" si="249">COUNTA(Y59:AE59)*$CE59</f>
        <v>0</v>
      </c>
      <c r="DB59" s="824">
        <f t="shared" ref="DB59" si="250">COUNTA(Y59:AE59)*$CF59</f>
        <v>0</v>
      </c>
      <c r="DC59" s="825">
        <f>COUNTA(R59:X59)*$CG59</f>
        <v>7.64</v>
      </c>
      <c r="DD59" s="823">
        <f t="shared" ref="DD59" si="251">COUNTA(AF59:AL59)*$CE59</f>
        <v>0</v>
      </c>
      <c r="DE59" s="824">
        <f t="shared" ref="DE59" si="252">COUNTA(AF59:AL59)*$CF59</f>
        <v>0</v>
      </c>
      <c r="DF59" s="825">
        <f>COUNTA(Y59:AE59)*$CG59</f>
        <v>0</v>
      </c>
      <c r="DG59" s="823">
        <f t="shared" ref="DG59" si="253">COUNTA(AM59:AS59)*$CE59</f>
        <v>0</v>
      </c>
      <c r="DH59" s="824">
        <f t="shared" ref="DH59" si="254">COUNTA(AM59:AS59)*$CF59</f>
        <v>0</v>
      </c>
      <c r="DI59" s="825">
        <f>COUNTA(AF59:AL59)*$CG59</f>
        <v>0</v>
      </c>
      <c r="DJ59" s="823">
        <f t="shared" ref="DJ59" si="255">COUNTA(AT59:AZ59)*$CE59</f>
        <v>0</v>
      </c>
      <c r="DK59" s="824">
        <f t="shared" ref="DK59" si="256">COUNTA(AT59:AZ59)*$CF59</f>
        <v>0</v>
      </c>
      <c r="DL59" s="825">
        <f>COUNTA(AM59:AS59)*$CG59</f>
        <v>0</v>
      </c>
      <c r="DM59" s="823">
        <f t="shared" ref="DM59" si="257">COUNTA(BA59:BG59)*$CE59</f>
        <v>0</v>
      </c>
      <c r="DN59" s="824">
        <f t="shared" ref="DN59" si="258">COUNTA(BA59:BG59)*$CF59</f>
        <v>0</v>
      </c>
      <c r="DO59" s="825">
        <f>COUNTA(AT59:AX59)*$CG59</f>
        <v>0</v>
      </c>
      <c r="DP59" s="823">
        <f t="shared" ref="DP59:DP86" si="259">COUNTA(BH59:BN59)*$CE59</f>
        <v>0</v>
      </c>
      <c r="DQ59" s="824">
        <f t="shared" ref="DQ59:DQ86" si="260">COUNTA(BH59:BN59)*$CF59</f>
        <v>0</v>
      </c>
      <c r="DR59" s="825">
        <f t="shared" ref="DR59:DR86" si="261">COUNTA(BH59:BN59)*$CG59</f>
        <v>0</v>
      </c>
      <c r="DS59" s="106"/>
      <c r="DT59" s="106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</row>
    <row r="60" spans="1:283" s="154" customFormat="1">
      <c r="A60" s="150"/>
      <c r="B60" s="106"/>
      <c r="C60" s="149" t="s">
        <v>346</v>
      </c>
      <c r="D60" s="151">
        <v>0.35416666666666669</v>
      </c>
      <c r="E60" s="151" t="s">
        <v>310</v>
      </c>
      <c r="F60" s="151" t="s">
        <v>305</v>
      </c>
      <c r="G60" s="133" t="str">
        <f>IF(D60&lt;=0.541,"DAY",(IF(D60&lt;=0.74930556,"EARLY",(IF(D60&lt;=0.97916667,"PRIME","LATE")))))</f>
        <v>DAY</v>
      </c>
      <c r="H60" s="112" t="s">
        <v>256</v>
      </c>
      <c r="I60" s="111" t="s">
        <v>306</v>
      </c>
      <c r="J60" s="111" t="s">
        <v>307</v>
      </c>
      <c r="K60" s="141">
        <v>1</v>
      </c>
      <c r="L60" s="141"/>
      <c r="M60" s="141">
        <v>1</v>
      </c>
      <c r="N60" s="141"/>
      <c r="O60" s="141"/>
      <c r="P60" s="142"/>
      <c r="Q60" s="142"/>
      <c r="R60" s="141"/>
      <c r="S60" s="141">
        <v>1</v>
      </c>
      <c r="T60" s="141"/>
      <c r="U60" s="141"/>
      <c r="V60" s="141"/>
      <c r="W60" s="142"/>
      <c r="X60" s="142"/>
      <c r="Y60" s="141"/>
      <c r="Z60" s="141"/>
      <c r="AA60" s="141"/>
      <c r="AB60" s="141"/>
      <c r="AC60" s="141"/>
      <c r="AD60" s="142"/>
      <c r="AE60" s="142"/>
      <c r="AF60" s="141"/>
      <c r="AG60" s="141"/>
      <c r="AH60" s="141"/>
      <c r="AI60" s="141"/>
      <c r="AJ60" s="141"/>
      <c r="AK60" s="142"/>
      <c r="AL60" s="142"/>
      <c r="AM60" s="729"/>
      <c r="AN60" s="729"/>
      <c r="AO60" s="141"/>
      <c r="AP60" s="141"/>
      <c r="AQ60" s="141"/>
      <c r="AR60" s="142"/>
      <c r="AS60" s="142"/>
      <c r="AT60" s="141"/>
      <c r="AU60" s="141"/>
      <c r="AV60" s="141"/>
      <c r="AW60" s="141"/>
      <c r="AX60" s="141"/>
      <c r="AY60" s="142"/>
      <c r="AZ60" s="142"/>
      <c r="BA60" s="141"/>
      <c r="BB60" s="141"/>
      <c r="BC60" s="141"/>
      <c r="BD60" s="141"/>
      <c r="BE60" s="141"/>
      <c r="BF60" s="142"/>
      <c r="BG60" s="142"/>
      <c r="BH60" s="141"/>
      <c r="BI60" s="141"/>
      <c r="BJ60" s="141"/>
      <c r="BK60" s="141"/>
      <c r="BL60" s="141"/>
      <c r="BM60" s="142"/>
      <c r="BN60" s="142"/>
      <c r="BO60" s="141"/>
      <c r="BP60" s="141"/>
      <c r="BQ60" s="141"/>
      <c r="BR60" s="141"/>
      <c r="BS60" s="141"/>
      <c r="BT60" s="142"/>
      <c r="BU60" s="142"/>
      <c r="BV60" s="141"/>
      <c r="BW60" s="141"/>
      <c r="BX60" s="141"/>
      <c r="BY60" s="141"/>
      <c r="BZ60" s="141"/>
      <c r="CA60" s="142"/>
      <c r="CB60" s="142"/>
      <c r="CC60" s="141"/>
      <c r="CD60" s="143">
        <f t="shared" ref="CD60" si="262">SUM(K60:CC60)</f>
        <v>3</v>
      </c>
      <c r="CE60" s="144">
        <v>1</v>
      </c>
      <c r="CF60" s="145">
        <v>2.2999999999999998</v>
      </c>
      <c r="CG60" s="152">
        <v>2.16</v>
      </c>
      <c r="CH60" s="153">
        <f t="shared" si="239"/>
        <v>3</v>
      </c>
      <c r="CI60" s="147">
        <f t="shared" si="240"/>
        <v>6.8999999999999995</v>
      </c>
      <c r="CJ60" s="148">
        <f t="shared" si="241"/>
        <v>6.48</v>
      </c>
      <c r="CK60" s="549">
        <v>900</v>
      </c>
      <c r="CL60" s="549">
        <v>900</v>
      </c>
      <c r="CM60" s="776">
        <f t="shared" ref="CM60" si="263">CL60/30*J60</f>
        <v>1200</v>
      </c>
      <c r="CN60" s="558" t="e">
        <f>CL60*(1-CN57)</f>
        <v>#VALUE!</v>
      </c>
      <c r="CO60" s="276">
        <v>280</v>
      </c>
      <c r="CP60" s="250">
        <f t="shared" ref="CP60" si="264">CM60*CD60</f>
        <v>3600</v>
      </c>
      <c r="CQ60" s="250">
        <f t="shared" ref="CQ60" si="265">CO60*CD60</f>
        <v>840</v>
      </c>
      <c r="CR60" s="155">
        <f t="shared" ref="CR60" si="266">CQ60/CJ60</f>
        <v>129.62962962962962</v>
      </c>
      <c r="CS60" s="829"/>
      <c r="CT60" s="818">
        <f t="shared" ref="CT60:CT75" si="267">SUM(K60:W60)*CO60</f>
        <v>840</v>
      </c>
      <c r="CU60" s="818">
        <f t="shared" ref="CU60:CU75" si="268">SUM(X60:AX60)*CO60</f>
        <v>0</v>
      </c>
      <c r="CV60" s="818"/>
      <c r="CW60" s="829"/>
      <c r="CX60" s="823">
        <f t="shared" ref="CX60:CX75" si="269">COUNTA(R60:X60)*$CE60</f>
        <v>1</v>
      </c>
      <c r="CY60" s="824">
        <f t="shared" ref="CY60:CY75" si="270">COUNTA(R60:X60)*$CF60</f>
        <v>2.2999999999999998</v>
      </c>
      <c r="CZ60" s="825">
        <f t="shared" ref="CZ60:CZ75" si="271">COUNTA(K60:Q60)*$CG60</f>
        <v>4.32</v>
      </c>
      <c r="DA60" s="823">
        <f t="shared" ref="DA60:DA75" si="272">COUNTA(Y60:AE60)*$CE60</f>
        <v>0</v>
      </c>
      <c r="DB60" s="824">
        <f t="shared" ref="DB60:DB75" si="273">COUNTA(Y60:AE60)*$CF60</f>
        <v>0</v>
      </c>
      <c r="DC60" s="825">
        <f t="shared" ref="DC60:DC75" si="274">COUNTA(R60:X60)*$CG60</f>
        <v>2.16</v>
      </c>
      <c r="DD60" s="823">
        <f t="shared" ref="DD60:DD75" si="275">COUNTA(AF60:AL60)*$CE60</f>
        <v>0</v>
      </c>
      <c r="DE60" s="824">
        <f t="shared" ref="DE60:DE75" si="276">COUNTA(AF60:AL60)*$CF60</f>
        <v>0</v>
      </c>
      <c r="DF60" s="825">
        <f t="shared" ref="DF60:DF75" si="277">COUNTA(Y60:AE60)*$CG60</f>
        <v>0</v>
      </c>
      <c r="DG60" s="823">
        <f t="shared" ref="DG60:DG75" si="278">COUNTA(AM60:AS60)*$CE60</f>
        <v>0</v>
      </c>
      <c r="DH60" s="824">
        <f t="shared" ref="DH60:DH75" si="279">COUNTA(AM60:AS60)*$CF60</f>
        <v>0</v>
      </c>
      <c r="DI60" s="825">
        <f t="shared" ref="DI60:DI75" si="280">COUNTA(AF60:AL60)*$CG60</f>
        <v>0</v>
      </c>
      <c r="DJ60" s="823">
        <f t="shared" ref="DJ60:DJ75" si="281">COUNTA(AT60:AZ60)*$CE60</f>
        <v>0</v>
      </c>
      <c r="DK60" s="824">
        <f t="shared" ref="DK60:DK75" si="282">COUNTA(AT60:AZ60)*$CF60</f>
        <v>0</v>
      </c>
      <c r="DL60" s="825">
        <f t="shared" ref="DL60:DL75" si="283">COUNTA(AM60:AS60)*$CG60</f>
        <v>0</v>
      </c>
      <c r="DM60" s="823">
        <f t="shared" ref="DM60:DM75" si="284">COUNTA(BA60:BG60)*$CE60</f>
        <v>0</v>
      </c>
      <c r="DN60" s="824">
        <f t="shared" ref="DN60:DN75" si="285">COUNTA(BA60:BG60)*$CF60</f>
        <v>0</v>
      </c>
      <c r="DO60" s="825">
        <f t="shared" ref="DO60:DO75" si="286">COUNTA(AT60:AX60)*$CG60</f>
        <v>0</v>
      </c>
      <c r="DP60" s="823"/>
      <c r="DQ60" s="824"/>
      <c r="DR60" s="825"/>
      <c r="DS60" s="106"/>
      <c r="DT60" s="106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</row>
    <row r="61" spans="1:283" s="154" customFormat="1">
      <c r="A61" s="150"/>
      <c r="B61" s="106"/>
      <c r="C61" s="149" t="s">
        <v>347</v>
      </c>
      <c r="D61" s="151">
        <v>0.52083333333333337</v>
      </c>
      <c r="E61" s="151" t="s">
        <v>304</v>
      </c>
      <c r="F61" s="151" t="s">
        <v>305</v>
      </c>
      <c r="G61" s="133" t="str">
        <f t="shared" ref="G61" si="287">IF(D61&lt;=0.541,"DAY",(IF(D61&lt;=0.74930556,"EARLY",(IF(D61&lt;=0.97916667,"PRIME","LATE")))))</f>
        <v>DAY</v>
      </c>
      <c r="H61" s="112" t="s">
        <v>256</v>
      </c>
      <c r="I61" s="111" t="s">
        <v>306</v>
      </c>
      <c r="J61" s="111" t="s">
        <v>307</v>
      </c>
      <c r="K61" s="141"/>
      <c r="L61" s="141">
        <v>1</v>
      </c>
      <c r="M61" s="141"/>
      <c r="N61" s="141">
        <v>1</v>
      </c>
      <c r="O61" s="141"/>
      <c r="P61" s="142"/>
      <c r="Q61" s="142"/>
      <c r="R61" s="141"/>
      <c r="S61" s="141"/>
      <c r="T61" s="141">
        <v>1</v>
      </c>
      <c r="U61" s="141"/>
      <c r="V61" s="141"/>
      <c r="W61" s="142"/>
      <c r="X61" s="142"/>
      <c r="Y61" s="141"/>
      <c r="Z61" s="141"/>
      <c r="AA61" s="141"/>
      <c r="AB61" s="141"/>
      <c r="AC61" s="141"/>
      <c r="AD61" s="142"/>
      <c r="AE61" s="142"/>
      <c r="AF61" s="141"/>
      <c r="AG61" s="141"/>
      <c r="AH61" s="141"/>
      <c r="AI61" s="141"/>
      <c r="AJ61" s="141"/>
      <c r="AK61" s="142"/>
      <c r="AL61" s="142"/>
      <c r="AM61" s="729"/>
      <c r="AN61" s="729"/>
      <c r="AO61" s="141"/>
      <c r="AP61" s="141"/>
      <c r="AQ61" s="141"/>
      <c r="AR61" s="142"/>
      <c r="AS61" s="142"/>
      <c r="AT61" s="141"/>
      <c r="AU61" s="141"/>
      <c r="AV61" s="141"/>
      <c r="AW61" s="141"/>
      <c r="AX61" s="141"/>
      <c r="AY61" s="142"/>
      <c r="AZ61" s="142"/>
      <c r="BA61" s="141"/>
      <c r="BB61" s="141"/>
      <c r="BC61" s="141"/>
      <c r="BD61" s="141"/>
      <c r="BE61" s="141"/>
      <c r="BF61" s="142"/>
      <c r="BG61" s="142"/>
      <c r="BH61" s="141"/>
      <c r="BI61" s="141"/>
      <c r="BJ61" s="141"/>
      <c r="BK61" s="141"/>
      <c r="BL61" s="141"/>
      <c r="BM61" s="142"/>
      <c r="BN61" s="142"/>
      <c r="BO61" s="141"/>
      <c r="BP61" s="141"/>
      <c r="BQ61" s="141"/>
      <c r="BR61" s="141"/>
      <c r="BS61" s="141"/>
      <c r="BT61" s="142"/>
      <c r="BU61" s="142"/>
      <c r="BV61" s="141"/>
      <c r="BW61" s="141"/>
      <c r="BX61" s="141"/>
      <c r="BY61" s="141"/>
      <c r="BZ61" s="141"/>
      <c r="CA61" s="142"/>
      <c r="CB61" s="142"/>
      <c r="CC61" s="141"/>
      <c r="CD61" s="143">
        <f t="shared" si="238"/>
        <v>3</v>
      </c>
      <c r="CE61" s="144">
        <v>0.8</v>
      </c>
      <c r="CF61" s="145">
        <v>2.2999999999999998</v>
      </c>
      <c r="CG61" s="152">
        <v>2.16</v>
      </c>
      <c r="CH61" s="153">
        <f t="shared" ref="CH61:CH62" si="288">+CD61*CE61</f>
        <v>2.4000000000000004</v>
      </c>
      <c r="CI61" s="147">
        <f t="shared" ref="CI61:CI62" si="289">+CD61*CF61</f>
        <v>6.8999999999999995</v>
      </c>
      <c r="CJ61" s="148">
        <f t="shared" ref="CJ61:CJ62" si="290">CD61*CG61</f>
        <v>6.48</v>
      </c>
      <c r="CK61" s="549">
        <v>900</v>
      </c>
      <c r="CL61" s="549">
        <v>900</v>
      </c>
      <c r="CM61" s="776">
        <f t="shared" ref="CM61:CM86" si="291">CL61/30*J61</f>
        <v>1200</v>
      </c>
      <c r="CN61" s="558">
        <f>CL61*(1-CN58)</f>
        <v>252.00000000000003</v>
      </c>
      <c r="CO61" s="276">
        <f t="shared" ref="CO61" si="292">CN61/30*J61</f>
        <v>336</v>
      </c>
      <c r="CP61" s="250">
        <f t="shared" si="242"/>
        <v>3600</v>
      </c>
      <c r="CQ61" s="250">
        <f t="shared" si="243"/>
        <v>1008</v>
      </c>
      <c r="CR61" s="155">
        <f t="shared" si="244"/>
        <v>155.55555555555554</v>
      </c>
      <c r="CS61" s="829"/>
      <c r="CT61" s="818">
        <f t="shared" si="267"/>
        <v>1008</v>
      </c>
      <c r="CU61" s="818">
        <f t="shared" si="268"/>
        <v>0</v>
      </c>
      <c r="CV61" s="818"/>
      <c r="CW61" s="829"/>
      <c r="CX61" s="823">
        <f t="shared" si="269"/>
        <v>0.8</v>
      </c>
      <c r="CY61" s="824">
        <f t="shared" si="270"/>
        <v>2.2999999999999998</v>
      </c>
      <c r="CZ61" s="825">
        <f t="shared" si="271"/>
        <v>4.32</v>
      </c>
      <c r="DA61" s="823">
        <f t="shared" si="272"/>
        <v>0</v>
      </c>
      <c r="DB61" s="824">
        <f t="shared" si="273"/>
        <v>0</v>
      </c>
      <c r="DC61" s="825">
        <f t="shared" si="274"/>
        <v>2.16</v>
      </c>
      <c r="DD61" s="823">
        <f t="shared" si="275"/>
        <v>0</v>
      </c>
      <c r="DE61" s="824">
        <f t="shared" si="276"/>
        <v>0</v>
      </c>
      <c r="DF61" s="825">
        <f t="shared" si="277"/>
        <v>0</v>
      </c>
      <c r="DG61" s="823">
        <f t="shared" si="278"/>
        <v>0</v>
      </c>
      <c r="DH61" s="824">
        <f t="shared" si="279"/>
        <v>0</v>
      </c>
      <c r="DI61" s="825">
        <f t="shared" si="280"/>
        <v>0</v>
      </c>
      <c r="DJ61" s="823">
        <f t="shared" si="281"/>
        <v>0</v>
      </c>
      <c r="DK61" s="824">
        <f t="shared" si="282"/>
        <v>0</v>
      </c>
      <c r="DL61" s="825">
        <f t="shared" si="283"/>
        <v>0</v>
      </c>
      <c r="DM61" s="823">
        <f t="shared" si="284"/>
        <v>0</v>
      </c>
      <c r="DN61" s="824">
        <f t="shared" si="285"/>
        <v>0</v>
      </c>
      <c r="DO61" s="825">
        <f t="shared" si="286"/>
        <v>0</v>
      </c>
      <c r="DP61" s="823">
        <f t="shared" si="259"/>
        <v>0</v>
      </c>
      <c r="DQ61" s="824">
        <f t="shared" si="260"/>
        <v>0</v>
      </c>
      <c r="DR61" s="825">
        <f t="shared" si="261"/>
        <v>0</v>
      </c>
      <c r="DS61" s="106"/>
      <c r="DT61" s="106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</row>
    <row r="62" spans="1:283" s="154" customFormat="1">
      <c r="A62" s="150"/>
      <c r="B62" s="106"/>
      <c r="C62" s="156" t="s">
        <v>348</v>
      </c>
      <c r="D62" s="151">
        <v>0.58333333333333337</v>
      </c>
      <c r="E62" s="151" t="s">
        <v>304</v>
      </c>
      <c r="F62" s="151" t="s">
        <v>305</v>
      </c>
      <c r="G62" s="133" t="str">
        <f t="shared" ref="G62" si="293">IF(D62&lt;=0.541,"DAY",(IF(D62&lt;=0.74930556,"EARLY",(IF(D62&lt;=0.97916667,"PRIME","LATE")))))</f>
        <v>EARLY</v>
      </c>
      <c r="H62" s="112" t="s">
        <v>256</v>
      </c>
      <c r="I62" s="111" t="s">
        <v>306</v>
      </c>
      <c r="J62" s="111" t="s">
        <v>307</v>
      </c>
      <c r="K62" s="141"/>
      <c r="L62" s="141"/>
      <c r="M62" s="141">
        <v>1</v>
      </c>
      <c r="N62" s="141"/>
      <c r="O62" s="141"/>
      <c r="P62" s="142"/>
      <c r="Q62" s="142"/>
      <c r="R62" s="141"/>
      <c r="S62" s="141">
        <v>1</v>
      </c>
      <c r="T62" s="141"/>
      <c r="U62" s="141"/>
      <c r="V62" s="141">
        <v>1</v>
      </c>
      <c r="W62" s="142"/>
      <c r="X62" s="142"/>
      <c r="Y62" s="141"/>
      <c r="Z62" s="141"/>
      <c r="AA62" s="141"/>
      <c r="AB62" s="141"/>
      <c r="AC62" s="141"/>
      <c r="AD62" s="142"/>
      <c r="AE62" s="142"/>
      <c r="AF62" s="141"/>
      <c r="AG62" s="141"/>
      <c r="AH62" s="141"/>
      <c r="AI62" s="141"/>
      <c r="AJ62" s="141"/>
      <c r="AK62" s="142"/>
      <c r="AL62" s="142"/>
      <c r="AM62" s="729"/>
      <c r="AN62" s="729"/>
      <c r="AO62" s="141"/>
      <c r="AP62" s="141"/>
      <c r="AQ62" s="141"/>
      <c r="AR62" s="142"/>
      <c r="AS62" s="142"/>
      <c r="AT62" s="141"/>
      <c r="AU62" s="141"/>
      <c r="AV62" s="141"/>
      <c r="AW62" s="141"/>
      <c r="AX62" s="141"/>
      <c r="AY62" s="142"/>
      <c r="AZ62" s="142"/>
      <c r="BA62" s="141"/>
      <c r="BB62" s="141"/>
      <c r="BC62" s="141"/>
      <c r="BD62" s="141"/>
      <c r="BE62" s="141"/>
      <c r="BF62" s="142"/>
      <c r="BG62" s="142"/>
      <c r="BH62" s="141"/>
      <c r="BI62" s="141"/>
      <c r="BJ62" s="141"/>
      <c r="BK62" s="141"/>
      <c r="BL62" s="141"/>
      <c r="BM62" s="142"/>
      <c r="BN62" s="142"/>
      <c r="BO62" s="141"/>
      <c r="BP62" s="141"/>
      <c r="BQ62" s="141"/>
      <c r="BR62" s="141"/>
      <c r="BS62" s="141"/>
      <c r="BT62" s="142"/>
      <c r="BU62" s="142"/>
      <c r="BV62" s="141"/>
      <c r="BW62" s="141"/>
      <c r="BX62" s="141"/>
      <c r="BY62" s="141"/>
      <c r="BZ62" s="141"/>
      <c r="CA62" s="142"/>
      <c r="CB62" s="142"/>
      <c r="CC62" s="141"/>
      <c r="CD62" s="143">
        <f t="shared" ref="CD62" si="294">SUM(K62:CC62)</f>
        <v>3</v>
      </c>
      <c r="CE62" s="144">
        <v>0.9</v>
      </c>
      <c r="CF62" s="145">
        <v>2.1</v>
      </c>
      <c r="CG62" s="152">
        <v>1.68</v>
      </c>
      <c r="CH62" s="153">
        <f t="shared" si="288"/>
        <v>2.7</v>
      </c>
      <c r="CI62" s="147">
        <f t="shared" si="289"/>
        <v>6.3000000000000007</v>
      </c>
      <c r="CJ62" s="148">
        <f t="shared" si="290"/>
        <v>5.04</v>
      </c>
      <c r="CK62" s="549">
        <v>500</v>
      </c>
      <c r="CL62" s="549">
        <v>500</v>
      </c>
      <c r="CM62" s="776">
        <f t="shared" ref="CM62" si="295">CL62/30*J62</f>
        <v>666.66666666666674</v>
      </c>
      <c r="CN62" s="558" t="e">
        <f>CL62*(1-CN57)</f>
        <v>#VALUE!</v>
      </c>
      <c r="CO62" s="276">
        <v>373.33</v>
      </c>
      <c r="CP62" s="250">
        <f t="shared" ref="CP62" si="296">CM62*CD62</f>
        <v>2000.0000000000002</v>
      </c>
      <c r="CQ62" s="250">
        <f t="shared" ref="CQ62" si="297">CO62*CD62</f>
        <v>1119.99</v>
      </c>
      <c r="CR62" s="155">
        <f t="shared" ref="CR62" si="298">CQ62/CJ62</f>
        <v>222.2202380952381</v>
      </c>
      <c r="CS62" s="829"/>
      <c r="CT62" s="818">
        <f t="shared" si="267"/>
        <v>1119.99</v>
      </c>
      <c r="CU62" s="818">
        <f t="shared" si="268"/>
        <v>0</v>
      </c>
      <c r="CV62" s="818"/>
      <c r="CW62" s="829"/>
      <c r="CX62" s="823">
        <f t="shared" si="269"/>
        <v>1.8</v>
      </c>
      <c r="CY62" s="824">
        <f t="shared" si="270"/>
        <v>4.2</v>
      </c>
      <c r="CZ62" s="825">
        <f t="shared" si="271"/>
        <v>1.68</v>
      </c>
      <c r="DA62" s="823">
        <f t="shared" si="272"/>
        <v>0</v>
      </c>
      <c r="DB62" s="824">
        <f t="shared" si="273"/>
        <v>0</v>
      </c>
      <c r="DC62" s="825">
        <f t="shared" si="274"/>
        <v>3.36</v>
      </c>
      <c r="DD62" s="823">
        <f t="shared" si="275"/>
        <v>0</v>
      </c>
      <c r="DE62" s="824">
        <f t="shared" si="276"/>
        <v>0</v>
      </c>
      <c r="DF62" s="825">
        <f t="shared" si="277"/>
        <v>0</v>
      </c>
      <c r="DG62" s="823">
        <f t="shared" si="278"/>
        <v>0</v>
      </c>
      <c r="DH62" s="824">
        <f t="shared" si="279"/>
        <v>0</v>
      </c>
      <c r="DI62" s="825">
        <f t="shared" si="280"/>
        <v>0</v>
      </c>
      <c r="DJ62" s="823">
        <f t="shared" si="281"/>
        <v>0</v>
      </c>
      <c r="DK62" s="824">
        <f t="shared" si="282"/>
        <v>0</v>
      </c>
      <c r="DL62" s="825">
        <f t="shared" si="283"/>
        <v>0</v>
      </c>
      <c r="DM62" s="823">
        <f t="shared" si="284"/>
        <v>0</v>
      </c>
      <c r="DN62" s="824">
        <f t="shared" si="285"/>
        <v>0</v>
      </c>
      <c r="DO62" s="825">
        <f t="shared" si="286"/>
        <v>0</v>
      </c>
      <c r="DP62" s="823"/>
      <c r="DQ62" s="824"/>
      <c r="DR62" s="825"/>
      <c r="DS62" s="106"/>
      <c r="DT62" s="106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</row>
    <row r="63" spans="1:283">
      <c r="A63" s="107"/>
      <c r="B63" s="106"/>
      <c r="C63" s="156" t="s">
        <v>349</v>
      </c>
      <c r="D63" s="151">
        <v>0.6875</v>
      </c>
      <c r="E63" s="140" t="s">
        <v>322</v>
      </c>
      <c r="F63" s="140" t="s">
        <v>305</v>
      </c>
      <c r="G63" s="133" t="str">
        <f t="shared" ref="G63" si="299">IF(D63&lt;=0.541,"DAY",(IF(D63&lt;=0.74930556,"EARLY",(IF(D63&lt;=0.97916667,"PRIME","LATE")))))</f>
        <v>EARLY</v>
      </c>
      <c r="H63" s="112" t="s">
        <v>256</v>
      </c>
      <c r="I63" s="111" t="s">
        <v>306</v>
      </c>
      <c r="J63" s="111" t="s">
        <v>307</v>
      </c>
      <c r="K63" s="141"/>
      <c r="L63" s="141">
        <v>1</v>
      </c>
      <c r="M63" s="141"/>
      <c r="N63" s="141"/>
      <c r="O63" s="141">
        <v>1</v>
      </c>
      <c r="P63" s="142"/>
      <c r="Q63" s="142"/>
      <c r="R63" s="141"/>
      <c r="S63" s="141"/>
      <c r="T63" s="141"/>
      <c r="U63" s="141"/>
      <c r="V63" s="141"/>
      <c r="W63" s="142"/>
      <c r="X63" s="142"/>
      <c r="Y63" s="141"/>
      <c r="Z63" s="141"/>
      <c r="AA63" s="141"/>
      <c r="AB63" s="141"/>
      <c r="AC63" s="141"/>
      <c r="AD63" s="142"/>
      <c r="AE63" s="142"/>
      <c r="AF63" s="141"/>
      <c r="AG63" s="141"/>
      <c r="AH63" s="141"/>
      <c r="AI63" s="141"/>
      <c r="AJ63" s="141"/>
      <c r="AK63" s="142"/>
      <c r="AL63" s="142"/>
      <c r="AM63" s="729"/>
      <c r="AN63" s="729"/>
      <c r="AO63" s="141"/>
      <c r="AP63" s="141"/>
      <c r="AQ63" s="141"/>
      <c r="AR63" s="142"/>
      <c r="AS63" s="142"/>
      <c r="AT63" s="141"/>
      <c r="AU63" s="141"/>
      <c r="AV63" s="141"/>
      <c r="AW63" s="141"/>
      <c r="AX63" s="141"/>
      <c r="AY63" s="142"/>
      <c r="AZ63" s="142"/>
      <c r="BA63" s="141"/>
      <c r="BB63" s="141"/>
      <c r="BC63" s="141"/>
      <c r="BD63" s="141"/>
      <c r="BE63" s="141"/>
      <c r="BF63" s="142"/>
      <c r="BG63" s="142"/>
      <c r="BH63" s="141"/>
      <c r="BI63" s="141"/>
      <c r="BJ63" s="141"/>
      <c r="BK63" s="141"/>
      <c r="BL63" s="141"/>
      <c r="BM63" s="142"/>
      <c r="BN63" s="142"/>
      <c r="BO63" s="141"/>
      <c r="BP63" s="141"/>
      <c r="BQ63" s="141"/>
      <c r="BR63" s="141"/>
      <c r="BS63" s="141"/>
      <c r="BT63" s="142"/>
      <c r="BU63" s="142"/>
      <c r="BV63" s="141"/>
      <c r="BW63" s="141"/>
      <c r="BX63" s="141"/>
      <c r="BY63" s="141"/>
      <c r="BZ63" s="141"/>
      <c r="CA63" s="142"/>
      <c r="CB63" s="142"/>
      <c r="CC63" s="141"/>
      <c r="CD63" s="143">
        <f t="shared" si="238"/>
        <v>2</v>
      </c>
      <c r="CE63" s="144">
        <v>0.3</v>
      </c>
      <c r="CF63" s="145">
        <v>1.5</v>
      </c>
      <c r="CG63" s="152">
        <v>1.68</v>
      </c>
      <c r="CH63" s="153">
        <f t="shared" ref="CH63:CH66" si="300">+CD63*CE63</f>
        <v>0.6</v>
      </c>
      <c r="CI63" s="147">
        <f t="shared" ref="CI63:CI66" si="301">+CD63*CF63</f>
        <v>3</v>
      </c>
      <c r="CJ63" s="148">
        <f t="shared" ref="CJ63:CJ66" si="302">CD63*CG63</f>
        <v>3.36</v>
      </c>
      <c r="CK63" s="549">
        <v>500</v>
      </c>
      <c r="CL63" s="549">
        <v>500</v>
      </c>
      <c r="CM63" s="776">
        <f t="shared" si="291"/>
        <v>666.66666666666674</v>
      </c>
      <c r="CN63" s="558">
        <f>CL63*(1-CN58)</f>
        <v>140</v>
      </c>
      <c r="CO63" s="276">
        <v>224</v>
      </c>
      <c r="CP63" s="250">
        <f t="shared" si="242"/>
        <v>1333.3333333333335</v>
      </c>
      <c r="CQ63" s="250">
        <f t="shared" si="243"/>
        <v>448</v>
      </c>
      <c r="CR63" s="155">
        <f t="shared" si="244"/>
        <v>133.33333333333334</v>
      </c>
      <c r="CS63" s="822"/>
      <c r="CT63" s="818">
        <f t="shared" si="267"/>
        <v>448</v>
      </c>
      <c r="CU63" s="818">
        <f t="shared" si="268"/>
        <v>0</v>
      </c>
      <c r="CV63" s="818"/>
      <c r="CW63" s="822"/>
      <c r="CX63" s="823">
        <f t="shared" si="269"/>
        <v>0</v>
      </c>
      <c r="CY63" s="824">
        <f t="shared" si="270"/>
        <v>0</v>
      </c>
      <c r="CZ63" s="825">
        <f t="shared" si="271"/>
        <v>3.36</v>
      </c>
      <c r="DA63" s="823">
        <f t="shared" si="272"/>
        <v>0</v>
      </c>
      <c r="DB63" s="824">
        <f t="shared" si="273"/>
        <v>0</v>
      </c>
      <c r="DC63" s="825">
        <f t="shared" si="274"/>
        <v>0</v>
      </c>
      <c r="DD63" s="823">
        <f t="shared" si="275"/>
        <v>0</v>
      </c>
      <c r="DE63" s="824">
        <f t="shared" si="276"/>
        <v>0</v>
      </c>
      <c r="DF63" s="825">
        <f t="shared" si="277"/>
        <v>0</v>
      </c>
      <c r="DG63" s="823">
        <f t="shared" si="278"/>
        <v>0</v>
      </c>
      <c r="DH63" s="824">
        <f t="shared" si="279"/>
        <v>0</v>
      </c>
      <c r="DI63" s="825">
        <f t="shared" si="280"/>
        <v>0</v>
      </c>
      <c r="DJ63" s="823">
        <f t="shared" si="281"/>
        <v>0</v>
      </c>
      <c r="DK63" s="824">
        <f t="shared" si="282"/>
        <v>0</v>
      </c>
      <c r="DL63" s="825">
        <f t="shared" si="283"/>
        <v>0</v>
      </c>
      <c r="DM63" s="823">
        <f t="shared" si="284"/>
        <v>0</v>
      </c>
      <c r="DN63" s="824">
        <f t="shared" si="285"/>
        <v>0</v>
      </c>
      <c r="DO63" s="825">
        <f t="shared" si="286"/>
        <v>0</v>
      </c>
      <c r="DP63" s="823">
        <f t="shared" si="259"/>
        <v>0</v>
      </c>
      <c r="DQ63" s="824">
        <f t="shared" si="260"/>
        <v>0</v>
      </c>
      <c r="DR63" s="825">
        <f t="shared" si="261"/>
        <v>0</v>
      </c>
    </row>
    <row r="64" spans="1:283">
      <c r="A64" s="107"/>
      <c r="B64" s="106"/>
      <c r="C64" s="156" t="s">
        <v>350</v>
      </c>
      <c r="D64" s="151">
        <v>0.72916666666666663</v>
      </c>
      <c r="E64" s="140" t="s">
        <v>322</v>
      </c>
      <c r="F64" s="140" t="s">
        <v>305</v>
      </c>
      <c r="G64" s="133" t="str">
        <f>IF(D64&lt;=0.541,"DAY",(IF(D64&lt;=0.74930556,"EARLY",(IF(D64&lt;=0.97916667,"PRIME","LATE")))))</f>
        <v>EARLY</v>
      </c>
      <c r="H64" s="112" t="s">
        <v>256</v>
      </c>
      <c r="I64" s="111" t="s">
        <v>306</v>
      </c>
      <c r="J64" s="111" t="s">
        <v>307</v>
      </c>
      <c r="K64" s="141">
        <v>1</v>
      </c>
      <c r="L64" s="141"/>
      <c r="M64" s="141"/>
      <c r="N64" s="141"/>
      <c r="O64" s="141"/>
      <c r="P64" s="142"/>
      <c r="Q64" s="142"/>
      <c r="R64" s="141"/>
      <c r="S64" s="141">
        <v>1</v>
      </c>
      <c r="T64" s="141"/>
      <c r="U64" s="141"/>
      <c r="V64" s="141"/>
      <c r="W64" s="142"/>
      <c r="X64" s="142"/>
      <c r="Y64" s="141"/>
      <c r="Z64" s="141"/>
      <c r="AA64" s="141"/>
      <c r="AB64" s="141"/>
      <c r="AC64" s="141"/>
      <c r="AD64" s="142"/>
      <c r="AE64" s="142"/>
      <c r="AF64" s="141"/>
      <c r="AG64" s="141"/>
      <c r="AH64" s="141"/>
      <c r="AI64" s="141"/>
      <c r="AJ64" s="141"/>
      <c r="AK64" s="142"/>
      <c r="AL64" s="142"/>
      <c r="AM64" s="729"/>
      <c r="AN64" s="729"/>
      <c r="AO64" s="141"/>
      <c r="AP64" s="141"/>
      <c r="AQ64" s="141"/>
      <c r="AR64" s="142"/>
      <c r="AS64" s="142"/>
      <c r="AT64" s="141"/>
      <c r="AU64" s="141"/>
      <c r="AV64" s="141"/>
      <c r="AW64" s="141"/>
      <c r="AX64" s="141"/>
      <c r="AY64" s="142"/>
      <c r="AZ64" s="142"/>
      <c r="BA64" s="141"/>
      <c r="BB64" s="141"/>
      <c r="BC64" s="141"/>
      <c r="BD64" s="141"/>
      <c r="BE64" s="141"/>
      <c r="BF64" s="142"/>
      <c r="BG64" s="142"/>
      <c r="BH64" s="141"/>
      <c r="BI64" s="141"/>
      <c r="BJ64" s="141"/>
      <c r="BK64" s="141"/>
      <c r="BL64" s="141"/>
      <c r="BM64" s="142"/>
      <c r="BN64" s="142"/>
      <c r="BO64" s="141"/>
      <c r="BP64" s="141"/>
      <c r="BQ64" s="141"/>
      <c r="BR64" s="141"/>
      <c r="BS64" s="141"/>
      <c r="BT64" s="142"/>
      <c r="BU64" s="142"/>
      <c r="BV64" s="141"/>
      <c r="BW64" s="141"/>
      <c r="BX64" s="141"/>
      <c r="BY64" s="141"/>
      <c r="BZ64" s="141"/>
      <c r="CA64" s="142"/>
      <c r="CB64" s="142"/>
      <c r="CC64" s="141"/>
      <c r="CD64" s="143">
        <f t="shared" si="238"/>
        <v>2</v>
      </c>
      <c r="CE64" s="144">
        <v>0.3</v>
      </c>
      <c r="CF64" s="145">
        <v>1.5</v>
      </c>
      <c r="CG64" s="152">
        <v>2.89</v>
      </c>
      <c r="CH64" s="153">
        <f t="shared" si="300"/>
        <v>0.6</v>
      </c>
      <c r="CI64" s="147">
        <f t="shared" si="301"/>
        <v>3</v>
      </c>
      <c r="CJ64" s="148">
        <f t="shared" si="302"/>
        <v>5.78</v>
      </c>
      <c r="CK64" s="549">
        <v>1000</v>
      </c>
      <c r="CL64" s="549">
        <v>1000</v>
      </c>
      <c r="CM64" s="776">
        <f t="shared" si="291"/>
        <v>1333.3333333333335</v>
      </c>
      <c r="CN64" s="558">
        <f>CL64*(1-CN58)</f>
        <v>280</v>
      </c>
      <c r="CO64" s="276">
        <v>224</v>
      </c>
      <c r="CP64" s="250">
        <f t="shared" si="242"/>
        <v>2666.666666666667</v>
      </c>
      <c r="CQ64" s="250">
        <f t="shared" si="243"/>
        <v>448</v>
      </c>
      <c r="CR64" s="155">
        <f t="shared" si="244"/>
        <v>77.508650519031136</v>
      </c>
      <c r="CS64" s="822"/>
      <c r="CT64" s="818">
        <f t="shared" si="267"/>
        <v>448</v>
      </c>
      <c r="CU64" s="818">
        <f t="shared" si="268"/>
        <v>0</v>
      </c>
      <c r="CV64" s="818"/>
      <c r="CW64" s="822"/>
      <c r="CX64" s="823">
        <f t="shared" si="269"/>
        <v>0.3</v>
      </c>
      <c r="CY64" s="824">
        <f t="shared" si="270"/>
        <v>1.5</v>
      </c>
      <c r="CZ64" s="825">
        <f t="shared" si="271"/>
        <v>2.89</v>
      </c>
      <c r="DA64" s="823">
        <f t="shared" si="272"/>
        <v>0</v>
      </c>
      <c r="DB64" s="824">
        <f t="shared" si="273"/>
        <v>0</v>
      </c>
      <c r="DC64" s="825">
        <f t="shared" si="274"/>
        <v>2.89</v>
      </c>
      <c r="DD64" s="823">
        <f t="shared" si="275"/>
        <v>0</v>
      </c>
      <c r="DE64" s="824">
        <f t="shared" si="276"/>
        <v>0</v>
      </c>
      <c r="DF64" s="825">
        <f t="shared" si="277"/>
        <v>0</v>
      </c>
      <c r="DG64" s="823">
        <f t="shared" si="278"/>
        <v>0</v>
      </c>
      <c r="DH64" s="824">
        <f t="shared" si="279"/>
        <v>0</v>
      </c>
      <c r="DI64" s="825">
        <f t="shared" si="280"/>
        <v>0</v>
      </c>
      <c r="DJ64" s="823">
        <f t="shared" si="281"/>
        <v>0</v>
      </c>
      <c r="DK64" s="824">
        <f t="shared" si="282"/>
        <v>0</v>
      </c>
      <c r="DL64" s="825">
        <f t="shared" si="283"/>
        <v>0</v>
      </c>
      <c r="DM64" s="823">
        <f t="shared" si="284"/>
        <v>0</v>
      </c>
      <c r="DN64" s="824">
        <f t="shared" si="285"/>
        <v>0</v>
      </c>
      <c r="DO64" s="825">
        <f t="shared" si="286"/>
        <v>0</v>
      </c>
      <c r="DP64" s="823">
        <f t="shared" si="259"/>
        <v>0</v>
      </c>
      <c r="DQ64" s="824">
        <f t="shared" si="260"/>
        <v>0</v>
      </c>
      <c r="DR64" s="825">
        <f t="shared" si="261"/>
        <v>0</v>
      </c>
    </row>
    <row r="65" spans="1:283" s="80" customFormat="1">
      <c r="A65" s="150"/>
      <c r="B65" s="106"/>
      <c r="C65" s="156" t="s">
        <v>351</v>
      </c>
      <c r="D65" s="151">
        <v>0.79166666666666663</v>
      </c>
      <c r="E65" s="140" t="s">
        <v>304</v>
      </c>
      <c r="F65" s="140" t="s">
        <v>287</v>
      </c>
      <c r="G65" s="133" t="str">
        <f t="shared" ref="G65" si="303">IF(D65&lt;=0.541,"DAY",(IF(D65&lt;=0.74930556,"EARLY",(IF(D65&lt;=0.97916667,"PRIME","LATE")))))</f>
        <v>PRIME</v>
      </c>
      <c r="H65" s="112" t="s">
        <v>256</v>
      </c>
      <c r="I65" s="111" t="s">
        <v>306</v>
      </c>
      <c r="J65" s="111" t="s">
        <v>307</v>
      </c>
      <c r="K65" s="141"/>
      <c r="L65" s="141"/>
      <c r="M65" s="141"/>
      <c r="N65" s="141"/>
      <c r="O65" s="141"/>
      <c r="P65" s="142"/>
      <c r="Q65" s="142">
        <v>1</v>
      </c>
      <c r="R65" s="141"/>
      <c r="S65" s="141"/>
      <c r="T65" s="141"/>
      <c r="U65" s="141"/>
      <c r="V65" s="141"/>
      <c r="W65" s="142"/>
      <c r="X65" s="142"/>
      <c r="Y65" s="141"/>
      <c r="Z65" s="141"/>
      <c r="AA65" s="141"/>
      <c r="AB65" s="141"/>
      <c r="AC65" s="141"/>
      <c r="AD65" s="142"/>
      <c r="AE65" s="142"/>
      <c r="AF65" s="141"/>
      <c r="AG65" s="141"/>
      <c r="AH65" s="141"/>
      <c r="AI65" s="141"/>
      <c r="AJ65" s="141"/>
      <c r="AK65" s="142"/>
      <c r="AL65" s="142"/>
      <c r="AM65" s="729"/>
      <c r="AN65" s="729"/>
      <c r="AO65" s="141"/>
      <c r="AP65" s="141"/>
      <c r="AQ65" s="141"/>
      <c r="AR65" s="142"/>
      <c r="AS65" s="142"/>
      <c r="AT65" s="141"/>
      <c r="AU65" s="141"/>
      <c r="AV65" s="141"/>
      <c r="AW65" s="141"/>
      <c r="AX65" s="141"/>
      <c r="AY65" s="142"/>
      <c r="AZ65" s="142"/>
      <c r="BA65" s="141"/>
      <c r="BB65" s="141"/>
      <c r="BC65" s="141"/>
      <c r="BD65" s="141"/>
      <c r="BE65" s="141"/>
      <c r="BF65" s="142"/>
      <c r="BG65" s="142"/>
      <c r="BH65" s="141"/>
      <c r="BI65" s="141"/>
      <c r="BJ65" s="141"/>
      <c r="BK65" s="141"/>
      <c r="BL65" s="141"/>
      <c r="BM65" s="142"/>
      <c r="BN65" s="142"/>
      <c r="BO65" s="141"/>
      <c r="BP65" s="141"/>
      <c r="BQ65" s="141"/>
      <c r="BR65" s="141"/>
      <c r="BS65" s="141"/>
      <c r="BT65" s="142"/>
      <c r="BU65" s="142"/>
      <c r="BV65" s="141"/>
      <c r="BW65" s="141"/>
      <c r="BX65" s="141"/>
      <c r="BY65" s="141"/>
      <c r="BZ65" s="141"/>
      <c r="CA65" s="142"/>
      <c r="CB65" s="142"/>
      <c r="CC65" s="141"/>
      <c r="CD65" s="143">
        <f t="shared" si="238"/>
        <v>1</v>
      </c>
      <c r="CE65" s="144">
        <v>1.4</v>
      </c>
      <c r="CF65" s="145">
        <v>2.2000000000000002</v>
      </c>
      <c r="CG65" s="152">
        <v>5.72</v>
      </c>
      <c r="CH65" s="153">
        <f t="shared" ref="CH65" si="304">+CD65*CE65</f>
        <v>1.4</v>
      </c>
      <c r="CI65" s="147">
        <f t="shared" ref="CI65" si="305">+CD65*CF65</f>
        <v>2.2000000000000002</v>
      </c>
      <c r="CJ65" s="148">
        <f t="shared" ref="CJ65" si="306">CD65*CG65</f>
        <v>5.72</v>
      </c>
      <c r="CK65" s="549">
        <v>1600</v>
      </c>
      <c r="CL65" s="549">
        <v>1600</v>
      </c>
      <c r="CM65" s="776">
        <f t="shared" si="291"/>
        <v>2133.3333333333335</v>
      </c>
      <c r="CN65" s="558">
        <f>CL65*(1-CN58)</f>
        <v>448.00000000000006</v>
      </c>
      <c r="CO65" s="276">
        <v>634.66999999999996</v>
      </c>
      <c r="CP65" s="250">
        <f t="shared" si="242"/>
        <v>2133.3333333333335</v>
      </c>
      <c r="CQ65" s="250">
        <f t="shared" si="243"/>
        <v>634.66999999999996</v>
      </c>
      <c r="CR65" s="155">
        <f t="shared" si="244"/>
        <v>110.95629370629371</v>
      </c>
      <c r="CS65" s="829"/>
      <c r="CT65" s="818">
        <f t="shared" si="267"/>
        <v>634.66999999999996</v>
      </c>
      <c r="CU65" s="818">
        <f t="shared" si="268"/>
        <v>0</v>
      </c>
      <c r="CV65" s="818"/>
      <c r="CW65" s="829"/>
      <c r="CX65" s="823">
        <f t="shared" si="269"/>
        <v>0</v>
      </c>
      <c r="CY65" s="824">
        <f t="shared" si="270"/>
        <v>0</v>
      </c>
      <c r="CZ65" s="825">
        <f t="shared" si="271"/>
        <v>5.72</v>
      </c>
      <c r="DA65" s="823">
        <f t="shared" si="272"/>
        <v>0</v>
      </c>
      <c r="DB65" s="824">
        <f t="shared" si="273"/>
        <v>0</v>
      </c>
      <c r="DC65" s="825">
        <f t="shared" si="274"/>
        <v>0</v>
      </c>
      <c r="DD65" s="823">
        <f t="shared" si="275"/>
        <v>0</v>
      </c>
      <c r="DE65" s="824">
        <f t="shared" si="276"/>
        <v>0</v>
      </c>
      <c r="DF65" s="825">
        <f t="shared" si="277"/>
        <v>0</v>
      </c>
      <c r="DG65" s="823">
        <f t="shared" si="278"/>
        <v>0</v>
      </c>
      <c r="DH65" s="824">
        <f t="shared" si="279"/>
        <v>0</v>
      </c>
      <c r="DI65" s="825">
        <f t="shared" si="280"/>
        <v>0</v>
      </c>
      <c r="DJ65" s="823">
        <f t="shared" si="281"/>
        <v>0</v>
      </c>
      <c r="DK65" s="824">
        <f t="shared" si="282"/>
        <v>0</v>
      </c>
      <c r="DL65" s="825">
        <f t="shared" si="283"/>
        <v>0</v>
      </c>
      <c r="DM65" s="823">
        <f t="shared" si="284"/>
        <v>0</v>
      </c>
      <c r="DN65" s="824">
        <f t="shared" si="285"/>
        <v>0</v>
      </c>
      <c r="DO65" s="825">
        <f t="shared" si="286"/>
        <v>0</v>
      </c>
      <c r="DP65" s="823">
        <f t="shared" si="259"/>
        <v>0</v>
      </c>
      <c r="DQ65" s="824">
        <f t="shared" si="260"/>
        <v>0</v>
      </c>
      <c r="DR65" s="825">
        <f t="shared" si="261"/>
        <v>0</v>
      </c>
      <c r="DS65" s="106"/>
      <c r="DT65" s="106"/>
    </row>
    <row r="66" spans="1:283" s="80" customFormat="1">
      <c r="A66" s="150"/>
      <c r="B66" s="106"/>
      <c r="C66" s="156" t="s">
        <v>352</v>
      </c>
      <c r="D66" s="151">
        <v>0.79166666666666663</v>
      </c>
      <c r="E66" s="140" t="s">
        <v>304</v>
      </c>
      <c r="F66" s="140" t="s">
        <v>305</v>
      </c>
      <c r="G66" s="133" t="str">
        <f t="shared" ref="G66:G67" si="307">IF(D66&lt;=0.541,"DAY",(IF(D66&lt;=0.74930556,"EARLY",(IF(D66&lt;=0.97916667,"PRIME","LATE")))))</f>
        <v>PRIME</v>
      </c>
      <c r="H66" s="112" t="s">
        <v>256</v>
      </c>
      <c r="I66" s="111" t="s">
        <v>306</v>
      </c>
      <c r="J66" s="111" t="s">
        <v>307</v>
      </c>
      <c r="K66" s="141">
        <v>1</v>
      </c>
      <c r="L66" s="141"/>
      <c r="M66" s="141">
        <v>1</v>
      </c>
      <c r="N66" s="141"/>
      <c r="O66" s="141"/>
      <c r="P66" s="142"/>
      <c r="Q66" s="142"/>
      <c r="R66" s="141">
        <v>1</v>
      </c>
      <c r="S66" s="141"/>
      <c r="T66" s="141"/>
      <c r="U66" s="141"/>
      <c r="V66" s="141"/>
      <c r="W66" s="142"/>
      <c r="X66" s="142"/>
      <c r="Y66" s="141"/>
      <c r="Z66" s="141"/>
      <c r="AA66" s="141"/>
      <c r="AB66" s="141"/>
      <c r="AC66" s="141"/>
      <c r="AD66" s="142"/>
      <c r="AE66" s="142"/>
      <c r="AF66" s="141"/>
      <c r="AG66" s="141"/>
      <c r="AH66" s="141"/>
      <c r="AI66" s="141"/>
      <c r="AJ66" s="141"/>
      <c r="AK66" s="142"/>
      <c r="AL66" s="142"/>
      <c r="AM66" s="729"/>
      <c r="AN66" s="729"/>
      <c r="AO66" s="141"/>
      <c r="AP66" s="141"/>
      <c r="AQ66" s="141"/>
      <c r="AR66" s="142"/>
      <c r="AS66" s="142"/>
      <c r="AT66" s="141"/>
      <c r="AU66" s="141"/>
      <c r="AV66" s="141"/>
      <c r="AW66" s="141"/>
      <c r="AX66" s="141"/>
      <c r="AY66" s="142"/>
      <c r="AZ66" s="142"/>
      <c r="BA66" s="141"/>
      <c r="BB66" s="141"/>
      <c r="BC66" s="141"/>
      <c r="BD66" s="141"/>
      <c r="BE66" s="141"/>
      <c r="BF66" s="142"/>
      <c r="BG66" s="142"/>
      <c r="BH66" s="141"/>
      <c r="BI66" s="141"/>
      <c r="BJ66" s="141"/>
      <c r="BK66" s="141"/>
      <c r="BL66" s="141"/>
      <c r="BM66" s="142"/>
      <c r="BN66" s="142"/>
      <c r="BO66" s="141"/>
      <c r="BP66" s="141"/>
      <c r="BQ66" s="141"/>
      <c r="BR66" s="141"/>
      <c r="BS66" s="141"/>
      <c r="BT66" s="142"/>
      <c r="BU66" s="142"/>
      <c r="BV66" s="141"/>
      <c r="BW66" s="141"/>
      <c r="BX66" s="141"/>
      <c r="BY66" s="141"/>
      <c r="BZ66" s="141"/>
      <c r="CA66" s="142"/>
      <c r="CB66" s="142"/>
      <c r="CC66" s="141"/>
      <c r="CD66" s="143">
        <f t="shared" si="238"/>
        <v>3</v>
      </c>
      <c r="CE66" s="144">
        <v>1.3</v>
      </c>
      <c r="CF66" s="145">
        <v>4.3</v>
      </c>
      <c r="CG66" s="152">
        <v>5.72</v>
      </c>
      <c r="CH66" s="153">
        <f t="shared" si="300"/>
        <v>3.9000000000000004</v>
      </c>
      <c r="CI66" s="147">
        <f t="shared" si="301"/>
        <v>12.899999999999999</v>
      </c>
      <c r="CJ66" s="148">
        <f t="shared" si="302"/>
        <v>17.16</v>
      </c>
      <c r="CK66" s="549">
        <v>2800</v>
      </c>
      <c r="CL66" s="549">
        <v>2800</v>
      </c>
      <c r="CM66" s="776">
        <f t="shared" si="291"/>
        <v>3733.333333333333</v>
      </c>
      <c r="CN66" s="558">
        <f>CL66*(1-CO58)</f>
        <v>840.00000000000011</v>
      </c>
      <c r="CO66" s="276">
        <v>1000</v>
      </c>
      <c r="CP66" s="250">
        <f t="shared" si="242"/>
        <v>11200</v>
      </c>
      <c r="CQ66" s="250">
        <f t="shared" si="243"/>
        <v>3000</v>
      </c>
      <c r="CR66" s="155">
        <f t="shared" si="244"/>
        <v>174.82517482517483</v>
      </c>
      <c r="CS66" s="829"/>
      <c r="CT66" s="818">
        <f t="shared" si="267"/>
        <v>3000</v>
      </c>
      <c r="CU66" s="818">
        <f t="shared" si="268"/>
        <v>0</v>
      </c>
      <c r="CV66" s="818"/>
      <c r="CW66" s="829"/>
      <c r="CX66" s="823">
        <f t="shared" si="269"/>
        <v>1.3</v>
      </c>
      <c r="CY66" s="824">
        <f t="shared" si="270"/>
        <v>4.3</v>
      </c>
      <c r="CZ66" s="825">
        <f t="shared" si="271"/>
        <v>11.44</v>
      </c>
      <c r="DA66" s="823">
        <f t="shared" si="272"/>
        <v>0</v>
      </c>
      <c r="DB66" s="824">
        <f t="shared" si="273"/>
        <v>0</v>
      </c>
      <c r="DC66" s="825">
        <f t="shared" si="274"/>
        <v>5.72</v>
      </c>
      <c r="DD66" s="823">
        <f t="shared" si="275"/>
        <v>0</v>
      </c>
      <c r="DE66" s="824">
        <f t="shared" si="276"/>
        <v>0</v>
      </c>
      <c r="DF66" s="825">
        <f t="shared" si="277"/>
        <v>0</v>
      </c>
      <c r="DG66" s="823">
        <f t="shared" si="278"/>
        <v>0</v>
      </c>
      <c r="DH66" s="824">
        <f t="shared" si="279"/>
        <v>0</v>
      </c>
      <c r="DI66" s="825">
        <f t="shared" si="280"/>
        <v>0</v>
      </c>
      <c r="DJ66" s="823">
        <f t="shared" si="281"/>
        <v>0</v>
      </c>
      <c r="DK66" s="824">
        <f t="shared" si="282"/>
        <v>0</v>
      </c>
      <c r="DL66" s="825">
        <f t="shared" si="283"/>
        <v>0</v>
      </c>
      <c r="DM66" s="823">
        <f t="shared" si="284"/>
        <v>0</v>
      </c>
      <c r="DN66" s="824">
        <f t="shared" si="285"/>
        <v>0</v>
      </c>
      <c r="DO66" s="825">
        <f t="shared" si="286"/>
        <v>0</v>
      </c>
      <c r="DP66" s="823">
        <f t="shared" si="259"/>
        <v>0</v>
      </c>
      <c r="DQ66" s="824">
        <f t="shared" si="260"/>
        <v>0</v>
      </c>
      <c r="DR66" s="825">
        <f t="shared" si="261"/>
        <v>0</v>
      </c>
      <c r="DS66" s="106"/>
      <c r="DT66" s="106"/>
    </row>
    <row r="67" spans="1:283" s="154" customFormat="1">
      <c r="A67" s="150"/>
      <c r="B67" s="106"/>
      <c r="C67" s="108" t="s">
        <v>353</v>
      </c>
      <c r="D67" s="706">
        <v>0.875</v>
      </c>
      <c r="E67" s="706" t="s">
        <v>322</v>
      </c>
      <c r="F67" s="706" t="s">
        <v>305</v>
      </c>
      <c r="G67" s="111" t="str">
        <f t="shared" si="307"/>
        <v>PRIME</v>
      </c>
      <c r="H67" s="634" t="s">
        <v>256</v>
      </c>
      <c r="I67" s="111" t="s">
        <v>306</v>
      </c>
      <c r="J67" s="111" t="s">
        <v>307</v>
      </c>
      <c r="K67" s="113"/>
      <c r="L67" s="113">
        <v>1</v>
      </c>
      <c r="M67" s="113"/>
      <c r="N67" s="113">
        <v>1</v>
      </c>
      <c r="O67" s="113"/>
      <c r="P67" s="114"/>
      <c r="Q67" s="114"/>
      <c r="R67" s="113"/>
      <c r="S67" s="113">
        <v>1</v>
      </c>
      <c r="T67" s="113"/>
      <c r="U67" s="113"/>
      <c r="V67" s="113"/>
      <c r="W67" s="114"/>
      <c r="X67" s="114"/>
      <c r="Y67" s="113"/>
      <c r="Z67" s="113"/>
      <c r="AA67" s="113"/>
      <c r="AB67" s="113"/>
      <c r="AC67" s="113"/>
      <c r="AD67" s="114"/>
      <c r="AE67" s="114"/>
      <c r="AF67" s="113"/>
      <c r="AG67" s="113"/>
      <c r="AH67" s="113"/>
      <c r="AI67" s="113"/>
      <c r="AJ67" s="113"/>
      <c r="AK67" s="114"/>
      <c r="AL67" s="114"/>
      <c r="AM67" s="729"/>
      <c r="AN67" s="729"/>
      <c r="AO67" s="113"/>
      <c r="AP67" s="113"/>
      <c r="AQ67" s="113"/>
      <c r="AR67" s="114"/>
      <c r="AS67" s="114"/>
      <c r="AT67" s="113"/>
      <c r="AU67" s="113"/>
      <c r="AV67" s="113"/>
      <c r="AW67" s="113"/>
      <c r="AX67" s="113"/>
      <c r="AY67" s="114"/>
      <c r="AZ67" s="114"/>
      <c r="BA67" s="113"/>
      <c r="BB67" s="113"/>
      <c r="BC67" s="113"/>
      <c r="BD67" s="113"/>
      <c r="BE67" s="113"/>
      <c r="BF67" s="114"/>
      <c r="BG67" s="114"/>
      <c r="BH67" s="113"/>
      <c r="BI67" s="113"/>
      <c r="BJ67" s="113"/>
      <c r="BK67" s="113"/>
      <c r="BL67" s="113"/>
      <c r="BM67" s="114"/>
      <c r="BN67" s="114"/>
      <c r="BO67" s="113"/>
      <c r="BP67" s="113"/>
      <c r="BQ67" s="113"/>
      <c r="BR67" s="113"/>
      <c r="BS67" s="113"/>
      <c r="BT67" s="114"/>
      <c r="BU67" s="114"/>
      <c r="BV67" s="113"/>
      <c r="BW67" s="113"/>
      <c r="BX67" s="113"/>
      <c r="BY67" s="113"/>
      <c r="BZ67" s="113"/>
      <c r="CA67" s="114"/>
      <c r="CB67" s="114"/>
      <c r="CC67" s="113"/>
      <c r="CD67" s="115">
        <f t="shared" si="238"/>
        <v>3</v>
      </c>
      <c r="CE67" s="144">
        <v>0.5</v>
      </c>
      <c r="CF67" s="145">
        <v>2.7</v>
      </c>
      <c r="CG67" s="707">
        <v>3.28</v>
      </c>
      <c r="CH67" s="708">
        <f>+CD67*CE67</f>
        <v>1.5</v>
      </c>
      <c r="CI67" s="120">
        <f>+CD67*CF67</f>
        <v>8.1000000000000014</v>
      </c>
      <c r="CJ67" s="121">
        <f>CD67*CG67</f>
        <v>9.84</v>
      </c>
      <c r="CK67" s="543">
        <v>1600</v>
      </c>
      <c r="CL67" s="543">
        <v>1600</v>
      </c>
      <c r="CM67" s="733">
        <f t="shared" si="291"/>
        <v>2133.3333333333335</v>
      </c>
      <c r="CN67" s="709">
        <f>CL67*(1-CN58)</f>
        <v>448.00000000000006</v>
      </c>
      <c r="CO67" s="247">
        <v>597.33000000000004</v>
      </c>
      <c r="CP67" s="249">
        <f t="shared" si="242"/>
        <v>6400</v>
      </c>
      <c r="CQ67" s="249">
        <f t="shared" si="243"/>
        <v>1791.9900000000002</v>
      </c>
      <c r="CR67" s="710">
        <f t="shared" si="244"/>
        <v>182.11280487804882</v>
      </c>
      <c r="CS67" s="822"/>
      <c r="CT67" s="818">
        <f t="shared" si="267"/>
        <v>1791.9900000000002</v>
      </c>
      <c r="CU67" s="818">
        <f t="shared" si="268"/>
        <v>0</v>
      </c>
      <c r="CV67" s="818"/>
      <c r="CW67" s="822"/>
      <c r="CX67" s="823">
        <f t="shared" si="269"/>
        <v>0.5</v>
      </c>
      <c r="CY67" s="824">
        <f t="shared" si="270"/>
        <v>2.7</v>
      </c>
      <c r="CZ67" s="825">
        <f t="shared" si="271"/>
        <v>6.56</v>
      </c>
      <c r="DA67" s="823">
        <f t="shared" si="272"/>
        <v>0</v>
      </c>
      <c r="DB67" s="824">
        <f t="shared" si="273"/>
        <v>0</v>
      </c>
      <c r="DC67" s="825">
        <f t="shared" si="274"/>
        <v>3.28</v>
      </c>
      <c r="DD67" s="823">
        <f t="shared" si="275"/>
        <v>0</v>
      </c>
      <c r="DE67" s="824">
        <f t="shared" si="276"/>
        <v>0</v>
      </c>
      <c r="DF67" s="825">
        <f t="shared" si="277"/>
        <v>0</v>
      </c>
      <c r="DG67" s="823">
        <f t="shared" si="278"/>
        <v>0</v>
      </c>
      <c r="DH67" s="824">
        <f t="shared" si="279"/>
        <v>0</v>
      </c>
      <c r="DI67" s="825">
        <f t="shared" si="280"/>
        <v>0</v>
      </c>
      <c r="DJ67" s="823">
        <f t="shared" si="281"/>
        <v>0</v>
      </c>
      <c r="DK67" s="824">
        <f t="shared" si="282"/>
        <v>0</v>
      </c>
      <c r="DL67" s="825">
        <f t="shared" si="283"/>
        <v>0</v>
      </c>
      <c r="DM67" s="823">
        <f t="shared" si="284"/>
        <v>0</v>
      </c>
      <c r="DN67" s="824">
        <f t="shared" si="285"/>
        <v>0</v>
      </c>
      <c r="DO67" s="825">
        <f t="shared" si="286"/>
        <v>0</v>
      </c>
      <c r="DP67" s="823">
        <f t="shared" si="259"/>
        <v>0</v>
      </c>
      <c r="DQ67" s="824">
        <f t="shared" si="260"/>
        <v>0</v>
      </c>
      <c r="DR67" s="825">
        <f t="shared" si="261"/>
        <v>0</v>
      </c>
      <c r="DS67" s="106"/>
      <c r="DT67" s="106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</row>
    <row r="68" spans="1:283" s="154" customFormat="1">
      <c r="A68" s="150"/>
      <c r="B68" s="106"/>
      <c r="C68" s="711" t="s">
        <v>345</v>
      </c>
      <c r="D68" s="712">
        <v>0.29166666666666669</v>
      </c>
      <c r="E68" s="712" t="s">
        <v>304</v>
      </c>
      <c r="F68" s="712" t="s">
        <v>305</v>
      </c>
      <c r="G68" s="666" t="str">
        <f t="shared" ref="G68" si="308">IF(D68&lt;=0.541,"DAY",(IF(D68&lt;=0.74930556,"EARLY",(IF(D68&lt;=0.97916667,"PRIME","LATE")))))</f>
        <v>DAY</v>
      </c>
      <c r="H68" s="647" t="s">
        <v>256</v>
      </c>
      <c r="I68" s="646" t="s">
        <v>306</v>
      </c>
      <c r="J68" s="666" t="s">
        <v>314</v>
      </c>
      <c r="K68" s="713"/>
      <c r="L68" s="713"/>
      <c r="M68" s="713"/>
      <c r="N68" s="713"/>
      <c r="O68" s="713"/>
      <c r="P68" s="714"/>
      <c r="Q68" s="714"/>
      <c r="R68" s="713"/>
      <c r="S68" s="713"/>
      <c r="T68" s="713"/>
      <c r="U68" s="713"/>
      <c r="V68" s="713"/>
      <c r="W68" s="714"/>
      <c r="X68" s="714"/>
      <c r="Y68" s="713"/>
      <c r="Z68" s="713">
        <v>1</v>
      </c>
      <c r="AA68" s="713"/>
      <c r="AB68" s="713"/>
      <c r="AC68" s="713"/>
      <c r="AD68" s="714"/>
      <c r="AE68" s="714"/>
      <c r="AF68" s="713">
        <v>1</v>
      </c>
      <c r="AG68" s="713"/>
      <c r="AH68" s="713"/>
      <c r="AI68" s="713">
        <v>1</v>
      </c>
      <c r="AJ68" s="713"/>
      <c r="AK68" s="714"/>
      <c r="AL68" s="780"/>
      <c r="AM68" s="779"/>
      <c r="AN68" s="779"/>
      <c r="AO68" s="781">
        <v>1</v>
      </c>
      <c r="AP68" s="713"/>
      <c r="AQ68" s="713"/>
      <c r="AR68" s="714"/>
      <c r="AS68" s="714"/>
      <c r="AT68" s="713"/>
      <c r="AU68" s="713">
        <v>1</v>
      </c>
      <c r="AV68" s="713"/>
      <c r="AW68" s="713"/>
      <c r="AX68" s="713"/>
      <c r="AY68" s="714"/>
      <c r="AZ68" s="714"/>
      <c r="BA68" s="713"/>
      <c r="BB68" s="713"/>
      <c r="BC68" s="713"/>
      <c r="BD68" s="713"/>
      <c r="BE68" s="713"/>
      <c r="BF68" s="714"/>
      <c r="BG68" s="714"/>
      <c r="BH68" s="713"/>
      <c r="BI68" s="713"/>
      <c r="BJ68" s="713"/>
      <c r="BK68" s="713"/>
      <c r="BL68" s="713"/>
      <c r="BM68" s="714"/>
      <c r="BN68" s="714"/>
      <c r="BO68" s="713"/>
      <c r="BP68" s="713"/>
      <c r="BQ68" s="713"/>
      <c r="BR68" s="713"/>
      <c r="BS68" s="713"/>
      <c r="BT68" s="714"/>
      <c r="BU68" s="714"/>
      <c r="BV68" s="713"/>
      <c r="BW68" s="713"/>
      <c r="BX68" s="713"/>
      <c r="BY68" s="713"/>
      <c r="BZ68" s="713"/>
      <c r="CA68" s="714"/>
      <c r="CB68" s="714"/>
      <c r="CC68" s="713"/>
      <c r="CD68" s="715">
        <f t="shared" si="238"/>
        <v>5</v>
      </c>
      <c r="CE68" s="205">
        <v>2.1</v>
      </c>
      <c r="CF68" s="206">
        <v>3.1</v>
      </c>
      <c r="CG68" s="718">
        <v>3.82</v>
      </c>
      <c r="CH68" s="719">
        <f t="shared" ref="CH68" si="309">+CD68*CE68</f>
        <v>10.5</v>
      </c>
      <c r="CI68" s="720">
        <f t="shared" ref="CI68" si="310">+CD68*CF68</f>
        <v>15.5</v>
      </c>
      <c r="CJ68" s="721">
        <f t="shared" ref="CJ68" si="311">CD68*CG68</f>
        <v>19.099999999999998</v>
      </c>
      <c r="CK68" s="722">
        <v>1100</v>
      </c>
      <c r="CL68" s="722">
        <v>1100</v>
      </c>
      <c r="CM68" s="777">
        <f t="shared" si="291"/>
        <v>733.33333333333326</v>
      </c>
      <c r="CN68" s="724">
        <f>CL68*(1-CN58)</f>
        <v>308.00000000000006</v>
      </c>
      <c r="CO68" s="723">
        <v>224</v>
      </c>
      <c r="CP68" s="725">
        <f t="shared" si="242"/>
        <v>3666.6666666666661</v>
      </c>
      <c r="CQ68" s="725">
        <f t="shared" si="243"/>
        <v>1120</v>
      </c>
      <c r="CR68" s="726">
        <f t="shared" si="244"/>
        <v>58.638743455497391</v>
      </c>
      <c r="CS68" s="829"/>
      <c r="CT68" s="818">
        <f t="shared" si="267"/>
        <v>0</v>
      </c>
      <c r="CU68" s="818">
        <f t="shared" si="268"/>
        <v>1120</v>
      </c>
      <c r="CV68" s="818"/>
      <c r="CW68" s="829"/>
      <c r="CX68" s="823">
        <f t="shared" si="269"/>
        <v>0</v>
      </c>
      <c r="CY68" s="824">
        <f t="shared" si="270"/>
        <v>0</v>
      </c>
      <c r="CZ68" s="825">
        <f t="shared" si="271"/>
        <v>0</v>
      </c>
      <c r="DA68" s="823">
        <f t="shared" si="272"/>
        <v>2.1</v>
      </c>
      <c r="DB68" s="824">
        <f t="shared" si="273"/>
        <v>3.1</v>
      </c>
      <c r="DC68" s="825">
        <f t="shared" si="274"/>
        <v>0</v>
      </c>
      <c r="DD68" s="823">
        <f t="shared" si="275"/>
        <v>4.2</v>
      </c>
      <c r="DE68" s="824">
        <f t="shared" si="276"/>
        <v>6.2</v>
      </c>
      <c r="DF68" s="825">
        <f t="shared" si="277"/>
        <v>3.82</v>
      </c>
      <c r="DG68" s="823">
        <f t="shared" si="278"/>
        <v>2.1</v>
      </c>
      <c r="DH68" s="824">
        <f t="shared" si="279"/>
        <v>3.1</v>
      </c>
      <c r="DI68" s="825">
        <f t="shared" si="280"/>
        <v>7.64</v>
      </c>
      <c r="DJ68" s="823">
        <f t="shared" si="281"/>
        <v>2.1</v>
      </c>
      <c r="DK68" s="824">
        <f t="shared" si="282"/>
        <v>3.1</v>
      </c>
      <c r="DL68" s="825">
        <f t="shared" si="283"/>
        <v>3.82</v>
      </c>
      <c r="DM68" s="823">
        <f t="shared" si="284"/>
        <v>0</v>
      </c>
      <c r="DN68" s="824">
        <f t="shared" si="285"/>
        <v>0</v>
      </c>
      <c r="DO68" s="825">
        <f t="shared" si="286"/>
        <v>3.82</v>
      </c>
      <c r="DP68" s="823">
        <f t="shared" si="259"/>
        <v>0</v>
      </c>
      <c r="DQ68" s="824">
        <f t="shared" si="260"/>
        <v>0</v>
      </c>
      <c r="DR68" s="825">
        <f t="shared" si="261"/>
        <v>0</v>
      </c>
      <c r="DS68" s="106"/>
      <c r="DT68" s="106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</row>
    <row r="69" spans="1:283" s="154" customFormat="1">
      <c r="A69" s="150"/>
      <c r="B69" s="106"/>
      <c r="C69" s="149" t="s">
        <v>346</v>
      </c>
      <c r="D69" s="151">
        <v>0.35416666666666669</v>
      </c>
      <c r="E69" s="151" t="s">
        <v>310</v>
      </c>
      <c r="F69" s="151" t="s">
        <v>305</v>
      </c>
      <c r="G69" s="133" t="str">
        <f>IF(D69&lt;=0.541,"DAY",(IF(D69&lt;=0.74930556,"EARLY",(IF(D69&lt;=0.97916667,"PRIME","LATE")))))</f>
        <v>DAY</v>
      </c>
      <c r="H69" s="112" t="s">
        <v>256</v>
      </c>
      <c r="I69" s="111" t="s">
        <v>306</v>
      </c>
      <c r="J69" s="111" t="s">
        <v>314</v>
      </c>
      <c r="K69" s="141"/>
      <c r="L69" s="141"/>
      <c r="M69" s="141"/>
      <c r="N69" s="141"/>
      <c r="O69" s="141"/>
      <c r="P69" s="142"/>
      <c r="Q69" s="142"/>
      <c r="R69" s="141"/>
      <c r="S69" s="141"/>
      <c r="T69" s="141"/>
      <c r="U69" s="141"/>
      <c r="V69" s="141"/>
      <c r="W69" s="142"/>
      <c r="X69" s="142"/>
      <c r="Y69" s="141"/>
      <c r="Z69" s="141"/>
      <c r="AA69" s="141"/>
      <c r="AB69" s="141">
        <v>1</v>
      </c>
      <c r="AC69" s="141"/>
      <c r="AD69" s="142"/>
      <c r="AE69" s="142"/>
      <c r="AF69" s="141"/>
      <c r="AG69" s="141"/>
      <c r="AH69" s="141">
        <v>1</v>
      </c>
      <c r="AI69" s="141"/>
      <c r="AJ69" s="141"/>
      <c r="AK69" s="142"/>
      <c r="AL69" s="142"/>
      <c r="AM69" s="728"/>
      <c r="AN69" s="728"/>
      <c r="AO69" s="141"/>
      <c r="AP69" s="141">
        <v>1</v>
      </c>
      <c r="AQ69" s="141"/>
      <c r="AR69" s="142"/>
      <c r="AS69" s="142"/>
      <c r="AT69" s="141"/>
      <c r="AU69" s="141"/>
      <c r="AV69" s="141"/>
      <c r="AW69" s="141"/>
      <c r="AX69" s="141"/>
      <c r="AY69" s="142"/>
      <c r="AZ69" s="142"/>
      <c r="BA69" s="141"/>
      <c r="BB69" s="141"/>
      <c r="BC69" s="141"/>
      <c r="BD69" s="141"/>
      <c r="BE69" s="141"/>
      <c r="BF69" s="142"/>
      <c r="BG69" s="142"/>
      <c r="BH69" s="141"/>
      <c r="BI69" s="141"/>
      <c r="BJ69" s="141"/>
      <c r="BK69" s="141"/>
      <c r="BL69" s="141"/>
      <c r="BM69" s="142"/>
      <c r="BN69" s="142"/>
      <c r="BO69" s="141"/>
      <c r="BP69" s="141"/>
      <c r="BQ69" s="141"/>
      <c r="BR69" s="141"/>
      <c r="BS69" s="141"/>
      <c r="BT69" s="142"/>
      <c r="BU69" s="142"/>
      <c r="BV69" s="141"/>
      <c r="BW69" s="141"/>
      <c r="BX69" s="141"/>
      <c r="BY69" s="141"/>
      <c r="BZ69" s="141"/>
      <c r="CA69" s="142"/>
      <c r="CB69" s="142"/>
      <c r="CC69" s="141"/>
      <c r="CD69" s="143">
        <f t="shared" si="238"/>
        <v>3</v>
      </c>
      <c r="CE69" s="144">
        <v>1</v>
      </c>
      <c r="CF69" s="145">
        <v>2.2999999999999998</v>
      </c>
      <c r="CG69" s="152">
        <v>1.76</v>
      </c>
      <c r="CH69" s="153">
        <f>+CD69*CE69</f>
        <v>3</v>
      </c>
      <c r="CI69" s="147">
        <f>+CD69*CF69</f>
        <v>6.8999999999999995</v>
      </c>
      <c r="CJ69" s="148">
        <f>CD69*CG69</f>
        <v>5.28</v>
      </c>
      <c r="CK69" s="550">
        <v>200</v>
      </c>
      <c r="CL69" s="550">
        <v>200</v>
      </c>
      <c r="CM69" s="776">
        <f>CL69</f>
        <v>200</v>
      </c>
      <c r="CN69" s="727">
        <f>CL69*(1-CL58)</f>
        <v>100</v>
      </c>
      <c r="CO69" s="276">
        <v>140</v>
      </c>
      <c r="CP69" s="250">
        <f t="shared" si="242"/>
        <v>600</v>
      </c>
      <c r="CQ69" s="250">
        <f t="shared" si="243"/>
        <v>420</v>
      </c>
      <c r="CR69" s="155">
        <f t="shared" si="244"/>
        <v>79.545454545454547</v>
      </c>
      <c r="CS69" s="822"/>
      <c r="CT69" s="818">
        <f t="shared" si="267"/>
        <v>0</v>
      </c>
      <c r="CU69" s="818">
        <f t="shared" si="268"/>
        <v>420</v>
      </c>
      <c r="CV69" s="818"/>
      <c r="CW69" s="822"/>
      <c r="CX69" s="823">
        <f t="shared" si="269"/>
        <v>0</v>
      </c>
      <c r="CY69" s="824">
        <f t="shared" si="270"/>
        <v>0</v>
      </c>
      <c r="CZ69" s="825">
        <f t="shared" si="271"/>
        <v>0</v>
      </c>
      <c r="DA69" s="823">
        <f t="shared" si="272"/>
        <v>1</v>
      </c>
      <c r="DB69" s="824">
        <f t="shared" si="273"/>
        <v>2.2999999999999998</v>
      </c>
      <c r="DC69" s="825">
        <f t="shared" si="274"/>
        <v>0</v>
      </c>
      <c r="DD69" s="823">
        <f t="shared" si="275"/>
        <v>1</v>
      </c>
      <c r="DE69" s="824">
        <f t="shared" si="276"/>
        <v>2.2999999999999998</v>
      </c>
      <c r="DF69" s="825">
        <f t="shared" si="277"/>
        <v>1.76</v>
      </c>
      <c r="DG69" s="823">
        <f t="shared" si="278"/>
        <v>1</v>
      </c>
      <c r="DH69" s="824">
        <f t="shared" si="279"/>
        <v>2.2999999999999998</v>
      </c>
      <c r="DI69" s="825">
        <f t="shared" si="280"/>
        <v>1.76</v>
      </c>
      <c r="DJ69" s="823">
        <f t="shared" si="281"/>
        <v>0</v>
      </c>
      <c r="DK69" s="824">
        <f t="shared" si="282"/>
        <v>0</v>
      </c>
      <c r="DL69" s="825">
        <f t="shared" si="283"/>
        <v>1.76</v>
      </c>
      <c r="DM69" s="823">
        <f t="shared" si="284"/>
        <v>0</v>
      </c>
      <c r="DN69" s="824">
        <f t="shared" si="285"/>
        <v>0</v>
      </c>
      <c r="DO69" s="825">
        <f t="shared" si="286"/>
        <v>0</v>
      </c>
      <c r="DP69" s="823">
        <f t="shared" si="259"/>
        <v>0</v>
      </c>
      <c r="DQ69" s="824">
        <f t="shared" si="260"/>
        <v>0</v>
      </c>
      <c r="DR69" s="825">
        <f t="shared" si="261"/>
        <v>0</v>
      </c>
      <c r="DS69" s="106"/>
      <c r="DT69" s="106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</row>
    <row r="70" spans="1:283" s="154" customFormat="1">
      <c r="A70" s="150"/>
      <c r="B70" s="106"/>
      <c r="C70" s="149" t="s">
        <v>347</v>
      </c>
      <c r="D70" s="151">
        <v>0.52083333333333337</v>
      </c>
      <c r="E70" s="151" t="s">
        <v>304</v>
      </c>
      <c r="F70" s="151" t="s">
        <v>305</v>
      </c>
      <c r="G70" s="133" t="str">
        <f t="shared" ref="G70:G72" si="312">IF(D70&lt;=0.541,"DAY",(IF(D70&lt;=0.74930556,"EARLY",(IF(D70&lt;=0.97916667,"PRIME","LATE")))))</f>
        <v>DAY</v>
      </c>
      <c r="H70" s="112" t="s">
        <v>256</v>
      </c>
      <c r="I70" s="111" t="s">
        <v>306</v>
      </c>
      <c r="J70" s="111" t="s">
        <v>314</v>
      </c>
      <c r="K70" s="141"/>
      <c r="L70" s="141"/>
      <c r="M70" s="141"/>
      <c r="N70" s="141"/>
      <c r="O70" s="141"/>
      <c r="P70" s="142"/>
      <c r="Q70" s="142"/>
      <c r="R70" s="141"/>
      <c r="S70" s="141"/>
      <c r="T70" s="141"/>
      <c r="U70" s="141"/>
      <c r="V70" s="141"/>
      <c r="W70" s="142"/>
      <c r="X70" s="142"/>
      <c r="Y70" s="141">
        <v>1</v>
      </c>
      <c r="Z70" s="141"/>
      <c r="AA70" s="141"/>
      <c r="AB70" s="141"/>
      <c r="AC70" s="141">
        <v>1</v>
      </c>
      <c r="AD70" s="142"/>
      <c r="AE70" s="142"/>
      <c r="AF70" s="141"/>
      <c r="AG70" s="141">
        <v>1</v>
      </c>
      <c r="AH70" s="141"/>
      <c r="AI70" s="141"/>
      <c r="AJ70" s="141"/>
      <c r="AK70" s="142"/>
      <c r="AL70" s="142"/>
      <c r="AM70" s="729"/>
      <c r="AN70" s="729"/>
      <c r="AO70" s="141"/>
      <c r="AP70" s="141"/>
      <c r="AQ70" s="141"/>
      <c r="AR70" s="142"/>
      <c r="AS70" s="142"/>
      <c r="AT70" s="141"/>
      <c r="AU70" s="141"/>
      <c r="AV70" s="141"/>
      <c r="AW70" s="141"/>
      <c r="AX70" s="141"/>
      <c r="AY70" s="142"/>
      <c r="AZ70" s="142"/>
      <c r="BA70" s="141"/>
      <c r="BB70" s="141"/>
      <c r="BC70" s="141"/>
      <c r="BD70" s="141"/>
      <c r="BE70" s="141"/>
      <c r="BF70" s="142"/>
      <c r="BG70" s="142"/>
      <c r="BH70" s="141"/>
      <c r="BI70" s="141"/>
      <c r="BJ70" s="141"/>
      <c r="BK70" s="141"/>
      <c r="BL70" s="141"/>
      <c r="BM70" s="142"/>
      <c r="BN70" s="142"/>
      <c r="BO70" s="141"/>
      <c r="BP70" s="141"/>
      <c r="BQ70" s="141"/>
      <c r="BR70" s="141"/>
      <c r="BS70" s="141"/>
      <c r="BT70" s="142"/>
      <c r="BU70" s="142"/>
      <c r="BV70" s="141"/>
      <c r="BW70" s="141"/>
      <c r="BX70" s="141"/>
      <c r="BY70" s="141"/>
      <c r="BZ70" s="141"/>
      <c r="CA70" s="142"/>
      <c r="CB70" s="142"/>
      <c r="CC70" s="141"/>
      <c r="CD70" s="143">
        <f t="shared" si="238"/>
        <v>3</v>
      </c>
      <c r="CE70" s="144">
        <v>0.8</v>
      </c>
      <c r="CF70" s="145">
        <v>2.2999999999999998</v>
      </c>
      <c r="CG70" s="152">
        <v>2.16</v>
      </c>
      <c r="CH70" s="153">
        <f t="shared" ref="CH70" si="313">+CD70*CE70</f>
        <v>2.4000000000000004</v>
      </c>
      <c r="CI70" s="147">
        <f t="shared" ref="CI70" si="314">+CD70*CF70</f>
        <v>6.8999999999999995</v>
      </c>
      <c r="CJ70" s="148">
        <f t="shared" ref="CJ70" si="315">CD70*CG70</f>
        <v>6.48</v>
      </c>
      <c r="CK70" s="549">
        <v>900</v>
      </c>
      <c r="CL70" s="549">
        <v>900</v>
      </c>
      <c r="CM70" s="776">
        <f t="shared" si="291"/>
        <v>600</v>
      </c>
      <c r="CN70" s="558">
        <f>CL70*(1-CN58)</f>
        <v>252.00000000000003</v>
      </c>
      <c r="CO70" s="276">
        <v>168</v>
      </c>
      <c r="CP70" s="250">
        <f t="shared" si="242"/>
        <v>1800</v>
      </c>
      <c r="CQ70" s="250">
        <f t="shared" si="243"/>
        <v>504</v>
      </c>
      <c r="CR70" s="155">
        <f t="shared" si="244"/>
        <v>77.777777777777771</v>
      </c>
      <c r="CS70" s="829"/>
      <c r="CT70" s="818">
        <f t="shared" si="267"/>
        <v>0</v>
      </c>
      <c r="CU70" s="818">
        <f t="shared" si="268"/>
        <v>504</v>
      </c>
      <c r="CV70" s="818"/>
      <c r="CW70" s="829"/>
      <c r="CX70" s="823">
        <f t="shared" si="269"/>
        <v>0</v>
      </c>
      <c r="CY70" s="824">
        <f t="shared" si="270"/>
        <v>0</v>
      </c>
      <c r="CZ70" s="825">
        <f t="shared" si="271"/>
        <v>0</v>
      </c>
      <c r="DA70" s="823">
        <f t="shared" si="272"/>
        <v>1.6</v>
      </c>
      <c r="DB70" s="824">
        <f t="shared" si="273"/>
        <v>4.5999999999999996</v>
      </c>
      <c r="DC70" s="825">
        <f t="shared" si="274"/>
        <v>0</v>
      </c>
      <c r="DD70" s="823">
        <f t="shared" si="275"/>
        <v>0.8</v>
      </c>
      <c r="DE70" s="824">
        <f t="shared" si="276"/>
        <v>2.2999999999999998</v>
      </c>
      <c r="DF70" s="825">
        <f t="shared" si="277"/>
        <v>4.32</v>
      </c>
      <c r="DG70" s="823">
        <f t="shared" si="278"/>
        <v>0</v>
      </c>
      <c r="DH70" s="824">
        <f t="shared" si="279"/>
        <v>0</v>
      </c>
      <c r="DI70" s="825">
        <f t="shared" si="280"/>
        <v>2.16</v>
      </c>
      <c r="DJ70" s="823">
        <f t="shared" si="281"/>
        <v>0</v>
      </c>
      <c r="DK70" s="824">
        <f t="shared" si="282"/>
        <v>0</v>
      </c>
      <c r="DL70" s="825">
        <f t="shared" si="283"/>
        <v>0</v>
      </c>
      <c r="DM70" s="823">
        <f t="shared" si="284"/>
        <v>0</v>
      </c>
      <c r="DN70" s="824">
        <f t="shared" si="285"/>
        <v>0</v>
      </c>
      <c r="DO70" s="825">
        <f t="shared" si="286"/>
        <v>0</v>
      </c>
      <c r="DP70" s="823">
        <f t="shared" si="259"/>
        <v>0</v>
      </c>
      <c r="DQ70" s="824">
        <f t="shared" si="260"/>
        <v>0</v>
      </c>
      <c r="DR70" s="825">
        <f t="shared" si="261"/>
        <v>0</v>
      </c>
      <c r="DS70" s="106"/>
      <c r="DT70" s="106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  <c r="EH70" s="80"/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80"/>
      <c r="FF70" s="80"/>
      <c r="FG70" s="80"/>
      <c r="FH70" s="80"/>
      <c r="FI70" s="80"/>
      <c r="FJ70" s="80"/>
      <c r="FK70" s="80"/>
      <c r="FL70" s="80"/>
      <c r="FM70" s="80"/>
      <c r="FN70" s="80"/>
      <c r="FO70" s="80"/>
      <c r="FP70" s="80"/>
      <c r="FQ70" s="80"/>
      <c r="FR70" s="80"/>
      <c r="FS70" s="80"/>
      <c r="FT70" s="80"/>
      <c r="FU70" s="80"/>
      <c r="FV70" s="80"/>
      <c r="FW70" s="80"/>
      <c r="FX70" s="80"/>
      <c r="FY70" s="80"/>
      <c r="FZ70" s="80"/>
      <c r="GA70" s="80"/>
      <c r="GB70" s="80"/>
      <c r="GC70" s="80"/>
      <c r="GD70" s="80"/>
      <c r="GE70" s="80"/>
      <c r="GF70" s="80"/>
      <c r="GG70" s="80"/>
      <c r="GH70" s="80"/>
      <c r="GI70" s="80"/>
      <c r="GJ70" s="80"/>
      <c r="GK70" s="80"/>
      <c r="GL70" s="80"/>
      <c r="GM70" s="80"/>
      <c r="GN70" s="80"/>
      <c r="GO70" s="80"/>
      <c r="GP70" s="80"/>
      <c r="GQ70" s="80"/>
      <c r="GR70" s="80"/>
      <c r="GS70" s="80"/>
      <c r="GT70" s="80"/>
      <c r="GU70" s="80"/>
      <c r="GV70" s="80"/>
      <c r="GW70" s="80"/>
      <c r="GX70" s="80"/>
      <c r="GY70" s="80"/>
      <c r="GZ70" s="80"/>
      <c r="HA70" s="80"/>
      <c r="HB70" s="80"/>
      <c r="HC70" s="80"/>
      <c r="HD70" s="80"/>
      <c r="HE70" s="80"/>
      <c r="HF70" s="80"/>
      <c r="HG70" s="80"/>
      <c r="HH70" s="80"/>
      <c r="HI70" s="80"/>
      <c r="HJ70" s="80"/>
      <c r="HK70" s="80"/>
      <c r="HL70" s="80"/>
      <c r="HM70" s="80"/>
      <c r="HN70" s="80"/>
      <c r="HO70" s="80"/>
      <c r="HP70" s="80"/>
      <c r="HQ70" s="80"/>
      <c r="HR70" s="80"/>
      <c r="HS70" s="80"/>
      <c r="HT70" s="80"/>
      <c r="HU70" s="80"/>
      <c r="HV70" s="80"/>
      <c r="HW70" s="80"/>
      <c r="HX70" s="80"/>
      <c r="HY70" s="80"/>
      <c r="HZ70" s="80"/>
      <c r="IA70" s="80"/>
      <c r="IB70" s="80"/>
      <c r="IC70" s="80"/>
      <c r="ID70" s="80"/>
      <c r="IE70" s="80"/>
      <c r="IF70" s="80"/>
      <c r="IG70" s="80"/>
      <c r="IH70" s="80"/>
      <c r="II70" s="80"/>
      <c r="IJ70" s="80"/>
      <c r="IK70" s="80"/>
      <c r="IL70" s="80"/>
      <c r="IM70" s="80"/>
      <c r="IN70" s="80"/>
      <c r="IO70" s="80"/>
      <c r="IP70" s="80"/>
      <c r="IQ70" s="80"/>
      <c r="IR70" s="80"/>
      <c r="IS70" s="80"/>
      <c r="IT70" s="80"/>
      <c r="IU70" s="80"/>
      <c r="IV70" s="80"/>
      <c r="IW70" s="80"/>
      <c r="IX70" s="80"/>
      <c r="IY70" s="80"/>
      <c r="IZ70" s="80"/>
      <c r="JA70" s="80"/>
      <c r="JB70" s="80"/>
      <c r="JC70" s="80"/>
      <c r="JD70" s="80"/>
      <c r="JE70" s="80"/>
      <c r="JF70" s="80"/>
      <c r="JG70" s="80"/>
      <c r="JH70" s="80"/>
      <c r="JI70" s="80"/>
      <c r="JJ70" s="80"/>
      <c r="JK70" s="80"/>
      <c r="JL70" s="80"/>
      <c r="JM70" s="80"/>
      <c r="JN70" s="80"/>
      <c r="JO70" s="80"/>
      <c r="JP70" s="80"/>
      <c r="JQ70" s="80"/>
      <c r="JR70" s="80"/>
      <c r="JS70" s="80"/>
      <c r="JT70" s="80"/>
      <c r="JU70" s="80"/>
      <c r="JV70" s="80"/>
      <c r="JW70" s="80"/>
    </row>
    <row r="71" spans="1:283" s="154" customFormat="1">
      <c r="A71" s="150"/>
      <c r="B71" s="106"/>
      <c r="C71" s="156" t="s">
        <v>348</v>
      </c>
      <c r="D71" s="151">
        <v>0.58333333333333337</v>
      </c>
      <c r="E71" s="151" t="s">
        <v>304</v>
      </c>
      <c r="F71" s="151" t="s">
        <v>305</v>
      </c>
      <c r="G71" s="133" t="str">
        <f t="shared" si="312"/>
        <v>EARLY</v>
      </c>
      <c r="H71" s="112" t="s">
        <v>256</v>
      </c>
      <c r="I71" s="111" t="s">
        <v>306</v>
      </c>
      <c r="J71" s="111" t="s">
        <v>314</v>
      </c>
      <c r="K71" s="141"/>
      <c r="L71" s="141"/>
      <c r="M71" s="141"/>
      <c r="N71" s="141"/>
      <c r="O71" s="141"/>
      <c r="P71" s="142"/>
      <c r="Q71" s="142"/>
      <c r="R71" s="141"/>
      <c r="S71" s="141"/>
      <c r="T71" s="141"/>
      <c r="U71" s="141"/>
      <c r="V71" s="141"/>
      <c r="W71" s="142"/>
      <c r="X71" s="142"/>
      <c r="Y71" s="141"/>
      <c r="Z71" s="141"/>
      <c r="AA71" s="141">
        <v>1</v>
      </c>
      <c r="AB71" s="141"/>
      <c r="AC71" s="141"/>
      <c r="AD71" s="142"/>
      <c r="AE71" s="142"/>
      <c r="AF71" s="141"/>
      <c r="AG71" s="141"/>
      <c r="AH71" s="141"/>
      <c r="AI71" s="141">
        <v>1</v>
      </c>
      <c r="AJ71" s="141"/>
      <c r="AK71" s="142"/>
      <c r="AL71" s="142"/>
      <c r="AM71" s="729"/>
      <c r="AN71" s="729"/>
      <c r="AO71" s="141"/>
      <c r="AP71" s="141"/>
      <c r="AQ71" s="141"/>
      <c r="AR71" s="142"/>
      <c r="AS71" s="142"/>
      <c r="AT71" s="141">
        <v>1</v>
      </c>
      <c r="AU71" s="141"/>
      <c r="AV71" s="141"/>
      <c r="AW71" s="141"/>
      <c r="AX71" s="141"/>
      <c r="AY71" s="142"/>
      <c r="AZ71" s="142"/>
      <c r="BA71" s="141"/>
      <c r="BB71" s="141"/>
      <c r="BC71" s="141"/>
      <c r="BD71" s="141"/>
      <c r="BE71" s="141"/>
      <c r="BF71" s="142"/>
      <c r="BG71" s="142"/>
      <c r="BH71" s="141"/>
      <c r="BI71" s="141"/>
      <c r="BJ71" s="141"/>
      <c r="BK71" s="141"/>
      <c r="BL71" s="141"/>
      <c r="BM71" s="142"/>
      <c r="BN71" s="142"/>
      <c r="BO71" s="141"/>
      <c r="BP71" s="141"/>
      <c r="BQ71" s="141"/>
      <c r="BR71" s="141"/>
      <c r="BS71" s="141"/>
      <c r="BT71" s="142"/>
      <c r="BU71" s="142"/>
      <c r="BV71" s="141"/>
      <c r="BW71" s="141"/>
      <c r="BX71" s="141"/>
      <c r="BY71" s="141"/>
      <c r="BZ71" s="141"/>
      <c r="CA71" s="142"/>
      <c r="CB71" s="142"/>
      <c r="CC71" s="141"/>
      <c r="CD71" s="143">
        <f t="shared" si="238"/>
        <v>3</v>
      </c>
      <c r="CE71" s="144">
        <v>0.9</v>
      </c>
      <c r="CF71" s="145">
        <v>2.1</v>
      </c>
      <c r="CG71" s="152">
        <v>1.82</v>
      </c>
      <c r="CH71" s="153">
        <f>+CD71*CE71</f>
        <v>2.7</v>
      </c>
      <c r="CI71" s="147">
        <f>+CD71*CF71</f>
        <v>6.3000000000000007</v>
      </c>
      <c r="CJ71" s="148">
        <f>CD71*CG71</f>
        <v>5.46</v>
      </c>
      <c r="CK71" s="549">
        <v>550</v>
      </c>
      <c r="CL71" s="549">
        <v>550</v>
      </c>
      <c r="CM71" s="776">
        <f t="shared" si="291"/>
        <v>366.66666666666663</v>
      </c>
      <c r="CN71" s="558">
        <f>CL71*(1-CN58)</f>
        <v>154.00000000000003</v>
      </c>
      <c r="CO71" s="276">
        <v>186.67</v>
      </c>
      <c r="CP71" s="250">
        <f t="shared" si="242"/>
        <v>1100</v>
      </c>
      <c r="CQ71" s="250">
        <f t="shared" si="243"/>
        <v>560.01</v>
      </c>
      <c r="CR71" s="155">
        <f t="shared" si="244"/>
        <v>102.56593406593406</v>
      </c>
      <c r="CS71" s="822"/>
      <c r="CT71" s="818">
        <f t="shared" si="267"/>
        <v>0</v>
      </c>
      <c r="CU71" s="818">
        <f t="shared" si="268"/>
        <v>560.01</v>
      </c>
      <c r="CV71" s="818"/>
      <c r="CW71" s="822"/>
      <c r="CX71" s="823">
        <f t="shared" si="269"/>
        <v>0</v>
      </c>
      <c r="CY71" s="824">
        <f t="shared" si="270"/>
        <v>0</v>
      </c>
      <c r="CZ71" s="825">
        <f t="shared" si="271"/>
        <v>0</v>
      </c>
      <c r="DA71" s="823">
        <f t="shared" si="272"/>
        <v>0.9</v>
      </c>
      <c r="DB71" s="824">
        <f t="shared" si="273"/>
        <v>2.1</v>
      </c>
      <c r="DC71" s="825">
        <f t="shared" si="274"/>
        <v>0</v>
      </c>
      <c r="DD71" s="823">
        <f t="shared" si="275"/>
        <v>0.9</v>
      </c>
      <c r="DE71" s="824">
        <f t="shared" si="276"/>
        <v>2.1</v>
      </c>
      <c r="DF71" s="825">
        <f t="shared" si="277"/>
        <v>1.82</v>
      </c>
      <c r="DG71" s="823">
        <f t="shared" si="278"/>
        <v>0</v>
      </c>
      <c r="DH71" s="824">
        <f t="shared" si="279"/>
        <v>0</v>
      </c>
      <c r="DI71" s="825">
        <f t="shared" si="280"/>
        <v>1.82</v>
      </c>
      <c r="DJ71" s="823">
        <f t="shared" si="281"/>
        <v>0.9</v>
      </c>
      <c r="DK71" s="824">
        <f t="shared" si="282"/>
        <v>2.1</v>
      </c>
      <c r="DL71" s="825">
        <f t="shared" si="283"/>
        <v>0</v>
      </c>
      <c r="DM71" s="823">
        <f t="shared" si="284"/>
        <v>0</v>
      </c>
      <c r="DN71" s="824">
        <f t="shared" si="285"/>
        <v>0</v>
      </c>
      <c r="DO71" s="825">
        <f t="shared" si="286"/>
        <v>1.82</v>
      </c>
      <c r="DP71" s="823">
        <f t="shared" si="259"/>
        <v>0</v>
      </c>
      <c r="DQ71" s="824">
        <f t="shared" si="260"/>
        <v>0</v>
      </c>
      <c r="DR71" s="825">
        <f t="shared" si="261"/>
        <v>0</v>
      </c>
      <c r="DS71" s="106"/>
      <c r="DT71" s="106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  <c r="EH71" s="80"/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80"/>
      <c r="FF71" s="80"/>
      <c r="FG71" s="80"/>
      <c r="FH71" s="80"/>
      <c r="FI71" s="80"/>
      <c r="FJ71" s="80"/>
      <c r="FK71" s="80"/>
      <c r="FL71" s="80"/>
      <c r="FM71" s="80"/>
      <c r="FN71" s="80"/>
      <c r="FO71" s="80"/>
      <c r="FP71" s="80"/>
      <c r="FQ71" s="80"/>
      <c r="FR71" s="80"/>
      <c r="FS71" s="80"/>
      <c r="FT71" s="80"/>
      <c r="FU71" s="80"/>
      <c r="FV71" s="80"/>
      <c r="FW71" s="80"/>
      <c r="FX71" s="80"/>
      <c r="FY71" s="80"/>
      <c r="FZ71" s="80"/>
      <c r="GA71" s="80"/>
      <c r="GB71" s="80"/>
      <c r="GC71" s="80"/>
      <c r="GD71" s="80"/>
      <c r="GE71" s="80"/>
      <c r="GF71" s="80"/>
      <c r="GG71" s="80"/>
      <c r="GH71" s="80"/>
      <c r="GI71" s="80"/>
      <c r="GJ71" s="80"/>
      <c r="GK71" s="80"/>
      <c r="GL71" s="80"/>
      <c r="GM71" s="80"/>
      <c r="GN71" s="80"/>
      <c r="GO71" s="80"/>
      <c r="GP71" s="80"/>
      <c r="GQ71" s="80"/>
      <c r="GR71" s="80"/>
      <c r="GS71" s="80"/>
      <c r="GT71" s="80"/>
      <c r="GU71" s="80"/>
      <c r="GV71" s="80"/>
      <c r="GW71" s="80"/>
      <c r="GX71" s="80"/>
      <c r="GY71" s="80"/>
      <c r="GZ71" s="80"/>
      <c r="HA71" s="80"/>
      <c r="HB71" s="80"/>
      <c r="HC71" s="80"/>
      <c r="HD71" s="80"/>
      <c r="HE71" s="80"/>
      <c r="HF71" s="80"/>
      <c r="HG71" s="80"/>
      <c r="HH71" s="80"/>
      <c r="HI71" s="80"/>
      <c r="HJ71" s="80"/>
      <c r="HK71" s="80"/>
      <c r="HL71" s="80"/>
      <c r="HM71" s="80"/>
      <c r="HN71" s="80"/>
      <c r="HO71" s="80"/>
      <c r="HP71" s="80"/>
      <c r="HQ71" s="80"/>
      <c r="HR71" s="80"/>
      <c r="HS71" s="80"/>
      <c r="HT71" s="80"/>
      <c r="HU71" s="80"/>
      <c r="HV71" s="80"/>
      <c r="HW71" s="80"/>
      <c r="HX71" s="80"/>
      <c r="HY71" s="80"/>
      <c r="HZ71" s="80"/>
      <c r="IA71" s="80"/>
      <c r="IB71" s="80"/>
      <c r="IC71" s="80"/>
      <c r="ID71" s="80"/>
      <c r="IE71" s="80"/>
      <c r="IF71" s="80"/>
      <c r="IG71" s="80"/>
      <c r="IH71" s="80"/>
      <c r="II71" s="80"/>
      <c r="IJ71" s="80"/>
      <c r="IK71" s="80"/>
      <c r="IL71" s="80"/>
      <c r="IM71" s="80"/>
      <c r="IN71" s="80"/>
      <c r="IO71" s="80"/>
      <c r="IP71" s="80"/>
      <c r="IQ71" s="80"/>
      <c r="IR71" s="80"/>
      <c r="IS71" s="80"/>
      <c r="IT71" s="80"/>
      <c r="IU71" s="80"/>
      <c r="IV71" s="80"/>
      <c r="IW71" s="80"/>
      <c r="IX71" s="80"/>
      <c r="IY71" s="80"/>
      <c r="IZ71" s="80"/>
      <c r="JA71" s="80"/>
      <c r="JB71" s="80"/>
      <c r="JC71" s="80"/>
      <c r="JD71" s="80"/>
      <c r="JE71" s="80"/>
      <c r="JF71" s="80"/>
      <c r="JG71" s="80"/>
      <c r="JH71" s="80"/>
      <c r="JI71" s="80"/>
      <c r="JJ71" s="80"/>
      <c r="JK71" s="80"/>
      <c r="JL71" s="80"/>
      <c r="JM71" s="80"/>
      <c r="JN71" s="80"/>
      <c r="JO71" s="80"/>
      <c r="JP71" s="80"/>
      <c r="JQ71" s="80"/>
      <c r="JR71" s="80"/>
      <c r="JS71" s="80"/>
      <c r="JT71" s="80"/>
      <c r="JU71" s="80"/>
      <c r="JV71" s="80"/>
      <c r="JW71" s="80"/>
    </row>
    <row r="72" spans="1:283">
      <c r="A72" s="107"/>
      <c r="B72" s="106"/>
      <c r="C72" s="156" t="s">
        <v>349</v>
      </c>
      <c r="D72" s="151">
        <v>0.6875</v>
      </c>
      <c r="E72" s="140" t="s">
        <v>322</v>
      </c>
      <c r="F72" s="140" t="s">
        <v>305</v>
      </c>
      <c r="G72" s="133" t="str">
        <f t="shared" si="312"/>
        <v>EARLY</v>
      </c>
      <c r="H72" s="112" t="s">
        <v>256</v>
      </c>
      <c r="I72" s="111" t="s">
        <v>306</v>
      </c>
      <c r="J72" s="111" t="s">
        <v>314</v>
      </c>
      <c r="K72" s="141"/>
      <c r="L72" s="141"/>
      <c r="M72" s="141"/>
      <c r="N72" s="141"/>
      <c r="O72" s="141"/>
      <c r="P72" s="142"/>
      <c r="Q72" s="142"/>
      <c r="R72" s="141"/>
      <c r="S72" s="141"/>
      <c r="T72" s="141"/>
      <c r="U72" s="141"/>
      <c r="V72" s="141"/>
      <c r="W72" s="142"/>
      <c r="X72" s="142"/>
      <c r="Y72" s="141"/>
      <c r="Z72" s="141">
        <v>1</v>
      </c>
      <c r="AA72" s="141"/>
      <c r="AB72" s="141"/>
      <c r="AC72" s="141"/>
      <c r="AD72" s="142"/>
      <c r="AE72" s="142"/>
      <c r="AF72" s="141">
        <v>1</v>
      </c>
      <c r="AG72" s="141"/>
      <c r="AH72" s="141"/>
      <c r="AI72" s="141"/>
      <c r="AJ72" s="141"/>
      <c r="AK72" s="142"/>
      <c r="AL72" s="142"/>
      <c r="AM72" s="729"/>
      <c r="AN72" s="729"/>
      <c r="AO72" s="141"/>
      <c r="AP72" s="141">
        <v>1</v>
      </c>
      <c r="AQ72" s="141"/>
      <c r="AR72" s="142"/>
      <c r="AS72" s="142"/>
      <c r="AT72" s="141"/>
      <c r="AU72" s="141">
        <v>1</v>
      </c>
      <c r="AV72" s="141"/>
      <c r="AW72" s="141"/>
      <c r="AX72" s="141"/>
      <c r="AY72" s="142"/>
      <c r="AZ72" s="142"/>
      <c r="BA72" s="141"/>
      <c r="BB72" s="141"/>
      <c r="BC72" s="141"/>
      <c r="BD72" s="141"/>
      <c r="BE72" s="141"/>
      <c r="BF72" s="142"/>
      <c r="BG72" s="142"/>
      <c r="BH72" s="141"/>
      <c r="BI72" s="141"/>
      <c r="BJ72" s="141"/>
      <c r="BK72" s="141"/>
      <c r="BL72" s="141"/>
      <c r="BM72" s="142"/>
      <c r="BN72" s="142"/>
      <c r="BO72" s="141"/>
      <c r="BP72" s="141"/>
      <c r="BQ72" s="141"/>
      <c r="BR72" s="141"/>
      <c r="BS72" s="141"/>
      <c r="BT72" s="142"/>
      <c r="BU72" s="142"/>
      <c r="BV72" s="141"/>
      <c r="BW72" s="141"/>
      <c r="BX72" s="141"/>
      <c r="BY72" s="141"/>
      <c r="BZ72" s="141"/>
      <c r="CA72" s="142"/>
      <c r="CB72" s="142"/>
      <c r="CC72" s="141"/>
      <c r="CD72" s="143">
        <f t="shared" si="238"/>
        <v>4</v>
      </c>
      <c r="CE72" s="144">
        <v>0.3</v>
      </c>
      <c r="CF72" s="145">
        <v>1.5</v>
      </c>
      <c r="CG72" s="152">
        <v>1.68</v>
      </c>
      <c r="CH72" s="153">
        <f t="shared" ref="CH72:CH74" si="316">+CD72*CE72</f>
        <v>1.2</v>
      </c>
      <c r="CI72" s="147">
        <f t="shared" ref="CI72:CI74" si="317">+CD72*CF72</f>
        <v>6</v>
      </c>
      <c r="CJ72" s="148">
        <f t="shared" ref="CJ72:CJ74" si="318">CD72*CG72</f>
        <v>6.72</v>
      </c>
      <c r="CK72" s="550">
        <v>350</v>
      </c>
      <c r="CL72" s="550">
        <v>350</v>
      </c>
      <c r="CM72" s="776">
        <f>CL72</f>
        <v>350</v>
      </c>
      <c r="CN72" s="559">
        <f>CL72*(1-CL58)</f>
        <v>175</v>
      </c>
      <c r="CO72" s="276">
        <v>112</v>
      </c>
      <c r="CP72" s="250">
        <f t="shared" si="242"/>
        <v>1400</v>
      </c>
      <c r="CQ72" s="250">
        <f t="shared" si="243"/>
        <v>448</v>
      </c>
      <c r="CR72" s="155">
        <f t="shared" si="244"/>
        <v>66.666666666666671</v>
      </c>
      <c r="CS72" s="822"/>
      <c r="CT72" s="818">
        <f t="shared" si="267"/>
        <v>0</v>
      </c>
      <c r="CU72" s="818">
        <f t="shared" si="268"/>
        <v>448</v>
      </c>
      <c r="CV72" s="818"/>
      <c r="CW72" s="822"/>
      <c r="CX72" s="823">
        <f t="shared" si="269"/>
        <v>0</v>
      </c>
      <c r="CY72" s="824">
        <f t="shared" si="270"/>
        <v>0</v>
      </c>
      <c r="CZ72" s="825">
        <f t="shared" si="271"/>
        <v>0</v>
      </c>
      <c r="DA72" s="823">
        <f t="shared" si="272"/>
        <v>0.3</v>
      </c>
      <c r="DB72" s="824">
        <f t="shared" si="273"/>
        <v>1.5</v>
      </c>
      <c r="DC72" s="825">
        <f t="shared" si="274"/>
        <v>0</v>
      </c>
      <c r="DD72" s="823">
        <f t="shared" si="275"/>
        <v>0.3</v>
      </c>
      <c r="DE72" s="824">
        <f t="shared" si="276"/>
        <v>1.5</v>
      </c>
      <c r="DF72" s="825">
        <f t="shared" si="277"/>
        <v>1.68</v>
      </c>
      <c r="DG72" s="823">
        <f t="shared" si="278"/>
        <v>0.3</v>
      </c>
      <c r="DH72" s="824">
        <f t="shared" si="279"/>
        <v>1.5</v>
      </c>
      <c r="DI72" s="825">
        <f t="shared" si="280"/>
        <v>1.68</v>
      </c>
      <c r="DJ72" s="823">
        <f t="shared" si="281"/>
        <v>0.3</v>
      </c>
      <c r="DK72" s="824">
        <f t="shared" si="282"/>
        <v>1.5</v>
      </c>
      <c r="DL72" s="825">
        <f t="shared" si="283"/>
        <v>1.68</v>
      </c>
      <c r="DM72" s="823">
        <f t="shared" si="284"/>
        <v>0</v>
      </c>
      <c r="DN72" s="824">
        <f t="shared" si="285"/>
        <v>0</v>
      </c>
      <c r="DO72" s="825">
        <f t="shared" si="286"/>
        <v>1.68</v>
      </c>
      <c r="DP72" s="823">
        <f t="shared" si="259"/>
        <v>0</v>
      </c>
      <c r="DQ72" s="824">
        <f t="shared" si="260"/>
        <v>0</v>
      </c>
      <c r="DR72" s="825">
        <f t="shared" si="261"/>
        <v>0</v>
      </c>
    </row>
    <row r="73" spans="1:283" s="80" customFormat="1">
      <c r="A73" s="150"/>
      <c r="B73" s="106"/>
      <c r="C73" s="156" t="s">
        <v>351</v>
      </c>
      <c r="D73" s="151">
        <v>0.79166666666666663</v>
      </c>
      <c r="E73" s="140" t="s">
        <v>304</v>
      </c>
      <c r="F73" s="140" t="s">
        <v>287</v>
      </c>
      <c r="G73" s="133" t="str">
        <f t="shared" ref="G73:G76" si="319">IF(D73&lt;=0.541,"DAY",(IF(D73&lt;=0.74930556,"EARLY",(IF(D73&lt;=0.97916667,"PRIME","LATE")))))</f>
        <v>PRIME</v>
      </c>
      <c r="H73" s="112" t="s">
        <v>256</v>
      </c>
      <c r="I73" s="111" t="s">
        <v>306</v>
      </c>
      <c r="J73" s="111" t="s">
        <v>314</v>
      </c>
      <c r="K73" s="141"/>
      <c r="L73" s="141"/>
      <c r="M73" s="141"/>
      <c r="N73" s="141"/>
      <c r="O73" s="141"/>
      <c r="P73" s="142"/>
      <c r="Q73" s="142"/>
      <c r="R73" s="141"/>
      <c r="S73" s="141"/>
      <c r="T73" s="141"/>
      <c r="U73" s="141"/>
      <c r="V73" s="141"/>
      <c r="W73" s="142"/>
      <c r="X73" s="142"/>
      <c r="Y73" s="141"/>
      <c r="Z73" s="141"/>
      <c r="AA73" s="141"/>
      <c r="AB73" s="141"/>
      <c r="AC73" s="141"/>
      <c r="AD73" s="142"/>
      <c r="AE73" s="142">
        <v>1</v>
      </c>
      <c r="AF73" s="141"/>
      <c r="AG73" s="141"/>
      <c r="AH73" s="141"/>
      <c r="AI73" s="141"/>
      <c r="AJ73" s="141"/>
      <c r="AK73" s="142"/>
      <c r="AL73" s="142"/>
      <c r="AM73" s="729"/>
      <c r="AN73" s="729"/>
      <c r="AO73" s="141"/>
      <c r="AP73" s="141"/>
      <c r="AQ73" s="141"/>
      <c r="AR73" s="142"/>
      <c r="AS73" s="142">
        <v>1</v>
      </c>
      <c r="AT73" s="141"/>
      <c r="AU73" s="141"/>
      <c r="AV73" s="141"/>
      <c r="AW73" s="141"/>
      <c r="AX73" s="141"/>
      <c r="AY73" s="142"/>
      <c r="AZ73" s="142"/>
      <c r="BA73" s="141"/>
      <c r="BB73" s="141"/>
      <c r="BC73" s="141"/>
      <c r="BD73" s="141"/>
      <c r="BE73" s="141"/>
      <c r="BF73" s="142"/>
      <c r="BG73" s="142"/>
      <c r="BH73" s="141"/>
      <c r="BI73" s="141"/>
      <c r="BJ73" s="141"/>
      <c r="BK73" s="141"/>
      <c r="BL73" s="141"/>
      <c r="BM73" s="142"/>
      <c r="BN73" s="142"/>
      <c r="BO73" s="141"/>
      <c r="BP73" s="141"/>
      <c r="BQ73" s="141"/>
      <c r="BR73" s="141"/>
      <c r="BS73" s="141"/>
      <c r="BT73" s="142"/>
      <c r="BU73" s="142"/>
      <c r="BV73" s="141"/>
      <c r="BW73" s="141"/>
      <c r="BX73" s="141"/>
      <c r="BY73" s="141"/>
      <c r="BZ73" s="141"/>
      <c r="CA73" s="142"/>
      <c r="CB73" s="142"/>
      <c r="CC73" s="141"/>
      <c r="CD73" s="143">
        <f t="shared" si="238"/>
        <v>2</v>
      </c>
      <c r="CE73" s="144">
        <v>0.3</v>
      </c>
      <c r="CF73" s="145">
        <v>1.5</v>
      </c>
      <c r="CG73" s="152">
        <v>5.72</v>
      </c>
      <c r="CH73" s="153">
        <f t="shared" si="316"/>
        <v>0.6</v>
      </c>
      <c r="CI73" s="147">
        <f t="shared" si="317"/>
        <v>3</v>
      </c>
      <c r="CJ73" s="148">
        <f t="shared" si="318"/>
        <v>11.44</v>
      </c>
      <c r="CK73" s="549">
        <v>1600</v>
      </c>
      <c r="CL73" s="549">
        <v>1600</v>
      </c>
      <c r="CM73" s="776">
        <f t="shared" si="291"/>
        <v>1066.6666666666667</v>
      </c>
      <c r="CN73" s="558">
        <f>CL73*(1-CN58)</f>
        <v>448.00000000000006</v>
      </c>
      <c r="CO73" s="276">
        <v>317.33</v>
      </c>
      <c r="CP73" s="250">
        <f t="shared" si="242"/>
        <v>2133.3333333333335</v>
      </c>
      <c r="CQ73" s="250">
        <f t="shared" si="243"/>
        <v>634.66</v>
      </c>
      <c r="CR73" s="155">
        <f t="shared" si="244"/>
        <v>55.477272727272727</v>
      </c>
      <c r="CS73" s="829"/>
      <c r="CT73" s="818">
        <f t="shared" si="267"/>
        <v>0</v>
      </c>
      <c r="CU73" s="818">
        <f t="shared" si="268"/>
        <v>634.66</v>
      </c>
      <c r="CV73" s="818"/>
      <c r="CW73" s="829"/>
      <c r="CX73" s="823">
        <f t="shared" si="269"/>
        <v>0</v>
      </c>
      <c r="CY73" s="824">
        <f t="shared" si="270"/>
        <v>0</v>
      </c>
      <c r="CZ73" s="825">
        <f t="shared" si="271"/>
        <v>0</v>
      </c>
      <c r="DA73" s="823">
        <f t="shared" si="272"/>
        <v>0.3</v>
      </c>
      <c r="DB73" s="824">
        <f t="shared" si="273"/>
        <v>1.5</v>
      </c>
      <c r="DC73" s="825">
        <f t="shared" si="274"/>
        <v>0</v>
      </c>
      <c r="DD73" s="823">
        <f t="shared" si="275"/>
        <v>0</v>
      </c>
      <c r="DE73" s="824">
        <f t="shared" si="276"/>
        <v>0</v>
      </c>
      <c r="DF73" s="825">
        <f t="shared" si="277"/>
        <v>5.72</v>
      </c>
      <c r="DG73" s="823">
        <f t="shared" si="278"/>
        <v>0.3</v>
      </c>
      <c r="DH73" s="824">
        <f t="shared" si="279"/>
        <v>1.5</v>
      </c>
      <c r="DI73" s="825">
        <f t="shared" si="280"/>
        <v>0</v>
      </c>
      <c r="DJ73" s="823">
        <f t="shared" si="281"/>
        <v>0</v>
      </c>
      <c r="DK73" s="824">
        <f t="shared" si="282"/>
        <v>0</v>
      </c>
      <c r="DL73" s="825">
        <f t="shared" si="283"/>
        <v>5.72</v>
      </c>
      <c r="DM73" s="823">
        <f t="shared" si="284"/>
        <v>0</v>
      </c>
      <c r="DN73" s="824">
        <f t="shared" si="285"/>
        <v>0</v>
      </c>
      <c r="DO73" s="825">
        <f t="shared" si="286"/>
        <v>0</v>
      </c>
      <c r="DP73" s="823">
        <f t="shared" si="259"/>
        <v>0</v>
      </c>
      <c r="DQ73" s="824">
        <f t="shared" si="260"/>
        <v>0</v>
      </c>
      <c r="DR73" s="825">
        <f t="shared" si="261"/>
        <v>0</v>
      </c>
      <c r="DS73" s="106"/>
      <c r="DT73" s="106"/>
    </row>
    <row r="74" spans="1:283" s="80" customFormat="1">
      <c r="A74" s="150"/>
      <c r="B74" s="106"/>
      <c r="C74" s="156" t="s">
        <v>352</v>
      </c>
      <c r="D74" s="151">
        <v>0.79166666666666663</v>
      </c>
      <c r="E74" s="140" t="s">
        <v>304</v>
      </c>
      <c r="F74" s="140" t="s">
        <v>305</v>
      </c>
      <c r="G74" s="133" t="str">
        <f t="shared" si="319"/>
        <v>PRIME</v>
      </c>
      <c r="H74" s="112" t="s">
        <v>256</v>
      </c>
      <c r="I74" s="111" t="s">
        <v>306</v>
      </c>
      <c r="J74" s="111" t="s">
        <v>314</v>
      </c>
      <c r="K74" s="141"/>
      <c r="L74" s="141"/>
      <c r="M74" s="141"/>
      <c r="N74" s="141"/>
      <c r="O74" s="141"/>
      <c r="P74" s="142"/>
      <c r="Q74" s="142"/>
      <c r="R74" s="141"/>
      <c r="S74" s="141"/>
      <c r="T74" s="141"/>
      <c r="U74" s="141"/>
      <c r="V74" s="141"/>
      <c r="W74" s="142"/>
      <c r="X74" s="142"/>
      <c r="Y74" s="141">
        <v>1</v>
      </c>
      <c r="Z74" s="141"/>
      <c r="AA74" s="141"/>
      <c r="AB74" s="141"/>
      <c r="AC74" s="141"/>
      <c r="AD74" s="142"/>
      <c r="AE74" s="142"/>
      <c r="AF74" s="141">
        <v>1</v>
      </c>
      <c r="AG74" s="141"/>
      <c r="AH74" s="141"/>
      <c r="AI74" s="141"/>
      <c r="AJ74" s="141"/>
      <c r="AK74" s="142"/>
      <c r="AL74" s="142"/>
      <c r="AM74" s="729"/>
      <c r="AN74" s="729"/>
      <c r="AO74" s="141">
        <v>1</v>
      </c>
      <c r="AP74" s="141"/>
      <c r="AQ74" s="141"/>
      <c r="AR74" s="142"/>
      <c r="AS74" s="142"/>
      <c r="AT74" s="141"/>
      <c r="AU74" s="141"/>
      <c r="AV74" s="141">
        <v>1</v>
      </c>
      <c r="AW74" s="141"/>
      <c r="AX74" s="141"/>
      <c r="AY74" s="142"/>
      <c r="AZ74" s="142"/>
      <c r="BA74" s="141"/>
      <c r="BB74" s="141"/>
      <c r="BC74" s="141"/>
      <c r="BD74" s="141"/>
      <c r="BE74" s="141"/>
      <c r="BF74" s="142"/>
      <c r="BG74" s="142"/>
      <c r="BH74" s="141"/>
      <c r="BI74" s="141"/>
      <c r="BJ74" s="141"/>
      <c r="BK74" s="141"/>
      <c r="BL74" s="141"/>
      <c r="BM74" s="142"/>
      <c r="BN74" s="142"/>
      <c r="BO74" s="141"/>
      <c r="BP74" s="141"/>
      <c r="BQ74" s="141"/>
      <c r="BR74" s="141"/>
      <c r="BS74" s="141"/>
      <c r="BT74" s="142"/>
      <c r="BU74" s="142"/>
      <c r="BV74" s="141"/>
      <c r="BW74" s="141"/>
      <c r="BX74" s="141"/>
      <c r="BY74" s="141"/>
      <c r="BZ74" s="141"/>
      <c r="CA74" s="142"/>
      <c r="CB74" s="142"/>
      <c r="CC74" s="141"/>
      <c r="CD74" s="143">
        <f t="shared" si="238"/>
        <v>4</v>
      </c>
      <c r="CE74" s="144">
        <v>1.4</v>
      </c>
      <c r="CF74" s="145">
        <v>2.2000000000000002</v>
      </c>
      <c r="CG74" s="152">
        <v>5.72</v>
      </c>
      <c r="CH74" s="153">
        <f t="shared" si="316"/>
        <v>5.6</v>
      </c>
      <c r="CI74" s="147">
        <f t="shared" si="317"/>
        <v>8.8000000000000007</v>
      </c>
      <c r="CJ74" s="148">
        <f t="shared" si="318"/>
        <v>22.88</v>
      </c>
      <c r="CK74" s="549">
        <v>2800</v>
      </c>
      <c r="CL74" s="549">
        <v>2800</v>
      </c>
      <c r="CM74" s="776">
        <f t="shared" si="291"/>
        <v>1866.6666666666665</v>
      </c>
      <c r="CN74" s="558">
        <f>CL74*(1-CO58)</f>
        <v>840.00000000000011</v>
      </c>
      <c r="CO74" s="276">
        <v>500</v>
      </c>
      <c r="CP74" s="250">
        <f t="shared" si="242"/>
        <v>7466.6666666666661</v>
      </c>
      <c r="CQ74" s="250">
        <f t="shared" si="243"/>
        <v>2000</v>
      </c>
      <c r="CR74" s="155">
        <f t="shared" si="244"/>
        <v>87.412587412587413</v>
      </c>
      <c r="CS74" s="829"/>
      <c r="CT74" s="818">
        <f t="shared" si="267"/>
        <v>0</v>
      </c>
      <c r="CU74" s="818">
        <f t="shared" si="268"/>
        <v>2000</v>
      </c>
      <c r="CV74" s="818"/>
      <c r="CW74" s="829"/>
      <c r="CX74" s="823">
        <f t="shared" si="269"/>
        <v>0</v>
      </c>
      <c r="CY74" s="824">
        <f t="shared" si="270"/>
        <v>0</v>
      </c>
      <c r="CZ74" s="825">
        <f t="shared" si="271"/>
        <v>0</v>
      </c>
      <c r="DA74" s="823">
        <f t="shared" si="272"/>
        <v>1.4</v>
      </c>
      <c r="DB74" s="824">
        <f t="shared" si="273"/>
        <v>2.2000000000000002</v>
      </c>
      <c r="DC74" s="825">
        <f t="shared" si="274"/>
        <v>0</v>
      </c>
      <c r="DD74" s="823">
        <f t="shared" si="275"/>
        <v>1.4</v>
      </c>
      <c r="DE74" s="824">
        <f t="shared" si="276"/>
        <v>2.2000000000000002</v>
      </c>
      <c r="DF74" s="825">
        <f t="shared" si="277"/>
        <v>5.72</v>
      </c>
      <c r="DG74" s="823">
        <f t="shared" si="278"/>
        <v>1.4</v>
      </c>
      <c r="DH74" s="824">
        <f t="shared" si="279"/>
        <v>2.2000000000000002</v>
      </c>
      <c r="DI74" s="825">
        <f t="shared" si="280"/>
        <v>5.72</v>
      </c>
      <c r="DJ74" s="823">
        <f t="shared" si="281"/>
        <v>1.4</v>
      </c>
      <c r="DK74" s="824">
        <f t="shared" si="282"/>
        <v>2.2000000000000002</v>
      </c>
      <c r="DL74" s="825">
        <f t="shared" si="283"/>
        <v>5.72</v>
      </c>
      <c r="DM74" s="823">
        <f t="shared" si="284"/>
        <v>0</v>
      </c>
      <c r="DN74" s="824">
        <f t="shared" si="285"/>
        <v>0</v>
      </c>
      <c r="DO74" s="825">
        <f t="shared" si="286"/>
        <v>5.72</v>
      </c>
      <c r="DP74" s="823">
        <f t="shared" si="259"/>
        <v>0</v>
      </c>
      <c r="DQ74" s="824">
        <f t="shared" si="260"/>
        <v>0</v>
      </c>
      <c r="DR74" s="825">
        <f t="shared" si="261"/>
        <v>0</v>
      </c>
      <c r="DS74" s="106"/>
      <c r="DT74" s="106"/>
    </row>
    <row r="75" spans="1:283" s="154" customFormat="1">
      <c r="A75" s="150"/>
      <c r="B75" s="106"/>
      <c r="C75" s="149" t="s">
        <v>353</v>
      </c>
      <c r="D75" s="151">
        <v>0.875</v>
      </c>
      <c r="E75" s="151" t="s">
        <v>322</v>
      </c>
      <c r="F75" s="151" t="s">
        <v>305</v>
      </c>
      <c r="G75" s="133" t="str">
        <f t="shared" si="319"/>
        <v>PRIME</v>
      </c>
      <c r="H75" s="112" t="s">
        <v>256</v>
      </c>
      <c r="I75" s="111" t="s">
        <v>306</v>
      </c>
      <c r="J75" s="111" t="s">
        <v>314</v>
      </c>
      <c r="K75" s="141"/>
      <c r="L75" s="141"/>
      <c r="M75" s="141"/>
      <c r="N75" s="141"/>
      <c r="O75" s="141"/>
      <c r="P75" s="142"/>
      <c r="Q75" s="142"/>
      <c r="R75" s="141"/>
      <c r="S75" s="141"/>
      <c r="T75" s="141"/>
      <c r="U75" s="141"/>
      <c r="V75" s="141"/>
      <c r="W75" s="142"/>
      <c r="X75" s="142"/>
      <c r="Y75" s="141"/>
      <c r="Z75" s="141"/>
      <c r="AA75" s="141"/>
      <c r="AB75" s="141">
        <v>1</v>
      </c>
      <c r="AC75" s="141"/>
      <c r="AD75" s="142"/>
      <c r="AE75" s="142"/>
      <c r="AF75" s="141"/>
      <c r="AG75" s="141"/>
      <c r="AH75" s="141">
        <v>1</v>
      </c>
      <c r="AI75" s="141"/>
      <c r="AJ75" s="141"/>
      <c r="AK75" s="142"/>
      <c r="AL75" s="142"/>
      <c r="AM75" s="729"/>
      <c r="AN75" s="729"/>
      <c r="AO75" s="141"/>
      <c r="AP75" s="141">
        <v>1</v>
      </c>
      <c r="AQ75" s="141"/>
      <c r="AR75" s="142"/>
      <c r="AS75" s="142"/>
      <c r="AT75" s="141"/>
      <c r="AU75" s="141">
        <v>1</v>
      </c>
      <c r="AV75" s="141"/>
      <c r="AW75" s="141"/>
      <c r="AX75" s="141"/>
      <c r="AY75" s="142"/>
      <c r="AZ75" s="142"/>
      <c r="BA75" s="141"/>
      <c r="BB75" s="141"/>
      <c r="BC75" s="141"/>
      <c r="BD75" s="141"/>
      <c r="BE75" s="141"/>
      <c r="BF75" s="142"/>
      <c r="BG75" s="142"/>
      <c r="BH75" s="141"/>
      <c r="BI75" s="141"/>
      <c r="BJ75" s="141"/>
      <c r="BK75" s="141"/>
      <c r="BL75" s="141"/>
      <c r="BM75" s="142"/>
      <c r="BN75" s="142"/>
      <c r="BO75" s="141"/>
      <c r="BP75" s="141"/>
      <c r="BQ75" s="141"/>
      <c r="BR75" s="141"/>
      <c r="BS75" s="141"/>
      <c r="BT75" s="142"/>
      <c r="BU75" s="142"/>
      <c r="BV75" s="141"/>
      <c r="BW75" s="141"/>
      <c r="BX75" s="141"/>
      <c r="BY75" s="141"/>
      <c r="BZ75" s="141"/>
      <c r="CA75" s="142"/>
      <c r="CB75" s="142"/>
      <c r="CC75" s="141"/>
      <c r="CD75" s="143">
        <f t="shared" si="238"/>
        <v>4</v>
      </c>
      <c r="CE75" s="144">
        <v>1.3</v>
      </c>
      <c r="CF75" s="145">
        <v>4.3</v>
      </c>
      <c r="CG75" s="152">
        <v>3.28</v>
      </c>
      <c r="CH75" s="153">
        <f>+CD75*CE75</f>
        <v>5.2</v>
      </c>
      <c r="CI75" s="147">
        <f>+CD75*CF75</f>
        <v>17.2</v>
      </c>
      <c r="CJ75" s="148">
        <f>CD75*CG75</f>
        <v>13.12</v>
      </c>
      <c r="CK75" s="549">
        <v>1600</v>
      </c>
      <c r="CL75" s="549">
        <v>1600</v>
      </c>
      <c r="CM75" s="776">
        <f t="shared" si="291"/>
        <v>1066.6666666666667</v>
      </c>
      <c r="CN75" s="558">
        <f>CL75*(1-CN58)</f>
        <v>448.00000000000006</v>
      </c>
      <c r="CO75" s="276">
        <f>CN75/30*J75</f>
        <v>298.66666666666669</v>
      </c>
      <c r="CP75" s="250">
        <f t="shared" si="242"/>
        <v>4266.666666666667</v>
      </c>
      <c r="CQ75" s="250">
        <f t="shared" si="243"/>
        <v>1194.6666666666667</v>
      </c>
      <c r="CR75" s="155">
        <f t="shared" si="244"/>
        <v>91.056910569105696</v>
      </c>
      <c r="CS75" s="822"/>
      <c r="CT75" s="818">
        <f t="shared" si="267"/>
        <v>0</v>
      </c>
      <c r="CU75" s="818">
        <f t="shared" si="268"/>
        <v>1194.6666666666667</v>
      </c>
      <c r="CV75" s="818"/>
      <c r="CW75" s="822"/>
      <c r="CX75" s="823">
        <f t="shared" si="269"/>
        <v>0</v>
      </c>
      <c r="CY75" s="824">
        <f t="shared" si="270"/>
        <v>0</v>
      </c>
      <c r="CZ75" s="825">
        <f t="shared" si="271"/>
        <v>0</v>
      </c>
      <c r="DA75" s="823">
        <f t="shared" si="272"/>
        <v>1.3</v>
      </c>
      <c r="DB75" s="824">
        <f t="shared" si="273"/>
        <v>4.3</v>
      </c>
      <c r="DC75" s="825">
        <f t="shared" si="274"/>
        <v>0</v>
      </c>
      <c r="DD75" s="823">
        <f t="shared" si="275"/>
        <v>1.3</v>
      </c>
      <c r="DE75" s="824">
        <f t="shared" si="276"/>
        <v>4.3</v>
      </c>
      <c r="DF75" s="825">
        <f t="shared" si="277"/>
        <v>3.28</v>
      </c>
      <c r="DG75" s="823">
        <f t="shared" si="278"/>
        <v>1.3</v>
      </c>
      <c r="DH75" s="824">
        <f t="shared" si="279"/>
        <v>4.3</v>
      </c>
      <c r="DI75" s="825">
        <f t="shared" si="280"/>
        <v>3.28</v>
      </c>
      <c r="DJ75" s="823">
        <f t="shared" si="281"/>
        <v>1.3</v>
      </c>
      <c r="DK75" s="824">
        <f t="shared" si="282"/>
        <v>4.3</v>
      </c>
      <c r="DL75" s="825">
        <f t="shared" si="283"/>
        <v>3.28</v>
      </c>
      <c r="DM75" s="823">
        <f t="shared" si="284"/>
        <v>0</v>
      </c>
      <c r="DN75" s="824">
        <f t="shared" si="285"/>
        <v>0</v>
      </c>
      <c r="DO75" s="825">
        <f t="shared" si="286"/>
        <v>3.28</v>
      </c>
      <c r="DP75" s="823">
        <f t="shared" si="259"/>
        <v>0</v>
      </c>
      <c r="DQ75" s="824">
        <f t="shared" si="260"/>
        <v>0</v>
      </c>
      <c r="DR75" s="825">
        <f t="shared" si="261"/>
        <v>0</v>
      </c>
      <c r="DS75" s="106"/>
      <c r="DT75" s="106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80"/>
      <c r="FF75" s="80"/>
      <c r="FG75" s="80"/>
      <c r="FH75" s="80"/>
      <c r="FI75" s="80"/>
      <c r="FJ75" s="80"/>
      <c r="FK75" s="80"/>
      <c r="FL75" s="80"/>
      <c r="FM75" s="80"/>
      <c r="FN75" s="80"/>
      <c r="FO75" s="80"/>
      <c r="FP75" s="80"/>
      <c r="FQ75" s="80"/>
      <c r="FR75" s="80"/>
      <c r="FS75" s="80"/>
      <c r="FT75" s="80"/>
      <c r="FU75" s="80"/>
      <c r="FV75" s="80"/>
      <c r="FW75" s="80"/>
      <c r="FX75" s="80"/>
      <c r="FY75" s="80"/>
      <c r="FZ75" s="80"/>
      <c r="GA75" s="80"/>
      <c r="GB75" s="80"/>
      <c r="GC75" s="80"/>
      <c r="GD75" s="80"/>
      <c r="GE75" s="80"/>
      <c r="GF75" s="80"/>
      <c r="GG75" s="80"/>
      <c r="GH75" s="80"/>
      <c r="GI75" s="80"/>
      <c r="GJ75" s="80"/>
      <c r="GK75" s="80"/>
      <c r="GL75" s="80"/>
      <c r="GM75" s="80"/>
      <c r="GN75" s="80"/>
      <c r="GO75" s="80"/>
      <c r="GP75" s="80"/>
      <c r="GQ75" s="80"/>
      <c r="GR75" s="80"/>
      <c r="GS75" s="80"/>
      <c r="GT75" s="80"/>
      <c r="GU75" s="80"/>
      <c r="GV75" s="80"/>
      <c r="GW75" s="80"/>
      <c r="GX75" s="80"/>
      <c r="GY75" s="80"/>
      <c r="GZ75" s="80"/>
      <c r="HA75" s="80"/>
      <c r="HB75" s="80"/>
      <c r="HC75" s="80"/>
      <c r="HD75" s="80"/>
      <c r="HE75" s="80"/>
      <c r="HF75" s="80"/>
      <c r="HG75" s="80"/>
      <c r="HH75" s="80"/>
      <c r="HI75" s="80"/>
      <c r="HJ75" s="80"/>
      <c r="HK75" s="80"/>
      <c r="HL75" s="80"/>
      <c r="HM75" s="80"/>
      <c r="HN75" s="80"/>
      <c r="HO75" s="80"/>
      <c r="HP75" s="80"/>
      <c r="HQ75" s="80"/>
      <c r="HR75" s="80"/>
      <c r="HS75" s="80"/>
      <c r="HT75" s="80"/>
      <c r="HU75" s="80"/>
      <c r="HV75" s="80"/>
      <c r="HW75" s="80"/>
      <c r="HX75" s="80"/>
      <c r="HY75" s="80"/>
      <c r="HZ75" s="80"/>
      <c r="IA75" s="80"/>
      <c r="IB75" s="80"/>
      <c r="IC75" s="80"/>
      <c r="ID75" s="80"/>
      <c r="IE75" s="80"/>
      <c r="IF75" s="80"/>
      <c r="IG75" s="80"/>
      <c r="IH75" s="80"/>
      <c r="II75" s="80"/>
      <c r="IJ75" s="80"/>
      <c r="IK75" s="80"/>
      <c r="IL75" s="80"/>
      <c r="IM75" s="80"/>
      <c r="IN75" s="80"/>
      <c r="IO75" s="80"/>
      <c r="IP75" s="80"/>
      <c r="IQ75" s="80"/>
      <c r="IR75" s="80"/>
      <c r="IS75" s="80"/>
      <c r="IT75" s="80"/>
      <c r="IU75" s="80"/>
      <c r="IV75" s="80"/>
      <c r="IW75" s="80"/>
      <c r="IX75" s="80"/>
      <c r="IY75" s="80"/>
      <c r="IZ75" s="80"/>
      <c r="JA75" s="80"/>
      <c r="JB75" s="80"/>
      <c r="JC75" s="80"/>
      <c r="JD75" s="80"/>
      <c r="JE75" s="80"/>
      <c r="JF75" s="80"/>
      <c r="JG75" s="80"/>
      <c r="JH75" s="80"/>
      <c r="JI75" s="80"/>
      <c r="JJ75" s="80"/>
      <c r="JK75" s="80"/>
      <c r="JL75" s="80"/>
      <c r="JM75" s="80"/>
      <c r="JN75" s="80"/>
      <c r="JO75" s="80"/>
      <c r="JP75" s="80"/>
      <c r="JQ75" s="80"/>
      <c r="JR75" s="80"/>
      <c r="JS75" s="80"/>
      <c r="JT75" s="80"/>
      <c r="JU75" s="80"/>
      <c r="JV75" s="80"/>
      <c r="JW75" s="80"/>
    </row>
    <row r="76" spans="1:283" s="154" customFormat="1" hidden="1">
      <c r="A76" s="150"/>
      <c r="B76" s="106"/>
      <c r="C76" s="156" t="s">
        <v>345</v>
      </c>
      <c r="D76" s="200">
        <v>0.29166666666666669</v>
      </c>
      <c r="E76" s="200" t="s">
        <v>304</v>
      </c>
      <c r="F76" s="200" t="s">
        <v>305</v>
      </c>
      <c r="G76" s="201" t="str">
        <f t="shared" si="319"/>
        <v>DAY</v>
      </c>
      <c r="H76" s="229" t="s">
        <v>295</v>
      </c>
      <c r="I76" s="181" t="s">
        <v>334</v>
      </c>
      <c r="J76" s="181" t="s">
        <v>335</v>
      </c>
      <c r="K76" s="202"/>
      <c r="L76" s="202"/>
      <c r="M76" s="202"/>
      <c r="N76" s="202"/>
      <c r="O76" s="202"/>
      <c r="P76" s="203"/>
      <c r="Q76" s="203"/>
      <c r="R76" s="202"/>
      <c r="S76" s="202"/>
      <c r="T76" s="202"/>
      <c r="U76" s="202"/>
      <c r="V76" s="202"/>
      <c r="W76" s="203"/>
      <c r="X76" s="203"/>
      <c r="Y76" s="202"/>
      <c r="Z76" s="202"/>
      <c r="AA76" s="202"/>
      <c r="AB76" s="202"/>
      <c r="AC76" s="202"/>
      <c r="AD76" s="203"/>
      <c r="AE76" s="203"/>
      <c r="AF76" s="202"/>
      <c r="AG76" s="202"/>
      <c r="AH76" s="202"/>
      <c r="AI76" s="202"/>
      <c r="AJ76" s="202"/>
      <c r="AK76" s="203"/>
      <c r="AL76" s="203"/>
      <c r="AM76" s="202"/>
      <c r="AN76" s="202"/>
      <c r="AO76" s="202"/>
      <c r="AP76" s="202"/>
      <c r="AQ76" s="202"/>
      <c r="AR76" s="203"/>
      <c r="AS76" s="203"/>
      <c r="AT76" s="202"/>
      <c r="AU76" s="202"/>
      <c r="AV76" s="202"/>
      <c r="AW76" s="202"/>
      <c r="AX76" s="202"/>
      <c r="AY76" s="203"/>
      <c r="AZ76" s="203"/>
      <c r="BA76" s="202"/>
      <c r="BB76" s="202"/>
      <c r="BC76" s="202"/>
      <c r="BD76" s="202"/>
      <c r="BE76" s="202"/>
      <c r="BF76" s="203"/>
      <c r="BG76" s="203"/>
      <c r="BH76" s="202"/>
      <c r="BI76" s="202"/>
      <c r="BJ76" s="202"/>
      <c r="BK76" s="202"/>
      <c r="BL76" s="202"/>
      <c r="BM76" s="203"/>
      <c r="BN76" s="203"/>
      <c r="BO76" s="202"/>
      <c r="BP76" s="202"/>
      <c r="BQ76" s="202"/>
      <c r="BR76" s="202"/>
      <c r="BS76" s="202"/>
      <c r="BT76" s="203"/>
      <c r="BU76" s="203"/>
      <c r="BV76" s="202"/>
      <c r="BW76" s="202"/>
      <c r="BX76" s="202"/>
      <c r="BY76" s="202"/>
      <c r="BZ76" s="202"/>
      <c r="CA76" s="203"/>
      <c r="CB76" s="203"/>
      <c r="CC76" s="202"/>
      <c r="CD76" s="204">
        <f t="shared" si="238"/>
        <v>0</v>
      </c>
      <c r="CE76" s="778">
        <v>0.5</v>
      </c>
      <c r="CF76" s="665">
        <v>2.7</v>
      </c>
      <c r="CG76" s="207">
        <v>3.82</v>
      </c>
      <c r="CH76" s="208">
        <f t="shared" ref="CH76" si="320">+CD76*CE76</f>
        <v>0</v>
      </c>
      <c r="CI76" s="209">
        <f t="shared" ref="CI76" si="321">+CD76*CF76</f>
        <v>0</v>
      </c>
      <c r="CJ76" s="210">
        <f t="shared" ref="CJ76" si="322">CD76*CG76</f>
        <v>0</v>
      </c>
      <c r="CK76" s="548">
        <v>1100</v>
      </c>
      <c r="CL76" s="548">
        <v>1100</v>
      </c>
      <c r="CM76" s="276">
        <f t="shared" si="291"/>
        <v>440</v>
      </c>
      <c r="CN76" s="558">
        <f>CL76*(1-CL58)</f>
        <v>550</v>
      </c>
      <c r="CO76" s="276">
        <f t="shared" ref="CO76:CO84" si="323">(CN76/30*J76)*(1+10%)</f>
        <v>242.00000000000003</v>
      </c>
      <c r="CP76" s="277">
        <f t="shared" si="242"/>
        <v>0</v>
      </c>
      <c r="CQ76" s="277">
        <f t="shared" si="243"/>
        <v>0</v>
      </c>
      <c r="CR76" s="278" t="e">
        <f t="shared" si="244"/>
        <v>#DIV/0!</v>
      </c>
      <c r="CS76" s="829"/>
      <c r="CT76" s="818"/>
      <c r="CU76" s="818"/>
      <c r="CV76" s="818">
        <f t="shared" ref="CV76:CV86" si="324">SUM(W76:AX76)*CO76</f>
        <v>0</v>
      </c>
      <c r="CW76" s="829"/>
      <c r="CX76" s="823">
        <f t="shared" ref="CX76:CX86" si="325">COUNTA(R76:X76)*$CE76</f>
        <v>0</v>
      </c>
      <c r="CY76" s="824">
        <f t="shared" ref="CY76:CY86" si="326">COUNTA(R76:X76)*$CF76</f>
        <v>0</v>
      </c>
      <c r="CZ76" s="825">
        <f t="shared" ref="CZ76:CZ86" si="327">COUNTA(R76:X76)*$CG76</f>
        <v>0</v>
      </c>
      <c r="DA76" s="823">
        <f t="shared" ref="DA76:DA86" si="328">COUNTA(Y76:AE76)*$CE76</f>
        <v>0</v>
      </c>
      <c r="DB76" s="824">
        <f t="shared" ref="DB76:DB86" si="329">COUNTA(Y76:AE76)*$CF76</f>
        <v>0</v>
      </c>
      <c r="DC76" s="825">
        <f t="shared" ref="DC76:DC86" si="330">COUNTA(Y76:AE76)*$CG76</f>
        <v>0</v>
      </c>
      <c r="DD76" s="823">
        <f t="shared" ref="DD76:DD86" si="331">COUNTA(AF76:AL76)*$CE76</f>
        <v>0</v>
      </c>
      <c r="DE76" s="824">
        <f t="shared" ref="DE76:DE86" si="332">COUNTA(AF76:AL76)*$CF76</f>
        <v>0</v>
      </c>
      <c r="DF76" s="825">
        <f t="shared" ref="DF76:DF86" si="333">COUNTA(AF76:AL76)*$CG76</f>
        <v>0</v>
      </c>
      <c r="DG76" s="823">
        <f t="shared" ref="DG76:DG86" si="334">COUNTA(AM76:AS76)*$CE76</f>
        <v>0</v>
      </c>
      <c r="DH76" s="824">
        <f t="shared" ref="DH76:DH86" si="335">COUNTA(AM76:AS76)*$CF76</f>
        <v>0</v>
      </c>
      <c r="DI76" s="825">
        <f t="shared" ref="DI76:DI86" si="336">COUNTA(AM76:AS76)*$CG76</f>
        <v>0</v>
      </c>
      <c r="DJ76" s="823">
        <f t="shared" ref="DJ76:DJ86" si="337">COUNTA(AT76:AZ76)*$CE76</f>
        <v>0</v>
      </c>
      <c r="DK76" s="824">
        <f t="shared" ref="DK76:DK86" si="338">COUNTA(AT76:AZ76)*$CF76</f>
        <v>0</v>
      </c>
      <c r="DL76" s="825">
        <f t="shared" ref="DL76:DL86" si="339">COUNTA(AT76:AZ76)*$CG76</f>
        <v>0</v>
      </c>
      <c r="DM76" s="823">
        <f t="shared" ref="DM76:DM86" si="340">COUNTA(BA76:BG76)*$CE76</f>
        <v>0</v>
      </c>
      <c r="DN76" s="824">
        <f t="shared" ref="DN76:DN86" si="341">COUNTA(BA76:BG76)*$CF76</f>
        <v>0</v>
      </c>
      <c r="DO76" s="825">
        <f t="shared" ref="DO76:DO86" si="342">COUNTA(BA76:BG76)*$CG76</f>
        <v>0</v>
      </c>
      <c r="DP76" s="823">
        <f t="shared" si="259"/>
        <v>0</v>
      </c>
      <c r="DQ76" s="824">
        <f t="shared" si="260"/>
        <v>0</v>
      </c>
      <c r="DR76" s="825">
        <f t="shared" si="261"/>
        <v>0</v>
      </c>
      <c r="DS76" s="106"/>
      <c r="DT76" s="106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  <c r="EH76" s="80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80"/>
      <c r="FF76" s="80"/>
      <c r="FG76" s="80"/>
      <c r="FH76" s="80"/>
      <c r="FI76" s="80"/>
      <c r="FJ76" s="80"/>
      <c r="FK76" s="80"/>
      <c r="FL76" s="80"/>
      <c r="FM76" s="80"/>
      <c r="FN76" s="80"/>
      <c r="FO76" s="80"/>
      <c r="FP76" s="80"/>
      <c r="FQ76" s="80"/>
      <c r="FR76" s="80"/>
      <c r="FS76" s="80"/>
      <c r="FT76" s="80"/>
      <c r="FU76" s="80"/>
      <c r="FV76" s="80"/>
      <c r="FW76" s="80"/>
      <c r="FX76" s="80"/>
      <c r="FY76" s="80"/>
      <c r="FZ76" s="80"/>
      <c r="GA76" s="80"/>
      <c r="GB76" s="80"/>
      <c r="GC76" s="80"/>
      <c r="GD76" s="80"/>
      <c r="GE76" s="80"/>
      <c r="GF76" s="80"/>
      <c r="GG76" s="80"/>
      <c r="GH76" s="80"/>
      <c r="GI76" s="80"/>
      <c r="GJ76" s="80"/>
      <c r="GK76" s="80"/>
      <c r="GL76" s="80"/>
      <c r="GM76" s="80"/>
      <c r="GN76" s="80"/>
      <c r="GO76" s="80"/>
      <c r="GP76" s="80"/>
      <c r="GQ76" s="80"/>
      <c r="GR76" s="80"/>
      <c r="GS76" s="80"/>
      <c r="GT76" s="80"/>
      <c r="GU76" s="80"/>
      <c r="GV76" s="80"/>
      <c r="GW76" s="80"/>
      <c r="GX76" s="80"/>
      <c r="GY76" s="80"/>
      <c r="GZ76" s="80"/>
      <c r="HA76" s="80"/>
      <c r="HB76" s="80"/>
      <c r="HC76" s="80"/>
      <c r="HD76" s="80"/>
      <c r="HE76" s="80"/>
      <c r="HF76" s="80"/>
      <c r="HG76" s="80"/>
      <c r="HH76" s="80"/>
      <c r="HI76" s="80"/>
      <c r="HJ76" s="80"/>
      <c r="HK76" s="80"/>
      <c r="HL76" s="80"/>
      <c r="HM76" s="80"/>
      <c r="HN76" s="80"/>
      <c r="HO76" s="80"/>
      <c r="HP76" s="80"/>
      <c r="HQ76" s="80"/>
      <c r="HR76" s="80"/>
      <c r="HS76" s="80"/>
      <c r="HT76" s="80"/>
      <c r="HU76" s="80"/>
      <c r="HV76" s="80"/>
      <c r="HW76" s="80"/>
      <c r="HX76" s="80"/>
      <c r="HY76" s="80"/>
      <c r="HZ76" s="80"/>
      <c r="IA76" s="80"/>
      <c r="IB76" s="80"/>
      <c r="IC76" s="80"/>
      <c r="ID76" s="80"/>
      <c r="IE76" s="80"/>
      <c r="IF76" s="80"/>
      <c r="IG76" s="80"/>
      <c r="IH76" s="80"/>
      <c r="II76" s="80"/>
      <c r="IJ76" s="80"/>
      <c r="IK76" s="80"/>
      <c r="IL76" s="80"/>
      <c r="IM76" s="80"/>
      <c r="IN76" s="80"/>
      <c r="IO76" s="80"/>
      <c r="IP76" s="80"/>
      <c r="IQ76" s="80"/>
      <c r="IR76" s="80"/>
      <c r="IS76" s="80"/>
      <c r="IT76" s="80"/>
      <c r="IU76" s="80"/>
      <c r="IV76" s="80"/>
      <c r="IW76" s="80"/>
      <c r="IX76" s="80"/>
      <c r="IY76" s="80"/>
      <c r="IZ76" s="80"/>
      <c r="JA76" s="80"/>
      <c r="JB76" s="80"/>
      <c r="JC76" s="80"/>
      <c r="JD76" s="80"/>
      <c r="JE76" s="80"/>
      <c r="JF76" s="80"/>
      <c r="JG76" s="80"/>
      <c r="JH76" s="80"/>
      <c r="JI76" s="80"/>
      <c r="JJ76" s="80"/>
      <c r="JK76" s="80"/>
      <c r="JL76" s="80"/>
      <c r="JM76" s="80"/>
      <c r="JN76" s="80"/>
      <c r="JO76" s="80"/>
      <c r="JP76" s="80"/>
      <c r="JQ76" s="80"/>
      <c r="JR76" s="80"/>
      <c r="JS76" s="80"/>
      <c r="JT76" s="80"/>
      <c r="JU76" s="80"/>
      <c r="JV76" s="80"/>
      <c r="JW76" s="80"/>
    </row>
    <row r="77" spans="1:283" s="154" customFormat="1" hidden="1">
      <c r="A77" s="150"/>
      <c r="B77" s="106"/>
      <c r="C77" s="149" t="s">
        <v>354</v>
      </c>
      <c r="D77" s="151">
        <v>0.41666666666666669</v>
      </c>
      <c r="E77" s="151" t="s">
        <v>310</v>
      </c>
      <c r="F77" s="151" t="s">
        <v>305</v>
      </c>
      <c r="G77" s="133" t="str">
        <f>IF(D77&lt;=0.541,"DAY",(IF(D77&lt;=0.74930556,"EARLY",(IF(D77&lt;=0.97916667,"PRIME","LATE")))))</f>
        <v>DAY</v>
      </c>
      <c r="H77" s="230" t="s">
        <v>295</v>
      </c>
      <c r="I77" s="111" t="s">
        <v>334</v>
      </c>
      <c r="J77" s="111" t="s">
        <v>335</v>
      </c>
      <c r="K77" s="141"/>
      <c r="L77" s="141"/>
      <c r="M77" s="141"/>
      <c r="N77" s="141"/>
      <c r="O77" s="141"/>
      <c r="P77" s="142"/>
      <c r="Q77" s="142"/>
      <c r="R77" s="141"/>
      <c r="S77" s="141"/>
      <c r="T77" s="141"/>
      <c r="U77" s="141"/>
      <c r="V77" s="141"/>
      <c r="W77" s="142"/>
      <c r="X77" s="142"/>
      <c r="Y77" s="141"/>
      <c r="Z77" s="141"/>
      <c r="AA77" s="141"/>
      <c r="AB77" s="141"/>
      <c r="AC77" s="141"/>
      <c r="AD77" s="142"/>
      <c r="AE77" s="142"/>
      <c r="AF77" s="141"/>
      <c r="AG77" s="141"/>
      <c r="AH77" s="141"/>
      <c r="AI77" s="141"/>
      <c r="AJ77" s="141"/>
      <c r="AK77" s="142"/>
      <c r="AL77" s="142"/>
      <c r="AM77" s="141"/>
      <c r="AN77" s="141"/>
      <c r="AO77" s="141"/>
      <c r="AP77" s="141"/>
      <c r="AQ77" s="141"/>
      <c r="AR77" s="142"/>
      <c r="AS77" s="142"/>
      <c r="AT77" s="141"/>
      <c r="AU77" s="141"/>
      <c r="AV77" s="141"/>
      <c r="AW77" s="141"/>
      <c r="AX77" s="141"/>
      <c r="AY77" s="142"/>
      <c r="AZ77" s="142"/>
      <c r="BA77" s="141"/>
      <c r="BB77" s="141"/>
      <c r="BC77" s="141"/>
      <c r="BD77" s="141"/>
      <c r="BE77" s="141"/>
      <c r="BF77" s="142"/>
      <c r="BG77" s="142"/>
      <c r="BH77" s="141"/>
      <c r="BI77" s="141"/>
      <c r="BJ77" s="141"/>
      <c r="BK77" s="141"/>
      <c r="BL77" s="141"/>
      <c r="BM77" s="142"/>
      <c r="BN77" s="142"/>
      <c r="BO77" s="141"/>
      <c r="BP77" s="141"/>
      <c r="BQ77" s="141"/>
      <c r="BR77" s="141"/>
      <c r="BS77" s="141"/>
      <c r="BT77" s="142"/>
      <c r="BU77" s="142"/>
      <c r="BV77" s="141"/>
      <c r="BW77" s="141"/>
      <c r="BX77" s="141"/>
      <c r="BY77" s="141"/>
      <c r="BZ77" s="141"/>
      <c r="CA77" s="142"/>
      <c r="CB77" s="142"/>
      <c r="CC77" s="141"/>
      <c r="CD77" s="143">
        <f t="shared" si="238"/>
        <v>0</v>
      </c>
      <c r="CE77" s="144">
        <v>0.4</v>
      </c>
      <c r="CF77" s="145">
        <v>1.5</v>
      </c>
      <c r="CG77" s="152">
        <v>1.76</v>
      </c>
      <c r="CH77" s="153">
        <f>+CD77*CE77</f>
        <v>0</v>
      </c>
      <c r="CI77" s="147">
        <f>+CD77*CF77</f>
        <v>0</v>
      </c>
      <c r="CJ77" s="148">
        <f>CD77*CG77</f>
        <v>0</v>
      </c>
      <c r="CK77" s="549">
        <v>450</v>
      </c>
      <c r="CL77" s="549">
        <v>450</v>
      </c>
      <c r="CM77" s="276">
        <f t="shared" si="291"/>
        <v>180</v>
      </c>
      <c r="CN77" s="558">
        <f>CL77*(1-CL58)</f>
        <v>225</v>
      </c>
      <c r="CO77" s="276">
        <f t="shared" si="323"/>
        <v>99.000000000000014</v>
      </c>
      <c r="CP77" s="250">
        <f t="shared" si="242"/>
        <v>0</v>
      </c>
      <c r="CQ77" s="250">
        <f t="shared" si="243"/>
        <v>0</v>
      </c>
      <c r="CR77" s="155" t="e">
        <f t="shared" si="244"/>
        <v>#DIV/0!</v>
      </c>
      <c r="CS77" s="822"/>
      <c r="CT77" s="818"/>
      <c r="CU77" s="818"/>
      <c r="CV77" s="818">
        <f t="shared" si="324"/>
        <v>0</v>
      </c>
      <c r="CW77" s="822"/>
      <c r="CX77" s="823">
        <f t="shared" si="325"/>
        <v>0</v>
      </c>
      <c r="CY77" s="824">
        <f t="shared" si="326"/>
        <v>0</v>
      </c>
      <c r="CZ77" s="825">
        <f t="shared" si="327"/>
        <v>0</v>
      </c>
      <c r="DA77" s="823">
        <f t="shared" si="328"/>
        <v>0</v>
      </c>
      <c r="DB77" s="824">
        <f t="shared" si="329"/>
        <v>0</v>
      </c>
      <c r="DC77" s="825">
        <f t="shared" si="330"/>
        <v>0</v>
      </c>
      <c r="DD77" s="823">
        <f t="shared" si="331"/>
        <v>0</v>
      </c>
      <c r="DE77" s="824">
        <f t="shared" si="332"/>
        <v>0</v>
      </c>
      <c r="DF77" s="825">
        <f t="shared" si="333"/>
        <v>0</v>
      </c>
      <c r="DG77" s="823">
        <f t="shared" si="334"/>
        <v>0</v>
      </c>
      <c r="DH77" s="824">
        <f t="shared" si="335"/>
        <v>0</v>
      </c>
      <c r="DI77" s="825">
        <f t="shared" si="336"/>
        <v>0</v>
      </c>
      <c r="DJ77" s="823">
        <f t="shared" si="337"/>
        <v>0</v>
      </c>
      <c r="DK77" s="824">
        <f t="shared" si="338"/>
        <v>0</v>
      </c>
      <c r="DL77" s="825">
        <f t="shared" si="339"/>
        <v>0</v>
      </c>
      <c r="DM77" s="823">
        <f t="shared" si="340"/>
        <v>0</v>
      </c>
      <c r="DN77" s="824">
        <f t="shared" si="341"/>
        <v>0</v>
      </c>
      <c r="DO77" s="825">
        <f t="shared" si="342"/>
        <v>0</v>
      </c>
      <c r="DP77" s="823">
        <f t="shared" si="259"/>
        <v>0</v>
      </c>
      <c r="DQ77" s="824">
        <f t="shared" si="260"/>
        <v>0</v>
      </c>
      <c r="DR77" s="825">
        <f t="shared" si="261"/>
        <v>0</v>
      </c>
      <c r="DS77" s="106"/>
      <c r="DT77" s="106"/>
      <c r="DU77" s="80"/>
      <c r="DV77" s="80"/>
      <c r="DW77" s="80"/>
      <c r="DX77" s="80"/>
      <c r="DY77" s="80"/>
      <c r="DZ77" s="80"/>
      <c r="EA77" s="80"/>
      <c r="EB77" s="80"/>
      <c r="EC77" s="80"/>
      <c r="ED77" s="80"/>
      <c r="EE77" s="80"/>
      <c r="EF77" s="80"/>
      <c r="EG77" s="80"/>
      <c r="EH77" s="80"/>
      <c r="EI77" s="80"/>
      <c r="EJ77" s="80"/>
      <c r="EK77" s="80"/>
      <c r="EL77" s="80"/>
      <c r="EM77" s="80"/>
      <c r="EN77" s="80"/>
      <c r="EO77" s="80"/>
      <c r="EP77" s="80"/>
      <c r="EQ77" s="80"/>
      <c r="ER77" s="80"/>
      <c r="ES77" s="80"/>
      <c r="ET77" s="80"/>
      <c r="EU77" s="80"/>
      <c r="EV77" s="80"/>
      <c r="EW77" s="80"/>
      <c r="EX77" s="80"/>
      <c r="EY77" s="80"/>
      <c r="EZ77" s="80"/>
      <c r="FA77" s="80"/>
      <c r="FB77" s="80"/>
      <c r="FC77" s="80"/>
      <c r="FD77" s="80"/>
      <c r="FE77" s="80"/>
      <c r="FF77" s="80"/>
      <c r="FG77" s="80"/>
      <c r="FH77" s="80"/>
      <c r="FI77" s="80"/>
      <c r="FJ77" s="80"/>
      <c r="FK77" s="80"/>
      <c r="FL77" s="80"/>
      <c r="FM77" s="80"/>
      <c r="FN77" s="80"/>
      <c r="FO77" s="80"/>
      <c r="FP77" s="80"/>
      <c r="FQ77" s="80"/>
      <c r="FR77" s="80"/>
      <c r="FS77" s="80"/>
      <c r="FT77" s="80"/>
      <c r="FU77" s="80"/>
      <c r="FV77" s="80"/>
      <c r="FW77" s="80"/>
      <c r="FX77" s="80"/>
      <c r="FY77" s="80"/>
      <c r="FZ77" s="80"/>
      <c r="GA77" s="80"/>
      <c r="GB77" s="80"/>
      <c r="GC77" s="80"/>
      <c r="GD77" s="80"/>
      <c r="GE77" s="80"/>
      <c r="GF77" s="80"/>
      <c r="GG77" s="80"/>
      <c r="GH77" s="80"/>
      <c r="GI77" s="80"/>
      <c r="GJ77" s="80"/>
      <c r="GK77" s="80"/>
      <c r="GL77" s="80"/>
      <c r="GM77" s="80"/>
      <c r="GN77" s="80"/>
      <c r="GO77" s="80"/>
      <c r="GP77" s="80"/>
      <c r="GQ77" s="80"/>
      <c r="GR77" s="80"/>
      <c r="GS77" s="80"/>
      <c r="GT77" s="80"/>
      <c r="GU77" s="80"/>
      <c r="GV77" s="80"/>
      <c r="GW77" s="80"/>
      <c r="GX77" s="80"/>
      <c r="GY77" s="80"/>
      <c r="GZ77" s="80"/>
      <c r="HA77" s="80"/>
      <c r="HB77" s="80"/>
      <c r="HC77" s="80"/>
      <c r="HD77" s="80"/>
      <c r="HE77" s="80"/>
      <c r="HF77" s="80"/>
      <c r="HG77" s="80"/>
      <c r="HH77" s="80"/>
      <c r="HI77" s="80"/>
      <c r="HJ77" s="80"/>
      <c r="HK77" s="80"/>
      <c r="HL77" s="80"/>
      <c r="HM77" s="80"/>
      <c r="HN77" s="80"/>
      <c r="HO77" s="80"/>
      <c r="HP77" s="80"/>
      <c r="HQ77" s="80"/>
      <c r="HR77" s="80"/>
      <c r="HS77" s="80"/>
      <c r="HT77" s="80"/>
      <c r="HU77" s="80"/>
      <c r="HV77" s="80"/>
      <c r="HW77" s="80"/>
      <c r="HX77" s="80"/>
      <c r="HY77" s="80"/>
      <c r="HZ77" s="80"/>
      <c r="IA77" s="80"/>
      <c r="IB77" s="80"/>
      <c r="IC77" s="80"/>
      <c r="ID77" s="80"/>
      <c r="IE77" s="80"/>
      <c r="IF77" s="80"/>
      <c r="IG77" s="80"/>
      <c r="IH77" s="80"/>
      <c r="II77" s="80"/>
      <c r="IJ77" s="80"/>
      <c r="IK77" s="80"/>
      <c r="IL77" s="80"/>
      <c r="IM77" s="80"/>
      <c r="IN77" s="80"/>
      <c r="IO77" s="80"/>
      <c r="IP77" s="80"/>
      <c r="IQ77" s="80"/>
      <c r="IR77" s="80"/>
      <c r="IS77" s="80"/>
      <c r="IT77" s="80"/>
      <c r="IU77" s="80"/>
      <c r="IV77" s="80"/>
      <c r="IW77" s="80"/>
      <c r="IX77" s="80"/>
      <c r="IY77" s="80"/>
      <c r="IZ77" s="80"/>
      <c r="JA77" s="80"/>
      <c r="JB77" s="80"/>
      <c r="JC77" s="80"/>
      <c r="JD77" s="80"/>
      <c r="JE77" s="80"/>
      <c r="JF77" s="80"/>
      <c r="JG77" s="80"/>
      <c r="JH77" s="80"/>
      <c r="JI77" s="80"/>
      <c r="JJ77" s="80"/>
      <c r="JK77" s="80"/>
      <c r="JL77" s="80"/>
      <c r="JM77" s="80"/>
      <c r="JN77" s="80"/>
      <c r="JO77" s="80"/>
      <c r="JP77" s="80"/>
      <c r="JQ77" s="80"/>
      <c r="JR77" s="80"/>
      <c r="JS77" s="80"/>
      <c r="JT77" s="80"/>
      <c r="JU77" s="80"/>
      <c r="JV77" s="80"/>
      <c r="JW77" s="80"/>
    </row>
    <row r="78" spans="1:283" s="154" customFormat="1" hidden="1">
      <c r="A78" s="150"/>
      <c r="B78" s="106"/>
      <c r="C78" s="149" t="s">
        <v>347</v>
      </c>
      <c r="D78" s="151">
        <v>0.52083333333333337</v>
      </c>
      <c r="E78" s="151" t="s">
        <v>304</v>
      </c>
      <c r="F78" s="151" t="s">
        <v>305</v>
      </c>
      <c r="G78" s="133" t="str">
        <f t="shared" ref="G78" si="343">IF(D78&lt;=0.541,"DAY",(IF(D78&lt;=0.74930556,"EARLY",(IF(D78&lt;=0.97916667,"PRIME","LATE")))))</f>
        <v>DAY</v>
      </c>
      <c r="H78" s="230" t="s">
        <v>295</v>
      </c>
      <c r="I78" s="111" t="s">
        <v>334</v>
      </c>
      <c r="J78" s="111" t="s">
        <v>335</v>
      </c>
      <c r="K78" s="141"/>
      <c r="L78" s="141"/>
      <c r="M78" s="141"/>
      <c r="N78" s="141"/>
      <c r="O78" s="141"/>
      <c r="P78" s="142"/>
      <c r="Q78" s="142"/>
      <c r="R78" s="141"/>
      <c r="S78" s="141"/>
      <c r="T78" s="141"/>
      <c r="U78" s="141"/>
      <c r="V78" s="141"/>
      <c r="W78" s="142"/>
      <c r="X78" s="142"/>
      <c r="Y78" s="141"/>
      <c r="Z78" s="141"/>
      <c r="AA78" s="141"/>
      <c r="AB78" s="141"/>
      <c r="AC78" s="141"/>
      <c r="AD78" s="142"/>
      <c r="AE78" s="142"/>
      <c r="AF78" s="141"/>
      <c r="AG78" s="141"/>
      <c r="AH78" s="141"/>
      <c r="AI78" s="141"/>
      <c r="AJ78" s="141"/>
      <c r="AK78" s="142"/>
      <c r="AL78" s="142"/>
      <c r="AM78" s="141"/>
      <c r="AN78" s="141"/>
      <c r="AO78" s="141"/>
      <c r="AP78" s="141"/>
      <c r="AQ78" s="141"/>
      <c r="AR78" s="142"/>
      <c r="AS78" s="142"/>
      <c r="AT78" s="141"/>
      <c r="AU78" s="141"/>
      <c r="AV78" s="141"/>
      <c r="AW78" s="141"/>
      <c r="AX78" s="141"/>
      <c r="AY78" s="142"/>
      <c r="AZ78" s="142"/>
      <c r="BA78" s="141"/>
      <c r="BB78" s="141"/>
      <c r="BC78" s="141"/>
      <c r="BD78" s="141"/>
      <c r="BE78" s="141"/>
      <c r="BF78" s="142"/>
      <c r="BG78" s="142"/>
      <c r="BH78" s="141"/>
      <c r="BI78" s="141"/>
      <c r="BJ78" s="141"/>
      <c r="BK78" s="141"/>
      <c r="BL78" s="141"/>
      <c r="BM78" s="142"/>
      <c r="BN78" s="142"/>
      <c r="BO78" s="141"/>
      <c r="BP78" s="141"/>
      <c r="BQ78" s="141"/>
      <c r="BR78" s="141"/>
      <c r="BS78" s="141"/>
      <c r="BT78" s="142"/>
      <c r="BU78" s="142"/>
      <c r="BV78" s="141"/>
      <c r="BW78" s="141"/>
      <c r="BX78" s="141"/>
      <c r="BY78" s="141"/>
      <c r="BZ78" s="141"/>
      <c r="CA78" s="142"/>
      <c r="CB78" s="142"/>
      <c r="CC78" s="141"/>
      <c r="CD78" s="143">
        <f t="shared" si="238"/>
        <v>0</v>
      </c>
      <c r="CE78" s="144">
        <v>1</v>
      </c>
      <c r="CF78" s="145">
        <v>2</v>
      </c>
      <c r="CG78" s="152">
        <v>2.16</v>
      </c>
      <c r="CH78" s="153">
        <f t="shared" ref="CH78" si="344">+CD78*CE78</f>
        <v>0</v>
      </c>
      <c r="CI78" s="147">
        <f t="shared" ref="CI78" si="345">+CD78*CF78</f>
        <v>0</v>
      </c>
      <c r="CJ78" s="148">
        <f t="shared" ref="CJ78" si="346">CD78*CG78</f>
        <v>0</v>
      </c>
      <c r="CK78" s="549">
        <v>900</v>
      </c>
      <c r="CL78" s="549">
        <v>900</v>
      </c>
      <c r="CM78" s="276">
        <f t="shared" si="291"/>
        <v>360</v>
      </c>
      <c r="CN78" s="558">
        <f>CL78*(1-CL58)</f>
        <v>450</v>
      </c>
      <c r="CO78" s="276">
        <f t="shared" si="323"/>
        <v>198.00000000000003</v>
      </c>
      <c r="CP78" s="250">
        <f t="shared" si="242"/>
        <v>0</v>
      </c>
      <c r="CQ78" s="250">
        <f t="shared" si="243"/>
        <v>0</v>
      </c>
      <c r="CR78" s="155" t="e">
        <f t="shared" si="244"/>
        <v>#DIV/0!</v>
      </c>
      <c r="CS78" s="829"/>
      <c r="CT78" s="818"/>
      <c r="CU78" s="818"/>
      <c r="CV78" s="818">
        <f t="shared" si="324"/>
        <v>0</v>
      </c>
      <c r="CW78" s="829"/>
      <c r="CX78" s="823">
        <f t="shared" si="325"/>
        <v>0</v>
      </c>
      <c r="CY78" s="824">
        <f t="shared" si="326"/>
        <v>0</v>
      </c>
      <c r="CZ78" s="825">
        <f t="shared" si="327"/>
        <v>0</v>
      </c>
      <c r="DA78" s="823">
        <f t="shared" si="328"/>
        <v>0</v>
      </c>
      <c r="DB78" s="824">
        <f t="shared" si="329"/>
        <v>0</v>
      </c>
      <c r="DC78" s="825">
        <f t="shared" si="330"/>
        <v>0</v>
      </c>
      <c r="DD78" s="823">
        <f t="shared" si="331"/>
        <v>0</v>
      </c>
      <c r="DE78" s="824">
        <f t="shared" si="332"/>
        <v>0</v>
      </c>
      <c r="DF78" s="825">
        <f t="shared" si="333"/>
        <v>0</v>
      </c>
      <c r="DG78" s="823">
        <f t="shared" si="334"/>
        <v>0</v>
      </c>
      <c r="DH78" s="824">
        <f t="shared" si="335"/>
        <v>0</v>
      </c>
      <c r="DI78" s="825">
        <f t="shared" si="336"/>
        <v>0</v>
      </c>
      <c r="DJ78" s="823">
        <f t="shared" si="337"/>
        <v>0</v>
      </c>
      <c r="DK78" s="824">
        <f t="shared" si="338"/>
        <v>0</v>
      </c>
      <c r="DL78" s="825">
        <f t="shared" si="339"/>
        <v>0</v>
      </c>
      <c r="DM78" s="823">
        <f t="shared" si="340"/>
        <v>0</v>
      </c>
      <c r="DN78" s="824">
        <f t="shared" si="341"/>
        <v>0</v>
      </c>
      <c r="DO78" s="825">
        <f t="shared" si="342"/>
        <v>0</v>
      </c>
      <c r="DP78" s="823">
        <f t="shared" si="259"/>
        <v>0</v>
      </c>
      <c r="DQ78" s="824">
        <f t="shared" si="260"/>
        <v>0</v>
      </c>
      <c r="DR78" s="825">
        <f t="shared" si="261"/>
        <v>0</v>
      </c>
      <c r="DS78" s="106"/>
      <c r="DT78" s="106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80"/>
      <c r="FF78" s="80"/>
      <c r="FG78" s="80"/>
      <c r="FH78" s="80"/>
      <c r="FI78" s="80"/>
      <c r="FJ78" s="80"/>
      <c r="FK78" s="80"/>
      <c r="FL78" s="80"/>
      <c r="FM78" s="80"/>
      <c r="FN78" s="80"/>
      <c r="FO78" s="80"/>
      <c r="FP78" s="80"/>
      <c r="FQ78" s="80"/>
      <c r="FR78" s="80"/>
      <c r="FS78" s="80"/>
      <c r="FT78" s="80"/>
      <c r="FU78" s="80"/>
      <c r="FV78" s="80"/>
      <c r="FW78" s="80"/>
      <c r="FX78" s="80"/>
      <c r="FY78" s="80"/>
      <c r="FZ78" s="80"/>
      <c r="GA78" s="80"/>
      <c r="GB78" s="80"/>
      <c r="GC78" s="80"/>
      <c r="GD78" s="80"/>
      <c r="GE78" s="80"/>
      <c r="GF78" s="80"/>
      <c r="GG78" s="80"/>
      <c r="GH78" s="80"/>
      <c r="GI78" s="80"/>
      <c r="GJ78" s="80"/>
      <c r="GK78" s="80"/>
      <c r="GL78" s="80"/>
      <c r="GM78" s="80"/>
      <c r="GN78" s="80"/>
      <c r="GO78" s="80"/>
      <c r="GP78" s="80"/>
      <c r="GQ78" s="80"/>
      <c r="GR78" s="80"/>
      <c r="GS78" s="80"/>
      <c r="GT78" s="80"/>
      <c r="GU78" s="80"/>
      <c r="GV78" s="80"/>
      <c r="GW78" s="80"/>
      <c r="GX78" s="80"/>
      <c r="GY78" s="80"/>
      <c r="GZ78" s="80"/>
      <c r="HA78" s="80"/>
      <c r="HB78" s="80"/>
      <c r="HC78" s="80"/>
      <c r="HD78" s="80"/>
      <c r="HE78" s="80"/>
      <c r="HF78" s="80"/>
      <c r="HG78" s="80"/>
      <c r="HH78" s="80"/>
      <c r="HI78" s="80"/>
      <c r="HJ78" s="80"/>
      <c r="HK78" s="80"/>
      <c r="HL78" s="80"/>
      <c r="HM78" s="80"/>
      <c r="HN78" s="80"/>
      <c r="HO78" s="80"/>
      <c r="HP78" s="80"/>
      <c r="HQ78" s="80"/>
      <c r="HR78" s="80"/>
      <c r="HS78" s="80"/>
      <c r="HT78" s="80"/>
      <c r="HU78" s="80"/>
      <c r="HV78" s="80"/>
      <c r="HW78" s="80"/>
      <c r="HX78" s="80"/>
      <c r="HY78" s="80"/>
      <c r="HZ78" s="80"/>
      <c r="IA78" s="80"/>
      <c r="IB78" s="80"/>
      <c r="IC78" s="80"/>
      <c r="ID78" s="80"/>
      <c r="IE78" s="80"/>
      <c r="IF78" s="80"/>
      <c r="IG78" s="80"/>
      <c r="IH78" s="80"/>
      <c r="II78" s="80"/>
      <c r="IJ78" s="80"/>
      <c r="IK78" s="80"/>
      <c r="IL78" s="80"/>
      <c r="IM78" s="80"/>
      <c r="IN78" s="80"/>
      <c r="IO78" s="80"/>
      <c r="IP78" s="80"/>
      <c r="IQ78" s="80"/>
      <c r="IR78" s="80"/>
      <c r="IS78" s="80"/>
      <c r="IT78" s="80"/>
      <c r="IU78" s="80"/>
      <c r="IV78" s="80"/>
      <c r="IW78" s="80"/>
      <c r="IX78" s="80"/>
      <c r="IY78" s="80"/>
      <c r="IZ78" s="80"/>
      <c r="JA78" s="80"/>
      <c r="JB78" s="80"/>
      <c r="JC78" s="80"/>
      <c r="JD78" s="80"/>
      <c r="JE78" s="80"/>
      <c r="JF78" s="80"/>
      <c r="JG78" s="80"/>
      <c r="JH78" s="80"/>
      <c r="JI78" s="80"/>
      <c r="JJ78" s="80"/>
      <c r="JK78" s="80"/>
      <c r="JL78" s="80"/>
      <c r="JM78" s="80"/>
      <c r="JN78" s="80"/>
      <c r="JO78" s="80"/>
      <c r="JP78" s="80"/>
      <c r="JQ78" s="80"/>
      <c r="JR78" s="80"/>
      <c r="JS78" s="80"/>
      <c r="JT78" s="80"/>
      <c r="JU78" s="80"/>
      <c r="JV78" s="80"/>
      <c r="JW78" s="80"/>
    </row>
    <row r="79" spans="1:283" s="154" customFormat="1" hidden="1">
      <c r="A79" s="150"/>
      <c r="B79" s="106"/>
      <c r="C79" s="149" t="s">
        <v>355</v>
      </c>
      <c r="D79" s="151">
        <v>0.625</v>
      </c>
      <c r="E79" s="151" t="s">
        <v>322</v>
      </c>
      <c r="F79" s="151" t="s">
        <v>305</v>
      </c>
      <c r="G79" s="133" t="str">
        <f>IF(D79&lt;=0.541,"DAY",(IF(D79&lt;=0.74930556,"EARLY",(IF(D79&lt;=0.97916667,"PRIME","LATE")))))</f>
        <v>EARLY</v>
      </c>
      <c r="H79" s="230" t="s">
        <v>295</v>
      </c>
      <c r="I79" s="111" t="s">
        <v>334</v>
      </c>
      <c r="J79" s="111" t="s">
        <v>335</v>
      </c>
      <c r="K79" s="141"/>
      <c r="L79" s="141"/>
      <c r="M79" s="141"/>
      <c r="N79" s="141"/>
      <c r="O79" s="141"/>
      <c r="P79" s="142"/>
      <c r="Q79" s="142"/>
      <c r="R79" s="141"/>
      <c r="S79" s="141"/>
      <c r="T79" s="141"/>
      <c r="U79" s="141"/>
      <c r="V79" s="141"/>
      <c r="W79" s="142"/>
      <c r="X79" s="142"/>
      <c r="Y79" s="141"/>
      <c r="Z79" s="141"/>
      <c r="AA79" s="141"/>
      <c r="AB79" s="141"/>
      <c r="AC79" s="141"/>
      <c r="AD79" s="142"/>
      <c r="AE79" s="142"/>
      <c r="AF79" s="141"/>
      <c r="AG79" s="141"/>
      <c r="AH79" s="141"/>
      <c r="AI79" s="141"/>
      <c r="AJ79" s="141"/>
      <c r="AK79" s="142"/>
      <c r="AL79" s="142"/>
      <c r="AM79" s="141"/>
      <c r="AN79" s="141"/>
      <c r="AO79" s="141"/>
      <c r="AP79" s="141"/>
      <c r="AQ79" s="141"/>
      <c r="AR79" s="142"/>
      <c r="AS79" s="142"/>
      <c r="AT79" s="141"/>
      <c r="AU79" s="141"/>
      <c r="AV79" s="141"/>
      <c r="AW79" s="141"/>
      <c r="AX79" s="141"/>
      <c r="AY79" s="142"/>
      <c r="AZ79" s="142"/>
      <c r="BA79" s="141"/>
      <c r="BB79" s="141"/>
      <c r="BC79" s="141"/>
      <c r="BD79" s="141"/>
      <c r="BE79" s="141"/>
      <c r="BF79" s="142"/>
      <c r="BG79" s="142"/>
      <c r="BH79" s="141"/>
      <c r="BI79" s="141"/>
      <c r="BJ79" s="141"/>
      <c r="BK79" s="141"/>
      <c r="BL79" s="141"/>
      <c r="BM79" s="142"/>
      <c r="BN79" s="142"/>
      <c r="BO79" s="141"/>
      <c r="BP79" s="141"/>
      <c r="BQ79" s="141"/>
      <c r="BR79" s="141"/>
      <c r="BS79" s="141"/>
      <c r="BT79" s="142"/>
      <c r="BU79" s="142"/>
      <c r="BV79" s="141"/>
      <c r="BW79" s="141"/>
      <c r="BX79" s="141"/>
      <c r="BY79" s="141"/>
      <c r="BZ79" s="141"/>
      <c r="CA79" s="142"/>
      <c r="CB79" s="142"/>
      <c r="CC79" s="141"/>
      <c r="CD79" s="143">
        <f t="shared" si="238"/>
        <v>0</v>
      </c>
      <c r="CE79" s="144">
        <v>1.2</v>
      </c>
      <c r="CF79" s="145">
        <v>2.1</v>
      </c>
      <c r="CG79" s="152">
        <v>1.82</v>
      </c>
      <c r="CH79" s="153">
        <f>+CD79*CE79</f>
        <v>0</v>
      </c>
      <c r="CI79" s="147">
        <f>+CD79*CF79</f>
        <v>0</v>
      </c>
      <c r="CJ79" s="148">
        <f>CD79*CG79</f>
        <v>0</v>
      </c>
      <c r="CK79" s="549">
        <v>550</v>
      </c>
      <c r="CL79" s="549">
        <v>550</v>
      </c>
      <c r="CM79" s="276">
        <f t="shared" si="291"/>
        <v>220</v>
      </c>
      <c r="CN79" s="558">
        <f>CL79*(1-CL58)</f>
        <v>275</v>
      </c>
      <c r="CO79" s="276">
        <f t="shared" si="323"/>
        <v>121.00000000000001</v>
      </c>
      <c r="CP79" s="250">
        <f t="shared" si="242"/>
        <v>0</v>
      </c>
      <c r="CQ79" s="250">
        <f t="shared" si="243"/>
        <v>0</v>
      </c>
      <c r="CR79" s="155" t="e">
        <f t="shared" si="244"/>
        <v>#DIV/0!</v>
      </c>
      <c r="CS79" s="822"/>
      <c r="CT79" s="818"/>
      <c r="CU79" s="818"/>
      <c r="CV79" s="818">
        <f t="shared" si="324"/>
        <v>0</v>
      </c>
      <c r="CW79" s="822"/>
      <c r="CX79" s="823">
        <f t="shared" si="325"/>
        <v>0</v>
      </c>
      <c r="CY79" s="824">
        <f t="shared" si="326"/>
        <v>0</v>
      </c>
      <c r="CZ79" s="825">
        <f t="shared" si="327"/>
        <v>0</v>
      </c>
      <c r="DA79" s="823">
        <f t="shared" si="328"/>
        <v>0</v>
      </c>
      <c r="DB79" s="824">
        <f t="shared" si="329"/>
        <v>0</v>
      </c>
      <c r="DC79" s="825">
        <f t="shared" si="330"/>
        <v>0</v>
      </c>
      <c r="DD79" s="823">
        <f t="shared" si="331"/>
        <v>0</v>
      </c>
      <c r="DE79" s="824">
        <f t="shared" si="332"/>
        <v>0</v>
      </c>
      <c r="DF79" s="825">
        <f t="shared" si="333"/>
        <v>0</v>
      </c>
      <c r="DG79" s="823">
        <f t="shared" si="334"/>
        <v>0</v>
      </c>
      <c r="DH79" s="824">
        <f t="shared" si="335"/>
        <v>0</v>
      </c>
      <c r="DI79" s="825">
        <f t="shared" si="336"/>
        <v>0</v>
      </c>
      <c r="DJ79" s="823">
        <f t="shared" si="337"/>
        <v>0</v>
      </c>
      <c r="DK79" s="824">
        <f t="shared" si="338"/>
        <v>0</v>
      </c>
      <c r="DL79" s="825">
        <f t="shared" si="339"/>
        <v>0</v>
      </c>
      <c r="DM79" s="823">
        <f t="shared" si="340"/>
        <v>0</v>
      </c>
      <c r="DN79" s="824">
        <f t="shared" si="341"/>
        <v>0</v>
      </c>
      <c r="DO79" s="825">
        <f t="shared" si="342"/>
        <v>0</v>
      </c>
      <c r="DP79" s="823">
        <f t="shared" si="259"/>
        <v>0</v>
      </c>
      <c r="DQ79" s="824">
        <f t="shared" si="260"/>
        <v>0</v>
      </c>
      <c r="DR79" s="825">
        <f t="shared" si="261"/>
        <v>0</v>
      </c>
      <c r="DS79" s="106"/>
      <c r="DT79" s="106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  <c r="EH79" s="80"/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80"/>
      <c r="FF79" s="80"/>
      <c r="FG79" s="80"/>
      <c r="FH79" s="80"/>
      <c r="FI79" s="80"/>
      <c r="FJ79" s="80"/>
      <c r="FK79" s="80"/>
      <c r="FL79" s="80"/>
      <c r="FM79" s="80"/>
      <c r="FN79" s="80"/>
      <c r="FO79" s="80"/>
      <c r="FP79" s="80"/>
      <c r="FQ79" s="80"/>
      <c r="FR79" s="80"/>
      <c r="FS79" s="80"/>
      <c r="FT79" s="80"/>
      <c r="FU79" s="80"/>
      <c r="FV79" s="80"/>
      <c r="FW79" s="80"/>
      <c r="FX79" s="80"/>
      <c r="FY79" s="80"/>
      <c r="FZ79" s="80"/>
      <c r="GA79" s="80"/>
      <c r="GB79" s="80"/>
      <c r="GC79" s="80"/>
      <c r="GD79" s="80"/>
      <c r="GE79" s="80"/>
      <c r="GF79" s="80"/>
      <c r="GG79" s="80"/>
      <c r="GH79" s="80"/>
      <c r="GI79" s="80"/>
      <c r="GJ79" s="80"/>
      <c r="GK79" s="80"/>
      <c r="GL79" s="80"/>
      <c r="GM79" s="80"/>
      <c r="GN79" s="80"/>
      <c r="GO79" s="80"/>
      <c r="GP79" s="80"/>
      <c r="GQ79" s="80"/>
      <c r="GR79" s="80"/>
      <c r="GS79" s="80"/>
      <c r="GT79" s="80"/>
      <c r="GU79" s="80"/>
      <c r="GV79" s="80"/>
      <c r="GW79" s="80"/>
      <c r="GX79" s="80"/>
      <c r="GY79" s="80"/>
      <c r="GZ79" s="80"/>
      <c r="HA79" s="80"/>
      <c r="HB79" s="80"/>
      <c r="HC79" s="80"/>
      <c r="HD79" s="80"/>
      <c r="HE79" s="80"/>
      <c r="HF79" s="80"/>
      <c r="HG79" s="80"/>
      <c r="HH79" s="80"/>
      <c r="HI79" s="80"/>
      <c r="HJ79" s="80"/>
      <c r="HK79" s="80"/>
      <c r="HL79" s="80"/>
      <c r="HM79" s="80"/>
      <c r="HN79" s="80"/>
      <c r="HO79" s="80"/>
      <c r="HP79" s="80"/>
      <c r="HQ79" s="80"/>
      <c r="HR79" s="80"/>
      <c r="HS79" s="80"/>
      <c r="HT79" s="80"/>
      <c r="HU79" s="80"/>
      <c r="HV79" s="80"/>
      <c r="HW79" s="80"/>
      <c r="HX79" s="80"/>
      <c r="HY79" s="80"/>
      <c r="HZ79" s="80"/>
      <c r="IA79" s="80"/>
      <c r="IB79" s="80"/>
      <c r="IC79" s="80"/>
      <c r="ID79" s="80"/>
      <c r="IE79" s="80"/>
      <c r="IF79" s="80"/>
      <c r="IG79" s="80"/>
      <c r="IH79" s="80"/>
      <c r="II79" s="80"/>
      <c r="IJ79" s="80"/>
      <c r="IK79" s="80"/>
      <c r="IL79" s="80"/>
      <c r="IM79" s="80"/>
      <c r="IN79" s="80"/>
      <c r="IO79" s="80"/>
      <c r="IP79" s="80"/>
      <c r="IQ79" s="80"/>
      <c r="IR79" s="80"/>
      <c r="IS79" s="80"/>
      <c r="IT79" s="80"/>
      <c r="IU79" s="80"/>
      <c r="IV79" s="80"/>
      <c r="IW79" s="80"/>
      <c r="IX79" s="80"/>
      <c r="IY79" s="80"/>
      <c r="IZ79" s="80"/>
      <c r="JA79" s="80"/>
      <c r="JB79" s="80"/>
      <c r="JC79" s="80"/>
      <c r="JD79" s="80"/>
      <c r="JE79" s="80"/>
      <c r="JF79" s="80"/>
      <c r="JG79" s="80"/>
      <c r="JH79" s="80"/>
      <c r="JI79" s="80"/>
      <c r="JJ79" s="80"/>
      <c r="JK79" s="80"/>
      <c r="JL79" s="80"/>
      <c r="JM79" s="80"/>
      <c r="JN79" s="80"/>
      <c r="JO79" s="80"/>
      <c r="JP79" s="80"/>
      <c r="JQ79" s="80"/>
      <c r="JR79" s="80"/>
      <c r="JS79" s="80"/>
      <c r="JT79" s="80"/>
      <c r="JU79" s="80"/>
      <c r="JV79" s="80"/>
      <c r="JW79" s="80"/>
    </row>
    <row r="80" spans="1:283" hidden="1">
      <c r="A80" s="107"/>
      <c r="B80" s="106"/>
      <c r="C80" s="156" t="s">
        <v>356</v>
      </c>
      <c r="D80" s="151">
        <v>0.6875</v>
      </c>
      <c r="E80" s="140" t="s">
        <v>322</v>
      </c>
      <c r="F80" s="140" t="s">
        <v>305</v>
      </c>
      <c r="G80" s="133" t="str">
        <f t="shared" ref="G80" si="347">IF(D80&lt;=0.541,"DAY",(IF(D80&lt;=0.74930556,"EARLY",(IF(D80&lt;=0.97916667,"PRIME","LATE")))))</f>
        <v>EARLY</v>
      </c>
      <c r="H80" s="230" t="s">
        <v>295</v>
      </c>
      <c r="I80" s="111" t="s">
        <v>334</v>
      </c>
      <c r="J80" s="111" t="s">
        <v>335</v>
      </c>
      <c r="K80" s="141"/>
      <c r="L80" s="141"/>
      <c r="M80" s="141"/>
      <c r="N80" s="141"/>
      <c r="O80" s="141"/>
      <c r="P80" s="142"/>
      <c r="Q80" s="142"/>
      <c r="R80" s="141"/>
      <c r="S80" s="141"/>
      <c r="T80" s="141"/>
      <c r="U80" s="141"/>
      <c r="V80" s="141"/>
      <c r="W80" s="142"/>
      <c r="X80" s="142"/>
      <c r="Y80" s="141"/>
      <c r="Z80" s="141"/>
      <c r="AA80" s="141"/>
      <c r="AB80" s="141"/>
      <c r="AC80" s="141"/>
      <c r="AD80" s="142"/>
      <c r="AE80" s="142"/>
      <c r="AF80" s="141"/>
      <c r="AG80" s="141"/>
      <c r="AH80" s="141"/>
      <c r="AI80" s="141"/>
      <c r="AJ80" s="141"/>
      <c r="AK80" s="142"/>
      <c r="AL80" s="142"/>
      <c r="AM80" s="141"/>
      <c r="AN80" s="141"/>
      <c r="AO80" s="141"/>
      <c r="AP80" s="141"/>
      <c r="AQ80" s="141"/>
      <c r="AR80" s="142"/>
      <c r="AS80" s="142"/>
      <c r="AT80" s="141"/>
      <c r="AU80" s="141"/>
      <c r="AV80" s="141"/>
      <c r="AW80" s="141"/>
      <c r="AX80" s="141"/>
      <c r="AY80" s="142"/>
      <c r="AZ80" s="142"/>
      <c r="BA80" s="141"/>
      <c r="BB80" s="141"/>
      <c r="BC80" s="141"/>
      <c r="BD80" s="141"/>
      <c r="BE80" s="141"/>
      <c r="BF80" s="142"/>
      <c r="BG80" s="142"/>
      <c r="BH80" s="141"/>
      <c r="BI80" s="141"/>
      <c r="BJ80" s="141"/>
      <c r="BK80" s="141"/>
      <c r="BL80" s="141"/>
      <c r="BM80" s="142"/>
      <c r="BN80" s="142"/>
      <c r="BO80" s="141"/>
      <c r="BP80" s="141"/>
      <c r="BQ80" s="141"/>
      <c r="BR80" s="141"/>
      <c r="BS80" s="141"/>
      <c r="BT80" s="142"/>
      <c r="BU80" s="142"/>
      <c r="BV80" s="141"/>
      <c r="BW80" s="141"/>
      <c r="BX80" s="141"/>
      <c r="BY80" s="141"/>
      <c r="BZ80" s="141"/>
      <c r="CA80" s="142"/>
      <c r="CB80" s="142"/>
      <c r="CC80" s="141"/>
      <c r="CD80" s="143">
        <f t="shared" si="238"/>
        <v>0</v>
      </c>
      <c r="CE80" s="144">
        <v>0.9</v>
      </c>
      <c r="CF80" s="145">
        <v>2.1</v>
      </c>
      <c r="CG80" s="152">
        <v>1.68</v>
      </c>
      <c r="CH80" s="153">
        <f t="shared" ref="CH80:CH83" si="348">+CD80*CE80</f>
        <v>0</v>
      </c>
      <c r="CI80" s="147">
        <f t="shared" ref="CI80:CI83" si="349">+CD80*CF80</f>
        <v>0</v>
      </c>
      <c r="CJ80" s="148">
        <f t="shared" ref="CJ80:CJ83" si="350">CD80*CG80</f>
        <v>0</v>
      </c>
      <c r="CK80" s="549">
        <v>500</v>
      </c>
      <c r="CL80" s="549">
        <v>500</v>
      </c>
      <c r="CM80" s="276">
        <f t="shared" si="291"/>
        <v>200</v>
      </c>
      <c r="CN80" s="558">
        <f>CL80*(1-CL58)</f>
        <v>250</v>
      </c>
      <c r="CO80" s="276">
        <f t="shared" si="323"/>
        <v>110.00000000000001</v>
      </c>
      <c r="CP80" s="250">
        <f t="shared" si="242"/>
        <v>0</v>
      </c>
      <c r="CQ80" s="250">
        <f t="shared" si="243"/>
        <v>0</v>
      </c>
      <c r="CR80" s="155" t="e">
        <f t="shared" si="244"/>
        <v>#DIV/0!</v>
      </c>
      <c r="CS80" s="822"/>
      <c r="CT80" s="818"/>
      <c r="CU80" s="818"/>
      <c r="CV80" s="818">
        <f t="shared" si="324"/>
        <v>0</v>
      </c>
      <c r="CW80" s="822"/>
      <c r="CX80" s="823">
        <f t="shared" si="325"/>
        <v>0</v>
      </c>
      <c r="CY80" s="824">
        <f t="shared" si="326"/>
        <v>0</v>
      </c>
      <c r="CZ80" s="825">
        <f t="shared" si="327"/>
        <v>0</v>
      </c>
      <c r="DA80" s="823">
        <f t="shared" si="328"/>
        <v>0</v>
      </c>
      <c r="DB80" s="824">
        <f t="shared" si="329"/>
        <v>0</v>
      </c>
      <c r="DC80" s="825">
        <f t="shared" si="330"/>
        <v>0</v>
      </c>
      <c r="DD80" s="823">
        <f t="shared" si="331"/>
        <v>0</v>
      </c>
      <c r="DE80" s="824">
        <f t="shared" si="332"/>
        <v>0</v>
      </c>
      <c r="DF80" s="825">
        <f t="shared" si="333"/>
        <v>0</v>
      </c>
      <c r="DG80" s="823">
        <f t="shared" si="334"/>
        <v>0</v>
      </c>
      <c r="DH80" s="824">
        <f t="shared" si="335"/>
        <v>0</v>
      </c>
      <c r="DI80" s="825">
        <f t="shared" si="336"/>
        <v>0</v>
      </c>
      <c r="DJ80" s="823">
        <f t="shared" si="337"/>
        <v>0</v>
      </c>
      <c r="DK80" s="824">
        <f t="shared" si="338"/>
        <v>0</v>
      </c>
      <c r="DL80" s="825">
        <f t="shared" si="339"/>
        <v>0</v>
      </c>
      <c r="DM80" s="823">
        <f t="shared" si="340"/>
        <v>0</v>
      </c>
      <c r="DN80" s="824">
        <f t="shared" si="341"/>
        <v>0</v>
      </c>
      <c r="DO80" s="825">
        <f t="shared" si="342"/>
        <v>0</v>
      </c>
      <c r="DP80" s="823">
        <f t="shared" si="259"/>
        <v>0</v>
      </c>
      <c r="DQ80" s="824">
        <f t="shared" si="260"/>
        <v>0</v>
      </c>
      <c r="DR80" s="825">
        <f t="shared" si="261"/>
        <v>0</v>
      </c>
    </row>
    <row r="81" spans="1:283" hidden="1">
      <c r="A81" s="107"/>
      <c r="B81" s="106"/>
      <c r="C81" s="156" t="s">
        <v>357</v>
      </c>
      <c r="D81" s="151">
        <v>0.72916666666666663</v>
      </c>
      <c r="E81" s="140" t="s">
        <v>358</v>
      </c>
      <c r="F81" s="140" t="s">
        <v>305</v>
      </c>
      <c r="G81" s="133" t="str">
        <f>IF(D81&lt;=0.541,"DAY",(IF(D81&lt;=0.74930556,"EARLY",(IF(D81&lt;=0.97916667,"PRIME","LATE")))))</f>
        <v>EARLY</v>
      </c>
      <c r="H81" s="230" t="s">
        <v>295</v>
      </c>
      <c r="I81" s="111" t="s">
        <v>334</v>
      </c>
      <c r="J81" s="111" t="s">
        <v>335</v>
      </c>
      <c r="K81" s="141"/>
      <c r="L81" s="141"/>
      <c r="M81" s="141"/>
      <c r="N81" s="141"/>
      <c r="O81" s="141"/>
      <c r="P81" s="142"/>
      <c r="Q81" s="142"/>
      <c r="R81" s="141"/>
      <c r="S81" s="141"/>
      <c r="T81" s="141"/>
      <c r="U81" s="141"/>
      <c r="V81" s="141"/>
      <c r="W81" s="142"/>
      <c r="X81" s="142"/>
      <c r="Y81" s="141"/>
      <c r="Z81" s="141"/>
      <c r="AA81" s="141"/>
      <c r="AB81" s="141"/>
      <c r="AC81" s="141"/>
      <c r="AD81" s="142"/>
      <c r="AE81" s="142"/>
      <c r="AF81" s="141"/>
      <c r="AG81" s="141"/>
      <c r="AH81" s="141"/>
      <c r="AI81" s="141"/>
      <c r="AJ81" s="141"/>
      <c r="AK81" s="142"/>
      <c r="AL81" s="142"/>
      <c r="AM81" s="141"/>
      <c r="AN81" s="141"/>
      <c r="AO81" s="141"/>
      <c r="AP81" s="141"/>
      <c r="AQ81" s="141"/>
      <c r="AR81" s="142"/>
      <c r="AS81" s="142"/>
      <c r="AT81" s="141"/>
      <c r="AU81" s="141"/>
      <c r="AV81" s="141"/>
      <c r="AW81" s="141"/>
      <c r="AX81" s="141"/>
      <c r="AY81" s="142"/>
      <c r="AZ81" s="142"/>
      <c r="BA81" s="141"/>
      <c r="BB81" s="141"/>
      <c r="BC81" s="141"/>
      <c r="BD81" s="141"/>
      <c r="BE81" s="141"/>
      <c r="BF81" s="142"/>
      <c r="BG81" s="142"/>
      <c r="BH81" s="141"/>
      <c r="BI81" s="141"/>
      <c r="BJ81" s="141"/>
      <c r="BK81" s="141"/>
      <c r="BL81" s="141"/>
      <c r="BM81" s="142"/>
      <c r="BN81" s="142"/>
      <c r="BO81" s="141"/>
      <c r="BP81" s="141"/>
      <c r="BQ81" s="141"/>
      <c r="BR81" s="141"/>
      <c r="BS81" s="141"/>
      <c r="BT81" s="142"/>
      <c r="BU81" s="142"/>
      <c r="BV81" s="141"/>
      <c r="BW81" s="141"/>
      <c r="BX81" s="141"/>
      <c r="BY81" s="141"/>
      <c r="BZ81" s="141"/>
      <c r="CA81" s="142"/>
      <c r="CB81" s="142"/>
      <c r="CC81" s="141"/>
      <c r="CD81" s="143">
        <f t="shared" si="238"/>
        <v>0</v>
      </c>
      <c r="CE81" s="144">
        <v>0.7</v>
      </c>
      <c r="CF81" s="145">
        <v>2.6</v>
      </c>
      <c r="CG81" s="152">
        <v>2.89</v>
      </c>
      <c r="CH81" s="153">
        <f t="shared" si="348"/>
        <v>0</v>
      </c>
      <c r="CI81" s="147">
        <f t="shared" si="349"/>
        <v>0</v>
      </c>
      <c r="CJ81" s="148">
        <f t="shared" si="350"/>
        <v>0</v>
      </c>
      <c r="CK81" s="549">
        <v>1000</v>
      </c>
      <c r="CL81" s="549">
        <v>1000</v>
      </c>
      <c r="CM81" s="276">
        <f t="shared" si="291"/>
        <v>400</v>
      </c>
      <c r="CN81" s="558">
        <f>CL81*(1-CL58)</f>
        <v>500</v>
      </c>
      <c r="CO81" s="276">
        <f t="shared" si="323"/>
        <v>220.00000000000003</v>
      </c>
      <c r="CP81" s="250">
        <f t="shared" si="242"/>
        <v>0</v>
      </c>
      <c r="CQ81" s="250">
        <f t="shared" si="243"/>
        <v>0</v>
      </c>
      <c r="CR81" s="155" t="e">
        <f t="shared" si="244"/>
        <v>#DIV/0!</v>
      </c>
      <c r="CS81" s="822"/>
      <c r="CT81" s="818"/>
      <c r="CU81" s="818"/>
      <c r="CV81" s="818">
        <f t="shared" si="324"/>
        <v>0</v>
      </c>
      <c r="CW81" s="822"/>
      <c r="CX81" s="823">
        <f t="shared" si="325"/>
        <v>0</v>
      </c>
      <c r="CY81" s="824">
        <f t="shared" si="326"/>
        <v>0</v>
      </c>
      <c r="CZ81" s="825">
        <f t="shared" si="327"/>
        <v>0</v>
      </c>
      <c r="DA81" s="823">
        <f t="shared" si="328"/>
        <v>0</v>
      </c>
      <c r="DB81" s="824">
        <f t="shared" si="329"/>
        <v>0</v>
      </c>
      <c r="DC81" s="825">
        <f t="shared" si="330"/>
        <v>0</v>
      </c>
      <c r="DD81" s="823">
        <f t="shared" si="331"/>
        <v>0</v>
      </c>
      <c r="DE81" s="824">
        <f t="shared" si="332"/>
        <v>0</v>
      </c>
      <c r="DF81" s="825">
        <f t="shared" si="333"/>
        <v>0</v>
      </c>
      <c r="DG81" s="823">
        <f t="shared" si="334"/>
        <v>0</v>
      </c>
      <c r="DH81" s="824">
        <f t="shared" si="335"/>
        <v>0</v>
      </c>
      <c r="DI81" s="825">
        <f t="shared" si="336"/>
        <v>0</v>
      </c>
      <c r="DJ81" s="823">
        <f t="shared" si="337"/>
        <v>0</v>
      </c>
      <c r="DK81" s="824">
        <f t="shared" si="338"/>
        <v>0</v>
      </c>
      <c r="DL81" s="825">
        <f t="shared" si="339"/>
        <v>0</v>
      </c>
      <c r="DM81" s="823">
        <f t="shared" si="340"/>
        <v>0</v>
      </c>
      <c r="DN81" s="824">
        <f t="shared" si="341"/>
        <v>0</v>
      </c>
      <c r="DO81" s="825">
        <f t="shared" si="342"/>
        <v>0</v>
      </c>
      <c r="DP81" s="823">
        <f t="shared" si="259"/>
        <v>0</v>
      </c>
      <c r="DQ81" s="824">
        <f t="shared" si="260"/>
        <v>0</v>
      </c>
      <c r="DR81" s="825">
        <f t="shared" si="261"/>
        <v>0</v>
      </c>
    </row>
    <row r="82" spans="1:283" s="80" customFormat="1" hidden="1">
      <c r="A82" s="150"/>
      <c r="B82" s="106"/>
      <c r="C82" s="156" t="s">
        <v>351</v>
      </c>
      <c r="D82" s="151">
        <v>0.79166666666666663</v>
      </c>
      <c r="E82" s="140" t="s">
        <v>304</v>
      </c>
      <c r="F82" s="140" t="s">
        <v>287</v>
      </c>
      <c r="G82" s="133" t="str">
        <f t="shared" ref="G82:G86" si="351">IF(D82&lt;=0.541,"DAY",(IF(D82&lt;=0.74930556,"EARLY",(IF(D82&lt;=0.97916667,"PRIME","LATE")))))</f>
        <v>PRIME</v>
      </c>
      <c r="H82" s="230" t="s">
        <v>295</v>
      </c>
      <c r="I82" s="111" t="s">
        <v>334</v>
      </c>
      <c r="J82" s="111" t="s">
        <v>335</v>
      </c>
      <c r="K82" s="141"/>
      <c r="L82" s="141"/>
      <c r="M82" s="141"/>
      <c r="N82" s="141"/>
      <c r="O82" s="141"/>
      <c r="P82" s="142"/>
      <c r="Q82" s="142"/>
      <c r="R82" s="141"/>
      <c r="S82" s="141"/>
      <c r="T82" s="141"/>
      <c r="U82" s="141"/>
      <c r="V82" s="141"/>
      <c r="W82" s="142"/>
      <c r="X82" s="142"/>
      <c r="Y82" s="141"/>
      <c r="Z82" s="141"/>
      <c r="AA82" s="141"/>
      <c r="AB82" s="141"/>
      <c r="AC82" s="141"/>
      <c r="AD82" s="142"/>
      <c r="AE82" s="142"/>
      <c r="AF82" s="141"/>
      <c r="AG82" s="141"/>
      <c r="AH82" s="141"/>
      <c r="AI82" s="141"/>
      <c r="AJ82" s="141"/>
      <c r="AK82" s="142"/>
      <c r="AL82" s="142"/>
      <c r="AM82" s="141"/>
      <c r="AN82" s="141"/>
      <c r="AO82" s="141"/>
      <c r="AP82" s="141"/>
      <c r="AQ82" s="141"/>
      <c r="AR82" s="142"/>
      <c r="AS82" s="142"/>
      <c r="AT82" s="141"/>
      <c r="AU82" s="141"/>
      <c r="AV82" s="141"/>
      <c r="AW82" s="141"/>
      <c r="AX82" s="141"/>
      <c r="AY82" s="142"/>
      <c r="AZ82" s="142"/>
      <c r="BA82" s="141"/>
      <c r="BB82" s="141"/>
      <c r="BC82" s="141"/>
      <c r="BD82" s="141"/>
      <c r="BE82" s="141"/>
      <c r="BF82" s="142"/>
      <c r="BG82" s="142"/>
      <c r="BH82" s="141"/>
      <c r="BI82" s="141"/>
      <c r="BJ82" s="141"/>
      <c r="BK82" s="141"/>
      <c r="BL82" s="141"/>
      <c r="BM82" s="142"/>
      <c r="BN82" s="142"/>
      <c r="BO82" s="141"/>
      <c r="BP82" s="141"/>
      <c r="BQ82" s="141"/>
      <c r="BR82" s="141"/>
      <c r="BS82" s="141"/>
      <c r="BT82" s="142"/>
      <c r="BU82" s="142"/>
      <c r="BV82" s="141"/>
      <c r="BW82" s="141"/>
      <c r="BX82" s="141"/>
      <c r="BY82" s="141"/>
      <c r="BZ82" s="141"/>
      <c r="CA82" s="142"/>
      <c r="CB82" s="142"/>
      <c r="CC82" s="141"/>
      <c r="CD82" s="143">
        <f t="shared" si="238"/>
        <v>0</v>
      </c>
      <c r="CE82" s="144">
        <v>1.7</v>
      </c>
      <c r="CF82" s="145">
        <v>1.6</v>
      </c>
      <c r="CG82" s="152">
        <v>5.72</v>
      </c>
      <c r="CH82" s="153">
        <f t="shared" si="348"/>
        <v>0</v>
      </c>
      <c r="CI82" s="147">
        <f t="shared" si="349"/>
        <v>0</v>
      </c>
      <c r="CJ82" s="148">
        <f t="shared" si="350"/>
        <v>0</v>
      </c>
      <c r="CK82" s="549">
        <v>1600</v>
      </c>
      <c r="CL82" s="549">
        <v>1600</v>
      </c>
      <c r="CM82" s="276">
        <f t="shared" si="291"/>
        <v>640</v>
      </c>
      <c r="CN82" s="558">
        <f>CL82*(1-CL58)</f>
        <v>800</v>
      </c>
      <c r="CO82" s="276">
        <f t="shared" si="323"/>
        <v>352</v>
      </c>
      <c r="CP82" s="250">
        <f t="shared" si="242"/>
        <v>0</v>
      </c>
      <c r="CQ82" s="250">
        <f t="shared" si="243"/>
        <v>0</v>
      </c>
      <c r="CR82" s="155" t="e">
        <f t="shared" si="244"/>
        <v>#DIV/0!</v>
      </c>
      <c r="CS82" s="829"/>
      <c r="CT82" s="818"/>
      <c r="CU82" s="818"/>
      <c r="CV82" s="818">
        <f t="shared" si="324"/>
        <v>0</v>
      </c>
      <c r="CW82" s="829"/>
      <c r="CX82" s="823">
        <f t="shared" si="325"/>
        <v>0</v>
      </c>
      <c r="CY82" s="824">
        <f t="shared" si="326"/>
        <v>0</v>
      </c>
      <c r="CZ82" s="825">
        <f t="shared" si="327"/>
        <v>0</v>
      </c>
      <c r="DA82" s="823">
        <f t="shared" si="328"/>
        <v>0</v>
      </c>
      <c r="DB82" s="824">
        <f t="shared" si="329"/>
        <v>0</v>
      </c>
      <c r="DC82" s="825">
        <f t="shared" si="330"/>
        <v>0</v>
      </c>
      <c r="DD82" s="823">
        <f t="shared" si="331"/>
        <v>0</v>
      </c>
      <c r="DE82" s="824">
        <f t="shared" si="332"/>
        <v>0</v>
      </c>
      <c r="DF82" s="825">
        <f t="shared" si="333"/>
        <v>0</v>
      </c>
      <c r="DG82" s="823">
        <f t="shared" si="334"/>
        <v>0</v>
      </c>
      <c r="DH82" s="824">
        <f t="shared" si="335"/>
        <v>0</v>
      </c>
      <c r="DI82" s="825">
        <f t="shared" si="336"/>
        <v>0</v>
      </c>
      <c r="DJ82" s="823">
        <f t="shared" si="337"/>
        <v>0</v>
      </c>
      <c r="DK82" s="824">
        <f t="shared" si="338"/>
        <v>0</v>
      </c>
      <c r="DL82" s="825">
        <f t="shared" si="339"/>
        <v>0</v>
      </c>
      <c r="DM82" s="823">
        <f t="shared" si="340"/>
        <v>0</v>
      </c>
      <c r="DN82" s="824">
        <f t="shared" si="341"/>
        <v>0</v>
      </c>
      <c r="DO82" s="825">
        <f t="shared" si="342"/>
        <v>0</v>
      </c>
      <c r="DP82" s="823">
        <f t="shared" si="259"/>
        <v>0</v>
      </c>
      <c r="DQ82" s="824">
        <f t="shared" si="260"/>
        <v>0</v>
      </c>
      <c r="DR82" s="825">
        <f t="shared" si="261"/>
        <v>0</v>
      </c>
      <c r="DS82" s="106"/>
      <c r="DT82" s="106"/>
    </row>
    <row r="83" spans="1:283" s="80" customFormat="1" hidden="1">
      <c r="A83" s="150"/>
      <c r="B83" s="106"/>
      <c r="C83" s="156" t="s">
        <v>352</v>
      </c>
      <c r="D83" s="151">
        <v>0.79166666666666663</v>
      </c>
      <c r="E83" s="140" t="s">
        <v>304</v>
      </c>
      <c r="F83" s="140" t="s">
        <v>305</v>
      </c>
      <c r="G83" s="133" t="str">
        <f t="shared" si="351"/>
        <v>PRIME</v>
      </c>
      <c r="H83" s="230" t="s">
        <v>295</v>
      </c>
      <c r="I83" s="111" t="s">
        <v>334</v>
      </c>
      <c r="J83" s="111" t="s">
        <v>335</v>
      </c>
      <c r="K83" s="141"/>
      <c r="L83" s="141"/>
      <c r="M83" s="141"/>
      <c r="N83" s="141"/>
      <c r="O83" s="141"/>
      <c r="P83" s="142"/>
      <c r="Q83" s="142"/>
      <c r="R83" s="141"/>
      <c r="S83" s="141"/>
      <c r="T83" s="141"/>
      <c r="U83" s="141"/>
      <c r="V83" s="141"/>
      <c r="W83" s="142"/>
      <c r="X83" s="142"/>
      <c r="Y83" s="141"/>
      <c r="Z83" s="141"/>
      <c r="AA83" s="141"/>
      <c r="AB83" s="141"/>
      <c r="AC83" s="141"/>
      <c r="AD83" s="142"/>
      <c r="AE83" s="142"/>
      <c r="AF83" s="141"/>
      <c r="AG83" s="141"/>
      <c r="AH83" s="141"/>
      <c r="AI83" s="141"/>
      <c r="AJ83" s="141"/>
      <c r="AK83" s="142"/>
      <c r="AL83" s="142"/>
      <c r="AM83" s="141"/>
      <c r="AN83" s="141"/>
      <c r="AO83" s="141"/>
      <c r="AP83" s="141"/>
      <c r="AQ83" s="141"/>
      <c r="AR83" s="142"/>
      <c r="AS83" s="142"/>
      <c r="AT83" s="141"/>
      <c r="AU83" s="141"/>
      <c r="AV83" s="141"/>
      <c r="AW83" s="141"/>
      <c r="AX83" s="141"/>
      <c r="AY83" s="142"/>
      <c r="AZ83" s="142"/>
      <c r="BA83" s="141"/>
      <c r="BB83" s="141"/>
      <c r="BC83" s="141"/>
      <c r="BD83" s="141"/>
      <c r="BE83" s="141"/>
      <c r="BF83" s="142"/>
      <c r="BG83" s="142"/>
      <c r="BH83" s="141"/>
      <c r="BI83" s="141"/>
      <c r="BJ83" s="141"/>
      <c r="BK83" s="141"/>
      <c r="BL83" s="141"/>
      <c r="BM83" s="142"/>
      <c r="BN83" s="142"/>
      <c r="BO83" s="141"/>
      <c r="BP83" s="141"/>
      <c r="BQ83" s="141"/>
      <c r="BR83" s="141"/>
      <c r="BS83" s="141"/>
      <c r="BT83" s="142"/>
      <c r="BU83" s="142"/>
      <c r="BV83" s="141"/>
      <c r="BW83" s="141"/>
      <c r="BX83" s="141"/>
      <c r="BY83" s="141"/>
      <c r="BZ83" s="141"/>
      <c r="CA83" s="142"/>
      <c r="CB83" s="142"/>
      <c r="CC83" s="141"/>
      <c r="CD83" s="143">
        <f t="shared" si="238"/>
        <v>0</v>
      </c>
      <c r="CE83" s="144">
        <v>1.8</v>
      </c>
      <c r="CF83" s="145">
        <v>3.9</v>
      </c>
      <c r="CG83" s="152">
        <v>5.72</v>
      </c>
      <c r="CH83" s="153">
        <f t="shared" si="348"/>
        <v>0</v>
      </c>
      <c r="CI83" s="147">
        <f t="shared" si="349"/>
        <v>0</v>
      </c>
      <c r="CJ83" s="148">
        <f t="shared" si="350"/>
        <v>0</v>
      </c>
      <c r="CK83" s="549">
        <v>2800</v>
      </c>
      <c r="CL83" s="549">
        <v>2800</v>
      </c>
      <c r="CM83" s="276">
        <f t="shared" si="291"/>
        <v>1120</v>
      </c>
      <c r="CN83" s="558">
        <f>CL83*(1-CL58)</f>
        <v>1400</v>
      </c>
      <c r="CO83" s="276">
        <f t="shared" si="323"/>
        <v>616</v>
      </c>
      <c r="CP83" s="250">
        <f t="shared" si="242"/>
        <v>0</v>
      </c>
      <c r="CQ83" s="250">
        <f t="shared" si="243"/>
        <v>0</v>
      </c>
      <c r="CR83" s="155" t="e">
        <f t="shared" si="244"/>
        <v>#DIV/0!</v>
      </c>
      <c r="CS83" s="829"/>
      <c r="CT83" s="818"/>
      <c r="CU83" s="818"/>
      <c r="CV83" s="818">
        <f t="shared" si="324"/>
        <v>0</v>
      </c>
      <c r="CW83" s="829"/>
      <c r="CX83" s="823">
        <f t="shared" si="325"/>
        <v>0</v>
      </c>
      <c r="CY83" s="824">
        <f t="shared" si="326"/>
        <v>0</v>
      </c>
      <c r="CZ83" s="825">
        <f t="shared" si="327"/>
        <v>0</v>
      </c>
      <c r="DA83" s="823">
        <f t="shared" si="328"/>
        <v>0</v>
      </c>
      <c r="DB83" s="824">
        <f t="shared" si="329"/>
        <v>0</v>
      </c>
      <c r="DC83" s="825">
        <f t="shared" si="330"/>
        <v>0</v>
      </c>
      <c r="DD83" s="823">
        <f t="shared" si="331"/>
        <v>0</v>
      </c>
      <c r="DE83" s="824">
        <f t="shared" si="332"/>
        <v>0</v>
      </c>
      <c r="DF83" s="825">
        <f t="shared" si="333"/>
        <v>0</v>
      </c>
      <c r="DG83" s="823">
        <f t="shared" si="334"/>
        <v>0</v>
      </c>
      <c r="DH83" s="824">
        <f t="shared" si="335"/>
        <v>0</v>
      </c>
      <c r="DI83" s="825">
        <f t="shared" si="336"/>
        <v>0</v>
      </c>
      <c r="DJ83" s="823">
        <f t="shared" si="337"/>
        <v>0</v>
      </c>
      <c r="DK83" s="824">
        <f t="shared" si="338"/>
        <v>0</v>
      </c>
      <c r="DL83" s="825">
        <f t="shared" si="339"/>
        <v>0</v>
      </c>
      <c r="DM83" s="823">
        <f t="shared" si="340"/>
        <v>0</v>
      </c>
      <c r="DN83" s="824">
        <f t="shared" si="341"/>
        <v>0</v>
      </c>
      <c r="DO83" s="825">
        <f t="shared" si="342"/>
        <v>0</v>
      </c>
      <c r="DP83" s="823">
        <f t="shared" si="259"/>
        <v>0</v>
      </c>
      <c r="DQ83" s="824">
        <f t="shared" si="260"/>
        <v>0</v>
      </c>
      <c r="DR83" s="825">
        <f t="shared" si="261"/>
        <v>0</v>
      </c>
      <c r="DS83" s="106"/>
      <c r="DT83" s="106"/>
    </row>
    <row r="84" spans="1:283" s="154" customFormat="1" hidden="1">
      <c r="A84" s="150"/>
      <c r="B84" s="106"/>
      <c r="C84" s="149" t="s">
        <v>359</v>
      </c>
      <c r="D84" s="151">
        <v>0.875</v>
      </c>
      <c r="E84" s="151" t="s">
        <v>322</v>
      </c>
      <c r="F84" s="151" t="s">
        <v>305</v>
      </c>
      <c r="G84" s="133" t="str">
        <f t="shared" si="351"/>
        <v>PRIME</v>
      </c>
      <c r="H84" s="230" t="s">
        <v>295</v>
      </c>
      <c r="I84" s="111" t="s">
        <v>334</v>
      </c>
      <c r="J84" s="111" t="s">
        <v>335</v>
      </c>
      <c r="K84" s="141"/>
      <c r="L84" s="141"/>
      <c r="M84" s="141"/>
      <c r="N84" s="141"/>
      <c r="O84" s="141"/>
      <c r="P84" s="142"/>
      <c r="Q84" s="142"/>
      <c r="R84" s="141"/>
      <c r="S84" s="141"/>
      <c r="T84" s="141"/>
      <c r="U84" s="141"/>
      <c r="V84" s="141"/>
      <c r="W84" s="142"/>
      <c r="X84" s="142"/>
      <c r="Y84" s="141"/>
      <c r="Z84" s="141"/>
      <c r="AA84" s="141"/>
      <c r="AB84" s="141"/>
      <c r="AC84" s="141"/>
      <c r="AD84" s="142"/>
      <c r="AE84" s="142"/>
      <c r="AF84" s="141"/>
      <c r="AG84" s="141"/>
      <c r="AH84" s="141"/>
      <c r="AI84" s="141"/>
      <c r="AJ84" s="141"/>
      <c r="AK84" s="142"/>
      <c r="AL84" s="142"/>
      <c r="AM84" s="141"/>
      <c r="AN84" s="141"/>
      <c r="AO84" s="141"/>
      <c r="AP84" s="141"/>
      <c r="AQ84" s="141"/>
      <c r="AR84" s="142"/>
      <c r="AS84" s="142"/>
      <c r="AT84" s="141"/>
      <c r="AU84" s="141"/>
      <c r="AV84" s="141"/>
      <c r="AW84" s="141"/>
      <c r="AX84" s="141"/>
      <c r="AY84" s="142"/>
      <c r="AZ84" s="142"/>
      <c r="BA84" s="141"/>
      <c r="BB84" s="141"/>
      <c r="BC84" s="141"/>
      <c r="BD84" s="141"/>
      <c r="BE84" s="141"/>
      <c r="BF84" s="142"/>
      <c r="BG84" s="142"/>
      <c r="BH84" s="141"/>
      <c r="BI84" s="141"/>
      <c r="BJ84" s="141"/>
      <c r="BK84" s="141"/>
      <c r="BL84" s="141"/>
      <c r="BM84" s="142"/>
      <c r="BN84" s="142"/>
      <c r="BO84" s="141"/>
      <c r="BP84" s="141"/>
      <c r="BQ84" s="141"/>
      <c r="BR84" s="141"/>
      <c r="BS84" s="141"/>
      <c r="BT84" s="142"/>
      <c r="BU84" s="142"/>
      <c r="BV84" s="141"/>
      <c r="BW84" s="141"/>
      <c r="BX84" s="141"/>
      <c r="BY84" s="141"/>
      <c r="BZ84" s="141"/>
      <c r="CA84" s="142"/>
      <c r="CB84" s="142"/>
      <c r="CC84" s="141"/>
      <c r="CD84" s="143">
        <f t="shared" si="238"/>
        <v>0</v>
      </c>
      <c r="CE84" s="144">
        <v>1.1000000000000001</v>
      </c>
      <c r="CF84" s="145">
        <v>2.2999999999999998</v>
      </c>
      <c r="CG84" s="152">
        <v>3.28</v>
      </c>
      <c r="CH84" s="153">
        <f>+CD84*CE84</f>
        <v>0</v>
      </c>
      <c r="CI84" s="147">
        <f>+CD84*CF84</f>
        <v>0</v>
      </c>
      <c r="CJ84" s="148">
        <f>CD84*CG84</f>
        <v>0</v>
      </c>
      <c r="CK84" s="549">
        <v>1600</v>
      </c>
      <c r="CL84" s="549">
        <v>1600</v>
      </c>
      <c r="CM84" s="276">
        <f t="shared" si="291"/>
        <v>640</v>
      </c>
      <c r="CN84" s="558">
        <f>CL84*(1-CL58)</f>
        <v>800</v>
      </c>
      <c r="CO84" s="276">
        <f t="shared" si="323"/>
        <v>352</v>
      </c>
      <c r="CP84" s="250">
        <f t="shared" si="242"/>
        <v>0</v>
      </c>
      <c r="CQ84" s="250">
        <f t="shared" si="243"/>
        <v>0</v>
      </c>
      <c r="CR84" s="155" t="e">
        <f t="shared" si="244"/>
        <v>#DIV/0!</v>
      </c>
      <c r="CS84" s="822"/>
      <c r="CT84" s="818"/>
      <c r="CU84" s="818"/>
      <c r="CV84" s="818">
        <f t="shared" si="324"/>
        <v>0</v>
      </c>
      <c r="CW84" s="822"/>
      <c r="CX84" s="823">
        <f t="shared" si="325"/>
        <v>0</v>
      </c>
      <c r="CY84" s="824">
        <f t="shared" si="326"/>
        <v>0</v>
      </c>
      <c r="CZ84" s="825">
        <f t="shared" si="327"/>
        <v>0</v>
      </c>
      <c r="DA84" s="823">
        <f t="shared" si="328"/>
        <v>0</v>
      </c>
      <c r="DB84" s="824">
        <f t="shared" si="329"/>
        <v>0</v>
      </c>
      <c r="DC84" s="825">
        <f t="shared" si="330"/>
        <v>0</v>
      </c>
      <c r="DD84" s="823">
        <f t="shared" si="331"/>
        <v>0</v>
      </c>
      <c r="DE84" s="824">
        <f t="shared" si="332"/>
        <v>0</v>
      </c>
      <c r="DF84" s="825">
        <f t="shared" si="333"/>
        <v>0</v>
      </c>
      <c r="DG84" s="823">
        <f t="shared" si="334"/>
        <v>0</v>
      </c>
      <c r="DH84" s="824">
        <f t="shared" si="335"/>
        <v>0</v>
      </c>
      <c r="DI84" s="825">
        <f t="shared" si="336"/>
        <v>0</v>
      </c>
      <c r="DJ84" s="823">
        <f t="shared" si="337"/>
        <v>0</v>
      </c>
      <c r="DK84" s="824">
        <f t="shared" si="338"/>
        <v>0</v>
      </c>
      <c r="DL84" s="825">
        <f t="shared" si="339"/>
        <v>0</v>
      </c>
      <c r="DM84" s="823">
        <f t="shared" si="340"/>
        <v>0</v>
      </c>
      <c r="DN84" s="824">
        <f t="shared" si="341"/>
        <v>0</v>
      </c>
      <c r="DO84" s="825">
        <f t="shared" si="342"/>
        <v>0</v>
      </c>
      <c r="DP84" s="823">
        <f t="shared" si="259"/>
        <v>0</v>
      </c>
      <c r="DQ84" s="824">
        <f t="shared" si="260"/>
        <v>0</v>
      </c>
      <c r="DR84" s="825">
        <f t="shared" si="261"/>
        <v>0</v>
      </c>
      <c r="DS84" s="106"/>
      <c r="DT84" s="106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  <c r="EH84" s="80"/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80"/>
      <c r="FF84" s="80"/>
      <c r="FG84" s="80"/>
      <c r="FH84" s="80"/>
      <c r="FI84" s="80"/>
      <c r="FJ84" s="80"/>
      <c r="FK84" s="80"/>
      <c r="FL84" s="80"/>
      <c r="FM84" s="80"/>
      <c r="FN84" s="80"/>
      <c r="FO84" s="80"/>
      <c r="FP84" s="80"/>
      <c r="FQ84" s="80"/>
      <c r="FR84" s="80"/>
      <c r="FS84" s="80"/>
      <c r="FT84" s="80"/>
      <c r="FU84" s="80"/>
      <c r="FV84" s="80"/>
      <c r="FW84" s="80"/>
      <c r="FX84" s="80"/>
      <c r="FY84" s="80"/>
      <c r="FZ84" s="80"/>
      <c r="GA84" s="80"/>
      <c r="GB84" s="80"/>
      <c r="GC84" s="80"/>
      <c r="GD84" s="80"/>
      <c r="GE84" s="80"/>
      <c r="GF84" s="80"/>
      <c r="GG84" s="80"/>
      <c r="GH84" s="80"/>
      <c r="GI84" s="80"/>
      <c r="GJ84" s="80"/>
      <c r="GK84" s="80"/>
      <c r="GL84" s="80"/>
      <c r="GM84" s="80"/>
      <c r="GN84" s="80"/>
      <c r="GO84" s="80"/>
      <c r="GP84" s="80"/>
      <c r="GQ84" s="80"/>
      <c r="GR84" s="80"/>
      <c r="GS84" s="80"/>
      <c r="GT84" s="80"/>
      <c r="GU84" s="80"/>
      <c r="GV84" s="80"/>
      <c r="GW84" s="80"/>
      <c r="GX84" s="80"/>
      <c r="GY84" s="80"/>
      <c r="GZ84" s="80"/>
      <c r="HA84" s="80"/>
      <c r="HB84" s="80"/>
      <c r="HC84" s="80"/>
      <c r="HD84" s="80"/>
      <c r="HE84" s="80"/>
      <c r="HF84" s="80"/>
      <c r="HG84" s="80"/>
      <c r="HH84" s="80"/>
      <c r="HI84" s="80"/>
      <c r="HJ84" s="80"/>
      <c r="HK84" s="80"/>
      <c r="HL84" s="80"/>
      <c r="HM84" s="80"/>
      <c r="HN84" s="80"/>
      <c r="HO84" s="80"/>
      <c r="HP84" s="80"/>
      <c r="HQ84" s="80"/>
      <c r="HR84" s="80"/>
      <c r="HS84" s="80"/>
      <c r="HT84" s="80"/>
      <c r="HU84" s="80"/>
      <c r="HV84" s="80"/>
      <c r="HW84" s="80"/>
      <c r="HX84" s="80"/>
      <c r="HY84" s="80"/>
      <c r="HZ84" s="80"/>
      <c r="IA84" s="80"/>
      <c r="IB84" s="80"/>
      <c r="IC84" s="80"/>
      <c r="ID84" s="80"/>
      <c r="IE84" s="80"/>
      <c r="IF84" s="80"/>
      <c r="IG84" s="80"/>
      <c r="IH84" s="80"/>
      <c r="II84" s="80"/>
      <c r="IJ84" s="80"/>
      <c r="IK84" s="80"/>
      <c r="IL84" s="80"/>
      <c r="IM84" s="80"/>
      <c r="IN84" s="80"/>
      <c r="IO84" s="80"/>
      <c r="IP84" s="80"/>
      <c r="IQ84" s="80"/>
      <c r="IR84" s="80"/>
      <c r="IS84" s="80"/>
      <c r="IT84" s="80"/>
      <c r="IU84" s="80"/>
      <c r="IV84" s="80"/>
      <c r="IW84" s="80"/>
      <c r="IX84" s="80"/>
      <c r="IY84" s="80"/>
      <c r="IZ84" s="80"/>
      <c r="JA84" s="80"/>
      <c r="JB84" s="80"/>
      <c r="JC84" s="80"/>
      <c r="JD84" s="80"/>
      <c r="JE84" s="80"/>
      <c r="JF84" s="80"/>
      <c r="JG84" s="80"/>
      <c r="JH84" s="80"/>
      <c r="JI84" s="80"/>
      <c r="JJ84" s="80"/>
      <c r="JK84" s="80"/>
      <c r="JL84" s="80"/>
      <c r="JM84" s="80"/>
      <c r="JN84" s="80"/>
      <c r="JO84" s="80"/>
      <c r="JP84" s="80"/>
      <c r="JQ84" s="80"/>
      <c r="JR84" s="80"/>
      <c r="JS84" s="80"/>
      <c r="JT84" s="80"/>
      <c r="JU84" s="80"/>
      <c r="JV84" s="80"/>
      <c r="JW84" s="80"/>
    </row>
    <row r="85" spans="1:283" s="154" customFormat="1" hidden="1">
      <c r="A85" s="150"/>
      <c r="B85" s="106"/>
      <c r="C85" s="149" t="s">
        <v>360</v>
      </c>
      <c r="D85" s="151">
        <v>0.875</v>
      </c>
      <c r="E85" s="151" t="s">
        <v>325</v>
      </c>
      <c r="F85" s="151" t="s">
        <v>286</v>
      </c>
      <c r="G85" s="133" t="str">
        <f t="shared" si="351"/>
        <v>PRIME</v>
      </c>
      <c r="H85" s="230" t="s">
        <v>295</v>
      </c>
      <c r="I85" s="111" t="s">
        <v>334</v>
      </c>
      <c r="J85" s="111" t="s">
        <v>335</v>
      </c>
      <c r="K85" s="141"/>
      <c r="L85" s="141"/>
      <c r="M85" s="141"/>
      <c r="N85" s="141"/>
      <c r="O85" s="141"/>
      <c r="P85" s="142"/>
      <c r="Q85" s="142"/>
      <c r="R85" s="141"/>
      <c r="S85" s="141"/>
      <c r="T85" s="141"/>
      <c r="U85" s="141"/>
      <c r="V85" s="141"/>
      <c r="W85" s="142"/>
      <c r="X85" s="142"/>
      <c r="Y85" s="141"/>
      <c r="Z85" s="141"/>
      <c r="AA85" s="141"/>
      <c r="AB85" s="141"/>
      <c r="AC85" s="141"/>
      <c r="AD85" s="142"/>
      <c r="AE85" s="142"/>
      <c r="AF85" s="141"/>
      <c r="AG85" s="141"/>
      <c r="AH85" s="141"/>
      <c r="AI85" s="141"/>
      <c r="AJ85" s="141"/>
      <c r="AK85" s="142"/>
      <c r="AL85" s="142"/>
      <c r="AM85" s="141"/>
      <c r="AN85" s="141"/>
      <c r="AO85" s="141"/>
      <c r="AP85" s="141"/>
      <c r="AQ85" s="141"/>
      <c r="AR85" s="142"/>
      <c r="AS85" s="142"/>
      <c r="AT85" s="141"/>
      <c r="AU85" s="141"/>
      <c r="AV85" s="141"/>
      <c r="AW85" s="141"/>
      <c r="AX85" s="141"/>
      <c r="AY85" s="142"/>
      <c r="AZ85" s="142"/>
      <c r="BA85" s="141"/>
      <c r="BB85" s="141"/>
      <c r="BC85" s="141"/>
      <c r="BD85" s="141"/>
      <c r="BE85" s="141"/>
      <c r="BF85" s="142"/>
      <c r="BG85" s="142"/>
      <c r="BH85" s="141"/>
      <c r="BI85" s="141"/>
      <c r="BJ85" s="141"/>
      <c r="BK85" s="141"/>
      <c r="BL85" s="141"/>
      <c r="BM85" s="142"/>
      <c r="BN85" s="142"/>
      <c r="BO85" s="141"/>
      <c r="BP85" s="141"/>
      <c r="BQ85" s="141"/>
      <c r="BR85" s="141"/>
      <c r="BS85" s="141"/>
      <c r="BT85" s="142"/>
      <c r="BU85" s="142"/>
      <c r="BV85" s="141"/>
      <c r="BW85" s="141"/>
      <c r="BX85" s="141"/>
      <c r="BY85" s="141"/>
      <c r="BZ85" s="141"/>
      <c r="CA85" s="142"/>
      <c r="CB85" s="142"/>
      <c r="CC85" s="141"/>
      <c r="CD85" s="143">
        <f t="shared" si="238"/>
        <v>0</v>
      </c>
      <c r="CE85" s="144">
        <v>1</v>
      </c>
      <c r="CF85" s="145">
        <v>0.8</v>
      </c>
      <c r="CG85" s="152">
        <v>3.28</v>
      </c>
      <c r="CH85" s="153">
        <f>+CD85*CE85</f>
        <v>0</v>
      </c>
      <c r="CI85" s="147">
        <f>+CD85*CF85</f>
        <v>0</v>
      </c>
      <c r="CJ85" s="148">
        <f>CD85*CG85</f>
        <v>0</v>
      </c>
      <c r="CK85" s="549">
        <v>380</v>
      </c>
      <c r="CL85" s="549">
        <v>380</v>
      </c>
      <c r="CM85" s="276">
        <f t="shared" si="291"/>
        <v>152</v>
      </c>
      <c r="CN85" s="558">
        <f>CL85*(1-CL58)</f>
        <v>190</v>
      </c>
      <c r="CO85" s="276">
        <v>86.4</v>
      </c>
      <c r="CP85" s="250">
        <f t="shared" si="242"/>
        <v>0</v>
      </c>
      <c r="CQ85" s="250">
        <f t="shared" si="243"/>
        <v>0</v>
      </c>
      <c r="CR85" s="155" t="e">
        <f t="shared" si="244"/>
        <v>#DIV/0!</v>
      </c>
      <c r="CS85" s="822"/>
      <c r="CT85" s="818"/>
      <c r="CU85" s="818"/>
      <c r="CV85" s="818">
        <f t="shared" si="324"/>
        <v>0</v>
      </c>
      <c r="CW85" s="822"/>
      <c r="CX85" s="823">
        <f t="shared" si="325"/>
        <v>0</v>
      </c>
      <c r="CY85" s="824">
        <f t="shared" si="326"/>
        <v>0</v>
      </c>
      <c r="CZ85" s="825">
        <f t="shared" si="327"/>
        <v>0</v>
      </c>
      <c r="DA85" s="823">
        <f t="shared" si="328"/>
        <v>0</v>
      </c>
      <c r="DB85" s="824">
        <f t="shared" si="329"/>
        <v>0</v>
      </c>
      <c r="DC85" s="825">
        <f t="shared" si="330"/>
        <v>0</v>
      </c>
      <c r="DD85" s="823">
        <f t="shared" si="331"/>
        <v>0</v>
      </c>
      <c r="DE85" s="824">
        <f t="shared" si="332"/>
        <v>0</v>
      </c>
      <c r="DF85" s="825">
        <f t="shared" si="333"/>
        <v>0</v>
      </c>
      <c r="DG85" s="823">
        <f t="shared" si="334"/>
        <v>0</v>
      </c>
      <c r="DH85" s="824">
        <f t="shared" si="335"/>
        <v>0</v>
      </c>
      <c r="DI85" s="825">
        <f t="shared" si="336"/>
        <v>0</v>
      </c>
      <c r="DJ85" s="823">
        <f t="shared" si="337"/>
        <v>0</v>
      </c>
      <c r="DK85" s="824">
        <f t="shared" si="338"/>
        <v>0</v>
      </c>
      <c r="DL85" s="825">
        <f t="shared" si="339"/>
        <v>0</v>
      </c>
      <c r="DM85" s="823">
        <f t="shared" si="340"/>
        <v>0</v>
      </c>
      <c r="DN85" s="824">
        <f t="shared" si="341"/>
        <v>0</v>
      </c>
      <c r="DO85" s="825">
        <f t="shared" si="342"/>
        <v>0</v>
      </c>
      <c r="DP85" s="823">
        <f t="shared" si="259"/>
        <v>0</v>
      </c>
      <c r="DQ85" s="824">
        <f t="shared" si="260"/>
        <v>0</v>
      </c>
      <c r="DR85" s="825">
        <f t="shared" si="261"/>
        <v>0</v>
      </c>
      <c r="DS85" s="106"/>
      <c r="DT85" s="106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80"/>
      <c r="FF85" s="80"/>
      <c r="FG85" s="80"/>
      <c r="FH85" s="80"/>
      <c r="FI85" s="80"/>
      <c r="FJ85" s="80"/>
      <c r="FK85" s="80"/>
      <c r="FL85" s="80"/>
      <c r="FM85" s="80"/>
      <c r="FN85" s="80"/>
      <c r="FO85" s="80"/>
      <c r="FP85" s="80"/>
      <c r="FQ85" s="80"/>
      <c r="FR85" s="80"/>
      <c r="FS85" s="80"/>
      <c r="FT85" s="80"/>
      <c r="FU85" s="80"/>
      <c r="FV85" s="80"/>
      <c r="FW85" s="80"/>
      <c r="FX85" s="80"/>
      <c r="FY85" s="80"/>
      <c r="FZ85" s="80"/>
      <c r="GA85" s="80"/>
      <c r="GB85" s="80"/>
      <c r="GC85" s="80"/>
      <c r="GD85" s="80"/>
      <c r="GE85" s="80"/>
      <c r="GF85" s="80"/>
      <c r="GG85" s="80"/>
      <c r="GH85" s="80"/>
      <c r="GI85" s="80"/>
      <c r="GJ85" s="80"/>
      <c r="GK85" s="80"/>
      <c r="GL85" s="80"/>
      <c r="GM85" s="80"/>
      <c r="GN85" s="80"/>
      <c r="GO85" s="80"/>
      <c r="GP85" s="80"/>
      <c r="GQ85" s="80"/>
      <c r="GR85" s="80"/>
      <c r="GS85" s="80"/>
      <c r="GT85" s="80"/>
      <c r="GU85" s="80"/>
      <c r="GV85" s="80"/>
      <c r="GW85" s="80"/>
      <c r="GX85" s="80"/>
      <c r="GY85" s="80"/>
      <c r="GZ85" s="80"/>
      <c r="HA85" s="80"/>
      <c r="HB85" s="80"/>
      <c r="HC85" s="80"/>
      <c r="HD85" s="80"/>
      <c r="HE85" s="80"/>
      <c r="HF85" s="80"/>
      <c r="HG85" s="80"/>
      <c r="HH85" s="80"/>
      <c r="HI85" s="80"/>
      <c r="HJ85" s="80"/>
      <c r="HK85" s="80"/>
      <c r="HL85" s="80"/>
      <c r="HM85" s="80"/>
      <c r="HN85" s="80"/>
      <c r="HO85" s="80"/>
      <c r="HP85" s="80"/>
      <c r="HQ85" s="80"/>
      <c r="HR85" s="80"/>
      <c r="HS85" s="80"/>
      <c r="HT85" s="80"/>
      <c r="HU85" s="80"/>
      <c r="HV85" s="80"/>
      <c r="HW85" s="80"/>
      <c r="HX85" s="80"/>
      <c r="HY85" s="80"/>
      <c r="HZ85" s="80"/>
      <c r="IA85" s="80"/>
      <c r="IB85" s="80"/>
      <c r="IC85" s="80"/>
      <c r="ID85" s="80"/>
      <c r="IE85" s="80"/>
      <c r="IF85" s="80"/>
      <c r="IG85" s="80"/>
      <c r="IH85" s="80"/>
      <c r="II85" s="80"/>
      <c r="IJ85" s="80"/>
      <c r="IK85" s="80"/>
      <c r="IL85" s="80"/>
      <c r="IM85" s="80"/>
      <c r="IN85" s="80"/>
      <c r="IO85" s="80"/>
      <c r="IP85" s="80"/>
      <c r="IQ85" s="80"/>
      <c r="IR85" s="80"/>
      <c r="IS85" s="80"/>
      <c r="IT85" s="80"/>
      <c r="IU85" s="80"/>
      <c r="IV85" s="80"/>
      <c r="IW85" s="80"/>
      <c r="IX85" s="80"/>
      <c r="IY85" s="80"/>
      <c r="IZ85" s="80"/>
      <c r="JA85" s="80"/>
      <c r="JB85" s="80"/>
      <c r="JC85" s="80"/>
      <c r="JD85" s="80"/>
      <c r="JE85" s="80"/>
      <c r="JF85" s="80"/>
      <c r="JG85" s="80"/>
      <c r="JH85" s="80"/>
      <c r="JI85" s="80"/>
      <c r="JJ85" s="80"/>
      <c r="JK85" s="80"/>
      <c r="JL85" s="80"/>
      <c r="JM85" s="80"/>
      <c r="JN85" s="80"/>
      <c r="JO85" s="80"/>
      <c r="JP85" s="80"/>
      <c r="JQ85" s="80"/>
      <c r="JR85" s="80"/>
      <c r="JS85" s="80"/>
      <c r="JT85" s="80"/>
      <c r="JU85" s="80"/>
      <c r="JV85" s="80"/>
      <c r="JW85" s="80"/>
    </row>
    <row r="86" spans="1:283" ht="13.5" hidden="1" thickBot="1">
      <c r="A86" s="107"/>
      <c r="B86" s="106"/>
      <c r="C86" s="267" t="s">
        <v>361</v>
      </c>
      <c r="D86" s="268">
        <v>0.91666666666666663</v>
      </c>
      <c r="E86" s="233" t="s">
        <v>322</v>
      </c>
      <c r="F86" s="233" t="s">
        <v>305</v>
      </c>
      <c r="G86" s="199" t="str">
        <f t="shared" si="351"/>
        <v>PRIME</v>
      </c>
      <c r="H86" s="231" t="s">
        <v>295</v>
      </c>
      <c r="I86" s="199" t="s">
        <v>334</v>
      </c>
      <c r="J86" s="199" t="s">
        <v>335</v>
      </c>
      <c r="K86" s="234"/>
      <c r="L86" s="234"/>
      <c r="M86" s="234"/>
      <c r="N86" s="234"/>
      <c r="O86" s="234"/>
      <c r="P86" s="235"/>
      <c r="Q86" s="235"/>
      <c r="R86" s="234"/>
      <c r="S86" s="234"/>
      <c r="T86" s="234"/>
      <c r="U86" s="234"/>
      <c r="V86" s="234"/>
      <c r="W86" s="235"/>
      <c r="X86" s="235"/>
      <c r="Y86" s="234"/>
      <c r="Z86" s="234"/>
      <c r="AA86" s="234"/>
      <c r="AB86" s="234"/>
      <c r="AC86" s="234"/>
      <c r="AD86" s="235"/>
      <c r="AE86" s="235"/>
      <c r="AF86" s="234"/>
      <c r="AG86" s="234"/>
      <c r="AH86" s="234"/>
      <c r="AI86" s="234"/>
      <c r="AJ86" s="234"/>
      <c r="AK86" s="235"/>
      <c r="AL86" s="235"/>
      <c r="AM86" s="234"/>
      <c r="AN86" s="234"/>
      <c r="AO86" s="234"/>
      <c r="AP86" s="234"/>
      <c r="AQ86" s="234"/>
      <c r="AR86" s="235"/>
      <c r="AS86" s="235"/>
      <c r="AT86" s="234"/>
      <c r="AU86" s="234"/>
      <c r="AV86" s="234"/>
      <c r="AW86" s="234"/>
      <c r="AX86" s="234"/>
      <c r="AY86" s="235"/>
      <c r="AZ86" s="235"/>
      <c r="BA86" s="234"/>
      <c r="BB86" s="234"/>
      <c r="BC86" s="234"/>
      <c r="BD86" s="234"/>
      <c r="BE86" s="234"/>
      <c r="BF86" s="235"/>
      <c r="BG86" s="235"/>
      <c r="BH86" s="234"/>
      <c r="BI86" s="234"/>
      <c r="BJ86" s="234"/>
      <c r="BK86" s="234"/>
      <c r="BL86" s="234"/>
      <c r="BM86" s="235"/>
      <c r="BN86" s="235"/>
      <c r="BO86" s="234"/>
      <c r="BP86" s="234"/>
      <c r="BQ86" s="234"/>
      <c r="BR86" s="234"/>
      <c r="BS86" s="234"/>
      <c r="BT86" s="235"/>
      <c r="BU86" s="235"/>
      <c r="BV86" s="234"/>
      <c r="BW86" s="234"/>
      <c r="BX86" s="234"/>
      <c r="BY86" s="234"/>
      <c r="BZ86" s="234"/>
      <c r="CA86" s="235"/>
      <c r="CB86" s="235"/>
      <c r="CC86" s="234"/>
      <c r="CD86" s="236">
        <f t="shared" si="238"/>
        <v>0</v>
      </c>
      <c r="CE86" s="223">
        <v>0.4</v>
      </c>
      <c r="CF86" s="238">
        <v>1.1000000000000001</v>
      </c>
      <c r="CG86" s="269">
        <v>0.7</v>
      </c>
      <c r="CH86" s="270">
        <f t="shared" ref="CH86" si="352">+CD86*CE86</f>
        <v>0</v>
      </c>
      <c r="CI86" s="239">
        <f t="shared" ref="CI86" si="353">+CD86*CF86</f>
        <v>0</v>
      </c>
      <c r="CJ86" s="240">
        <f t="shared" ref="CJ86" si="354">CD86*CG86</f>
        <v>0</v>
      </c>
      <c r="CK86" s="544">
        <v>900</v>
      </c>
      <c r="CL86" s="544">
        <v>900</v>
      </c>
      <c r="CM86" s="317">
        <f t="shared" si="291"/>
        <v>360</v>
      </c>
      <c r="CN86" s="560">
        <f>CL86*(1-CL58)</f>
        <v>450</v>
      </c>
      <c r="CO86" s="317">
        <f>(CN86/30*J86)*(1+10%)</f>
        <v>198.00000000000003</v>
      </c>
      <c r="CP86" s="251">
        <f t="shared" si="242"/>
        <v>0</v>
      </c>
      <c r="CQ86" s="251">
        <f t="shared" si="243"/>
        <v>0</v>
      </c>
      <c r="CR86" s="271" t="e">
        <f t="shared" si="244"/>
        <v>#DIV/0!</v>
      </c>
      <c r="CS86" s="822"/>
      <c r="CT86" s="818"/>
      <c r="CU86" s="818"/>
      <c r="CV86" s="818">
        <f t="shared" si="324"/>
        <v>0</v>
      </c>
      <c r="CW86" s="822"/>
      <c r="CX86" s="823">
        <f t="shared" si="325"/>
        <v>0</v>
      </c>
      <c r="CY86" s="824">
        <f t="shared" si="326"/>
        <v>0</v>
      </c>
      <c r="CZ86" s="825">
        <f t="shared" si="327"/>
        <v>0</v>
      </c>
      <c r="DA86" s="823">
        <f t="shared" si="328"/>
        <v>0</v>
      </c>
      <c r="DB86" s="824">
        <f t="shared" si="329"/>
        <v>0</v>
      </c>
      <c r="DC86" s="825">
        <f t="shared" si="330"/>
        <v>0</v>
      </c>
      <c r="DD86" s="823">
        <f t="shared" si="331"/>
        <v>0</v>
      </c>
      <c r="DE86" s="824">
        <f t="shared" si="332"/>
        <v>0</v>
      </c>
      <c r="DF86" s="825">
        <f t="shared" si="333"/>
        <v>0</v>
      </c>
      <c r="DG86" s="823">
        <f t="shared" si="334"/>
        <v>0</v>
      </c>
      <c r="DH86" s="824">
        <f t="shared" si="335"/>
        <v>0</v>
      </c>
      <c r="DI86" s="825">
        <f t="shared" si="336"/>
        <v>0</v>
      </c>
      <c r="DJ86" s="823">
        <f t="shared" si="337"/>
        <v>0</v>
      </c>
      <c r="DK86" s="824">
        <f t="shared" si="338"/>
        <v>0</v>
      </c>
      <c r="DL86" s="825">
        <f t="shared" si="339"/>
        <v>0</v>
      </c>
      <c r="DM86" s="823">
        <f t="shared" si="340"/>
        <v>0</v>
      </c>
      <c r="DN86" s="824">
        <f t="shared" si="341"/>
        <v>0</v>
      </c>
      <c r="DO86" s="825">
        <f t="shared" si="342"/>
        <v>0</v>
      </c>
      <c r="DP86" s="823">
        <f t="shared" si="259"/>
        <v>0</v>
      </c>
      <c r="DQ86" s="824">
        <f t="shared" si="260"/>
        <v>0</v>
      </c>
      <c r="DR86" s="825">
        <f t="shared" si="261"/>
        <v>0</v>
      </c>
    </row>
    <row r="87" spans="1:283" ht="19.149999999999999" customHeight="1" thickBot="1">
      <c r="A87" s="107"/>
      <c r="B87" s="106"/>
      <c r="C87" s="1875" t="s">
        <v>362</v>
      </c>
      <c r="D87" s="1876"/>
      <c r="E87" s="1876"/>
      <c r="F87" s="1876"/>
      <c r="G87" s="1876"/>
      <c r="H87" s="1876"/>
      <c r="I87" s="1876"/>
      <c r="J87" s="1877"/>
      <c r="K87" s="313">
        <f t="shared" ref="K87:AP87" si="355">SUM(K59:K86)</f>
        <v>4</v>
      </c>
      <c r="L87" s="313">
        <f t="shared" si="355"/>
        <v>3</v>
      </c>
      <c r="M87" s="313">
        <f t="shared" si="355"/>
        <v>3</v>
      </c>
      <c r="N87" s="313">
        <f t="shared" si="355"/>
        <v>3</v>
      </c>
      <c r="O87" s="313">
        <f t="shared" si="355"/>
        <v>1</v>
      </c>
      <c r="P87" s="313">
        <f t="shared" si="355"/>
        <v>0</v>
      </c>
      <c r="Q87" s="313">
        <f t="shared" si="355"/>
        <v>1</v>
      </c>
      <c r="R87" s="313">
        <f t="shared" si="355"/>
        <v>2</v>
      </c>
      <c r="S87" s="313">
        <f t="shared" si="355"/>
        <v>4</v>
      </c>
      <c r="T87" s="313">
        <f t="shared" si="355"/>
        <v>1</v>
      </c>
      <c r="U87" s="313">
        <f t="shared" si="355"/>
        <v>1</v>
      </c>
      <c r="V87" s="313">
        <f t="shared" si="355"/>
        <v>1</v>
      </c>
      <c r="W87" s="313">
        <f t="shared" si="355"/>
        <v>0</v>
      </c>
      <c r="X87" s="313">
        <f t="shared" si="355"/>
        <v>0</v>
      </c>
      <c r="Y87" s="313">
        <f t="shared" si="355"/>
        <v>2</v>
      </c>
      <c r="Z87" s="313">
        <f t="shared" si="355"/>
        <v>2</v>
      </c>
      <c r="AA87" s="313">
        <f t="shared" si="355"/>
        <v>1</v>
      </c>
      <c r="AB87" s="313">
        <f t="shared" si="355"/>
        <v>2</v>
      </c>
      <c r="AC87" s="313">
        <f t="shared" si="355"/>
        <v>1</v>
      </c>
      <c r="AD87" s="313">
        <f t="shared" si="355"/>
        <v>0</v>
      </c>
      <c r="AE87" s="313">
        <f t="shared" si="355"/>
        <v>1</v>
      </c>
      <c r="AF87" s="313">
        <f t="shared" si="355"/>
        <v>3</v>
      </c>
      <c r="AG87" s="313">
        <f t="shared" si="355"/>
        <v>1</v>
      </c>
      <c r="AH87" s="313">
        <f t="shared" si="355"/>
        <v>2</v>
      </c>
      <c r="AI87" s="313">
        <f t="shared" si="355"/>
        <v>2</v>
      </c>
      <c r="AJ87" s="313">
        <f t="shared" si="355"/>
        <v>0</v>
      </c>
      <c r="AK87" s="313">
        <f t="shared" si="355"/>
        <v>0</v>
      </c>
      <c r="AL87" s="313">
        <f t="shared" si="355"/>
        <v>0</v>
      </c>
      <c r="AM87" s="313">
        <f t="shared" si="355"/>
        <v>0</v>
      </c>
      <c r="AN87" s="313">
        <f t="shared" si="355"/>
        <v>0</v>
      </c>
      <c r="AO87" s="313">
        <f t="shared" si="355"/>
        <v>2</v>
      </c>
      <c r="AP87" s="313">
        <f t="shared" si="355"/>
        <v>3</v>
      </c>
      <c r="AQ87" s="313">
        <f t="shared" ref="AQ87:BV87" si="356">SUM(AQ59:AQ86)</f>
        <v>0</v>
      </c>
      <c r="AR87" s="313">
        <f t="shared" si="356"/>
        <v>0</v>
      </c>
      <c r="AS87" s="313">
        <f t="shared" si="356"/>
        <v>1</v>
      </c>
      <c r="AT87" s="313">
        <f t="shared" si="356"/>
        <v>1</v>
      </c>
      <c r="AU87" s="313">
        <f t="shared" si="356"/>
        <v>3</v>
      </c>
      <c r="AV87" s="313">
        <f t="shared" si="356"/>
        <v>1</v>
      </c>
      <c r="AW87" s="313">
        <f t="shared" si="356"/>
        <v>0</v>
      </c>
      <c r="AX87" s="313">
        <f t="shared" si="356"/>
        <v>0</v>
      </c>
      <c r="AY87" s="313">
        <f t="shared" si="356"/>
        <v>0</v>
      </c>
      <c r="AZ87" s="313">
        <f t="shared" si="356"/>
        <v>0</v>
      </c>
      <c r="BA87" s="313">
        <f t="shared" si="356"/>
        <v>0</v>
      </c>
      <c r="BB87" s="313">
        <f t="shared" si="356"/>
        <v>0</v>
      </c>
      <c r="BC87" s="313">
        <f t="shared" si="356"/>
        <v>0</v>
      </c>
      <c r="BD87" s="313">
        <f t="shared" si="356"/>
        <v>0</v>
      </c>
      <c r="BE87" s="313">
        <f t="shared" si="356"/>
        <v>0</v>
      </c>
      <c r="BF87" s="313">
        <f t="shared" si="356"/>
        <v>0</v>
      </c>
      <c r="BG87" s="313">
        <f t="shared" si="356"/>
        <v>0</v>
      </c>
      <c r="BH87" s="313">
        <f t="shared" si="356"/>
        <v>0</v>
      </c>
      <c r="BI87" s="313">
        <f t="shared" si="356"/>
        <v>0</v>
      </c>
      <c r="BJ87" s="313">
        <f t="shared" si="356"/>
        <v>0</v>
      </c>
      <c r="BK87" s="313">
        <f t="shared" si="356"/>
        <v>0</v>
      </c>
      <c r="BL87" s="313">
        <f t="shared" si="356"/>
        <v>0</v>
      </c>
      <c r="BM87" s="313">
        <f t="shared" si="356"/>
        <v>0</v>
      </c>
      <c r="BN87" s="313">
        <f t="shared" si="356"/>
        <v>0</v>
      </c>
      <c r="BO87" s="313">
        <f t="shared" si="356"/>
        <v>0</v>
      </c>
      <c r="BP87" s="313">
        <f t="shared" si="356"/>
        <v>0</v>
      </c>
      <c r="BQ87" s="313">
        <f t="shared" si="356"/>
        <v>0</v>
      </c>
      <c r="BR87" s="313">
        <f t="shared" si="356"/>
        <v>0</v>
      </c>
      <c r="BS87" s="313">
        <f t="shared" si="356"/>
        <v>0</v>
      </c>
      <c r="BT87" s="313">
        <f t="shared" si="356"/>
        <v>0</v>
      </c>
      <c r="BU87" s="313">
        <f t="shared" si="356"/>
        <v>0</v>
      </c>
      <c r="BV87" s="313">
        <f t="shared" si="356"/>
        <v>0</v>
      </c>
      <c r="BW87" s="313">
        <f t="shared" ref="BW87:CD87" si="357">SUM(BW59:BW86)</f>
        <v>0</v>
      </c>
      <c r="BX87" s="313">
        <f t="shared" si="357"/>
        <v>0</v>
      </c>
      <c r="BY87" s="313">
        <f t="shared" si="357"/>
        <v>0</v>
      </c>
      <c r="BZ87" s="313">
        <f t="shared" si="357"/>
        <v>0</v>
      </c>
      <c r="CA87" s="313">
        <f t="shared" si="357"/>
        <v>0</v>
      </c>
      <c r="CB87" s="313">
        <f t="shared" si="357"/>
        <v>0</v>
      </c>
      <c r="CC87" s="313">
        <f t="shared" si="357"/>
        <v>0</v>
      </c>
      <c r="CD87" s="123">
        <f t="shared" si="357"/>
        <v>52</v>
      </c>
      <c r="CE87" s="1495"/>
      <c r="CF87" s="137"/>
      <c r="CG87" s="138"/>
      <c r="CH87" s="1495">
        <f>SUM(CH59:CH86)</f>
        <v>55.70000000000001</v>
      </c>
      <c r="CI87" s="1495">
        <f>SUM(CI59:CI86)</f>
        <v>132.30000000000001</v>
      </c>
      <c r="CJ87" s="1495">
        <f>SUM(CJ59:CJ86)</f>
        <v>165.62</v>
      </c>
      <c r="CK87" s="318"/>
      <c r="CL87" s="318"/>
      <c r="CM87" s="318"/>
      <c r="CN87" s="319"/>
      <c r="CO87" s="319"/>
      <c r="CP87" s="318">
        <f>SUM(CP59:CP86)</f>
        <v>61233.333333333328</v>
      </c>
      <c r="CQ87" s="266">
        <f>SUM(CQ59:CQ86)</f>
        <v>17963.986666666668</v>
      </c>
      <c r="CR87" s="157">
        <f t="shared" si="244"/>
        <v>108.46508070683895</v>
      </c>
      <c r="CS87" s="832"/>
      <c r="CT87" s="830">
        <f>SUM(CT59:CT86)</f>
        <v>11082.65</v>
      </c>
      <c r="CU87" s="830">
        <f>SUM(CU59:CU86)</f>
        <v>6881.336666666667</v>
      </c>
      <c r="CV87" s="830">
        <f>SUM(CV59:CV86)</f>
        <v>0</v>
      </c>
      <c r="CW87" s="829"/>
      <c r="CX87" s="831">
        <f t="shared" ref="CX87:DR87" si="358">SUM(CX59:CX86)</f>
        <v>9.9</v>
      </c>
      <c r="CY87" s="831">
        <f t="shared" si="358"/>
        <v>23.5</v>
      </c>
      <c r="CZ87" s="831">
        <f t="shared" si="358"/>
        <v>47.93</v>
      </c>
      <c r="DA87" s="831">
        <f t="shared" si="358"/>
        <v>8.9</v>
      </c>
      <c r="DB87" s="831">
        <f t="shared" si="358"/>
        <v>21.6</v>
      </c>
      <c r="DC87" s="831">
        <f t="shared" si="358"/>
        <v>27.21</v>
      </c>
      <c r="DD87" s="831">
        <f t="shared" si="358"/>
        <v>9.9</v>
      </c>
      <c r="DE87" s="831">
        <f t="shared" si="358"/>
        <v>20.900000000000002</v>
      </c>
      <c r="DF87" s="831">
        <f t="shared" si="358"/>
        <v>28.12</v>
      </c>
      <c r="DG87" s="831">
        <f t="shared" si="358"/>
        <v>6.3999999999999995</v>
      </c>
      <c r="DH87" s="831">
        <f t="shared" si="358"/>
        <v>14.900000000000002</v>
      </c>
      <c r="DI87" s="831">
        <f t="shared" si="358"/>
        <v>24.060000000000002</v>
      </c>
      <c r="DJ87" s="831">
        <f t="shared" si="358"/>
        <v>5.9999999999999991</v>
      </c>
      <c r="DK87" s="831">
        <f t="shared" si="358"/>
        <v>13.2</v>
      </c>
      <c r="DL87" s="831">
        <f t="shared" si="358"/>
        <v>21.98</v>
      </c>
      <c r="DM87" s="831">
        <f t="shared" si="358"/>
        <v>0</v>
      </c>
      <c r="DN87" s="831">
        <f t="shared" si="358"/>
        <v>0</v>
      </c>
      <c r="DO87" s="831">
        <f t="shared" si="358"/>
        <v>16.32</v>
      </c>
      <c r="DP87" s="831">
        <f t="shared" si="358"/>
        <v>0</v>
      </c>
      <c r="DQ87" s="831">
        <f t="shared" si="358"/>
        <v>0</v>
      </c>
      <c r="DR87" s="831">
        <f t="shared" si="358"/>
        <v>0</v>
      </c>
    </row>
    <row r="88" spans="1:283" ht="8.4499999999999993" customHeight="1">
      <c r="C88" s="127"/>
      <c r="D88" s="260"/>
      <c r="E88" s="260"/>
      <c r="F88" s="260"/>
      <c r="G88" s="128"/>
      <c r="H88" s="128"/>
      <c r="I88" s="128"/>
      <c r="J88" s="128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  <c r="AA88" s="261"/>
      <c r="AB88" s="261"/>
      <c r="AC88" s="261"/>
      <c r="AD88" s="261"/>
      <c r="AE88" s="261"/>
      <c r="AF88" s="261"/>
      <c r="AG88" s="261"/>
      <c r="AH88" s="261"/>
      <c r="AI88" s="261"/>
      <c r="AJ88" s="261"/>
      <c r="AK88" s="261"/>
      <c r="AL88" s="261"/>
      <c r="AM88" s="261"/>
      <c r="AN88" s="261"/>
      <c r="AO88" s="261"/>
      <c r="AP88" s="261"/>
      <c r="AQ88" s="261"/>
      <c r="AR88" s="261"/>
      <c r="AS88" s="261"/>
      <c r="AT88" s="261"/>
      <c r="AU88" s="261"/>
      <c r="AV88" s="261"/>
      <c r="AW88" s="261"/>
      <c r="AX88" s="261"/>
      <c r="AY88" s="261"/>
      <c r="AZ88" s="261"/>
      <c r="BA88" s="261"/>
      <c r="BB88" s="261"/>
      <c r="BC88" s="261"/>
      <c r="BD88" s="261"/>
      <c r="BE88" s="261"/>
      <c r="BF88" s="261"/>
      <c r="BG88" s="261"/>
      <c r="BH88" s="261"/>
      <c r="BI88" s="261"/>
      <c r="BJ88" s="261"/>
      <c r="BK88" s="261"/>
      <c r="BL88" s="261"/>
      <c r="BM88" s="261"/>
      <c r="BN88" s="261"/>
      <c r="BO88" s="261"/>
      <c r="BP88" s="261"/>
      <c r="BQ88" s="261"/>
      <c r="BR88" s="261"/>
      <c r="BS88" s="261"/>
      <c r="BT88" s="261"/>
      <c r="BU88" s="261"/>
      <c r="BV88" s="261"/>
      <c r="BW88" s="261"/>
      <c r="BX88" s="261"/>
      <c r="BY88" s="261"/>
      <c r="BZ88" s="261"/>
      <c r="CA88" s="261"/>
      <c r="CB88" s="261"/>
      <c r="CC88" s="261"/>
      <c r="CD88" s="261"/>
      <c r="CE88" s="262"/>
      <c r="CF88" s="262"/>
      <c r="CG88" s="262"/>
      <c r="CH88" s="262"/>
      <c r="CI88" s="262"/>
      <c r="CJ88" s="263"/>
      <c r="CK88" s="547"/>
      <c r="CL88" s="547"/>
      <c r="CM88" s="322"/>
      <c r="CN88" s="293"/>
      <c r="CO88" s="321"/>
      <c r="CP88" s="158"/>
      <c r="CQ88" s="131"/>
      <c r="CR88" s="132"/>
      <c r="CS88" s="829"/>
      <c r="CT88" s="818"/>
      <c r="CU88" s="818"/>
      <c r="CV88" s="818"/>
      <c r="CW88" s="829"/>
      <c r="CX88" s="831"/>
      <c r="CY88" s="831"/>
      <c r="CZ88" s="831"/>
      <c r="DA88" s="831"/>
      <c r="DB88" s="831"/>
      <c r="DC88" s="831"/>
      <c r="DD88" s="831"/>
      <c r="DE88" s="831"/>
      <c r="DF88" s="831"/>
      <c r="DG88" s="831"/>
      <c r="DH88" s="831"/>
      <c r="DI88" s="831"/>
      <c r="DJ88" s="831"/>
      <c r="DK88" s="831"/>
      <c r="DL88" s="831"/>
      <c r="DM88" s="831"/>
      <c r="DN88" s="831"/>
      <c r="DO88" s="831"/>
      <c r="DP88" s="831"/>
      <c r="DQ88" s="831"/>
      <c r="DR88" s="831"/>
    </row>
    <row r="89" spans="1:283" ht="13.5" hidden="1" thickBot="1">
      <c r="A89" s="107"/>
      <c r="B89" s="106"/>
      <c r="C89" s="1493" t="s">
        <v>363</v>
      </c>
      <c r="D89" s="193"/>
      <c r="E89" s="193"/>
      <c r="F89" s="193"/>
      <c r="G89" s="193"/>
      <c r="H89" s="193"/>
      <c r="I89" s="193"/>
      <c r="J89" s="193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4"/>
      <c r="CE89" s="194"/>
      <c r="CF89" s="194"/>
      <c r="CG89" s="194"/>
      <c r="CH89" s="105"/>
      <c r="CI89" s="194"/>
      <c r="CJ89" s="323"/>
      <c r="CK89" s="292" t="s">
        <v>364</v>
      </c>
      <c r="CL89" s="292" t="s">
        <v>365</v>
      </c>
      <c r="CM89" s="324"/>
      <c r="CN89" s="292"/>
      <c r="CO89" s="320"/>
      <c r="CP89" s="325"/>
      <c r="CQ89" s="198"/>
      <c r="CR89" s="259"/>
      <c r="CS89" s="812"/>
      <c r="CT89" s="818"/>
      <c r="CU89" s="818"/>
      <c r="CV89" s="818"/>
      <c r="CW89" s="812"/>
      <c r="CX89" s="1872">
        <v>1</v>
      </c>
      <c r="CY89" s="1873"/>
      <c r="CZ89" s="1874"/>
      <c r="DA89" s="1872">
        <v>2</v>
      </c>
      <c r="DB89" s="1873"/>
      <c r="DC89" s="1874"/>
      <c r="DD89" s="1872">
        <v>3</v>
      </c>
      <c r="DE89" s="1873"/>
      <c r="DF89" s="1874"/>
      <c r="DG89" s="1872">
        <v>4</v>
      </c>
      <c r="DH89" s="1873"/>
      <c r="DI89" s="1874"/>
      <c r="DJ89" s="1872">
        <v>5</v>
      </c>
      <c r="DK89" s="1873"/>
      <c r="DL89" s="1874"/>
      <c r="DM89" s="1872">
        <v>6</v>
      </c>
      <c r="DN89" s="1873"/>
      <c r="DO89" s="1874"/>
      <c r="DP89" s="1872">
        <v>7</v>
      </c>
      <c r="DQ89" s="1873"/>
      <c r="DR89" s="1874"/>
    </row>
    <row r="90" spans="1:283" s="154" customFormat="1" ht="16.149999999999999" hidden="1" customHeight="1">
      <c r="A90" s="150"/>
      <c r="B90" s="106"/>
      <c r="C90" s="156" t="s">
        <v>366</v>
      </c>
      <c r="D90" s="200">
        <v>0.29166666666666669</v>
      </c>
      <c r="E90" s="200" t="s">
        <v>304</v>
      </c>
      <c r="F90" s="200" t="s">
        <v>305</v>
      </c>
      <c r="G90" s="201" t="str">
        <f t="shared" ref="G90" si="359">IF(D90&lt;=0.541,"DAY",(IF(D90&lt;=0.74930556,"EARLY",(IF(D90&lt;=0.97916667,"PRIME","LATE")))))</f>
        <v>DAY</v>
      </c>
      <c r="H90" s="182" t="s">
        <v>256</v>
      </c>
      <c r="I90" s="181" t="s">
        <v>306</v>
      </c>
      <c r="J90" s="181" t="s">
        <v>367</v>
      </c>
      <c r="K90" s="202"/>
      <c r="L90" s="202"/>
      <c r="M90" s="202"/>
      <c r="N90" s="202"/>
      <c r="O90" s="202"/>
      <c r="P90" s="203"/>
      <c r="Q90" s="203"/>
      <c r="R90" s="202"/>
      <c r="S90" s="202"/>
      <c r="T90" s="202"/>
      <c r="U90" s="202"/>
      <c r="V90" s="202"/>
      <c r="W90" s="203"/>
      <c r="X90" s="203"/>
      <c r="Y90" s="202"/>
      <c r="Z90" s="202"/>
      <c r="AA90" s="202"/>
      <c r="AB90" s="202"/>
      <c r="AC90" s="202"/>
      <c r="AD90" s="203"/>
      <c r="AE90" s="203"/>
      <c r="AF90" s="202"/>
      <c r="AG90" s="202"/>
      <c r="AH90" s="202"/>
      <c r="AI90" s="202"/>
      <c r="AJ90" s="202"/>
      <c r="AK90" s="203"/>
      <c r="AL90" s="203"/>
      <c r="AM90" s="202"/>
      <c r="AN90" s="202"/>
      <c r="AO90" s="202"/>
      <c r="AP90" s="202"/>
      <c r="AQ90" s="202"/>
      <c r="AR90" s="203"/>
      <c r="AS90" s="203"/>
      <c r="AT90" s="202"/>
      <c r="AU90" s="202"/>
      <c r="AV90" s="202"/>
      <c r="AW90" s="202"/>
      <c r="AX90" s="202"/>
      <c r="AY90" s="203"/>
      <c r="AZ90" s="203"/>
      <c r="BA90" s="202"/>
      <c r="BB90" s="202"/>
      <c r="BC90" s="202"/>
      <c r="BD90" s="202"/>
      <c r="BE90" s="202"/>
      <c r="BF90" s="203"/>
      <c r="BG90" s="203"/>
      <c r="BH90" s="202"/>
      <c r="BI90" s="202"/>
      <c r="BJ90" s="202"/>
      <c r="BK90" s="202"/>
      <c r="BL90" s="202"/>
      <c r="BM90" s="203"/>
      <c r="BN90" s="203"/>
      <c r="BO90" s="202"/>
      <c r="BP90" s="202"/>
      <c r="BQ90" s="202"/>
      <c r="BR90" s="202"/>
      <c r="BS90" s="202"/>
      <c r="BT90" s="203"/>
      <c r="BU90" s="203"/>
      <c r="BV90" s="202"/>
      <c r="BW90" s="202"/>
      <c r="BX90" s="202"/>
      <c r="BY90" s="202"/>
      <c r="BZ90" s="202"/>
      <c r="CA90" s="203"/>
      <c r="CB90" s="203"/>
      <c r="CC90" s="202"/>
      <c r="CD90" s="204">
        <f t="shared" ref="CD90:CD99" si="360">SUM(K90:CC90)</f>
        <v>0</v>
      </c>
      <c r="CE90" s="205">
        <v>1.7</v>
      </c>
      <c r="CF90" s="206">
        <v>0.6</v>
      </c>
      <c r="CG90" s="330">
        <f t="shared" ref="CG90:CG99" si="361">(CE90*$CH$7)+(CF90*$CI$7)</f>
        <v>1.2293488636780849</v>
      </c>
      <c r="CH90" s="208">
        <f t="shared" ref="CH90" si="362">+CD90*CE90</f>
        <v>0</v>
      </c>
      <c r="CI90" s="209">
        <f t="shared" ref="CI90" si="363">+CD90*CF90</f>
        <v>0</v>
      </c>
      <c r="CJ90" s="210">
        <f t="shared" ref="CJ90" si="364">CD90*CG90</f>
        <v>0</v>
      </c>
      <c r="CK90" s="548">
        <v>200</v>
      </c>
      <c r="CL90" s="548">
        <v>1200</v>
      </c>
      <c r="CM90" s="276">
        <f>CL90/30*J90</f>
        <v>1200</v>
      </c>
      <c r="CN90" s="548">
        <f t="shared" ref="CN90:CN96" si="365">(CK90/30*J90)*CG90</f>
        <v>245.86977273561698</v>
      </c>
      <c r="CO90" s="407">
        <v>245.87</v>
      </c>
      <c r="CP90" s="277">
        <f t="shared" ref="CP90:CP99" si="366">CM90*CD90</f>
        <v>0</v>
      </c>
      <c r="CQ90" s="277">
        <f>CO90*CD90</f>
        <v>0</v>
      </c>
      <c r="CR90" s="278" t="e">
        <f t="shared" ref="CR90:CR113" si="367">CQ90/CJ90</f>
        <v>#DIV/0!</v>
      </c>
      <c r="CS90" s="829"/>
      <c r="CT90" s="818">
        <f t="shared" ref="CT90:CT99" si="368">SUM(R90:V90)*CO90</f>
        <v>0</v>
      </c>
      <c r="CU90" s="818">
        <f t="shared" ref="CU90:CU99" si="369">SUM(W90:AX90)*CO90</f>
        <v>0</v>
      </c>
      <c r="CV90" s="818"/>
      <c r="CW90" s="829"/>
      <c r="CX90" s="833">
        <f t="shared" ref="CX90:CX112" si="370">COUNTA(R90:X90)*$CE90</f>
        <v>0</v>
      </c>
      <c r="CY90" s="834">
        <f t="shared" ref="CY90:CY112" si="371">COUNTA(R90:X90)*$CF90</f>
        <v>0</v>
      </c>
      <c r="CZ90" s="835">
        <f t="shared" ref="CZ90:CZ112" si="372">COUNTA(R90:X90)*$CG90</f>
        <v>0</v>
      </c>
      <c r="DA90" s="833">
        <f t="shared" ref="DA90:DA112" si="373">COUNTA(Y90:AE90)*$CE90</f>
        <v>0</v>
      </c>
      <c r="DB90" s="834">
        <f t="shared" ref="DB90:DB112" si="374">COUNTA(Y90:AE90)*$CF90</f>
        <v>0</v>
      </c>
      <c r="DC90" s="835">
        <f t="shared" ref="DC90:DC112" si="375">COUNTA(Y90:AE90)*$CG90</f>
        <v>0</v>
      </c>
      <c r="DD90" s="823">
        <f t="shared" ref="DD90:DD112" si="376">COUNTA(AF90:AL90)*$CE90</f>
        <v>0</v>
      </c>
      <c r="DE90" s="824">
        <f t="shared" ref="DE90:DE112" si="377">COUNTA(AF90:AL90)*$CF90</f>
        <v>0</v>
      </c>
      <c r="DF90" s="825">
        <f t="shared" ref="DF90:DF112" si="378">COUNTA(AF90:AL90)*$CG90</f>
        <v>0</v>
      </c>
      <c r="DG90" s="823">
        <f t="shared" ref="DG90:DG112" si="379">COUNTA(AM90:AS90)*$CE90</f>
        <v>0</v>
      </c>
      <c r="DH90" s="824">
        <f t="shared" ref="DH90:DH112" si="380">COUNTA(AM90:AS90)*$CF90</f>
        <v>0</v>
      </c>
      <c r="DI90" s="825">
        <f t="shared" ref="DI90:DI112" si="381">COUNTA(AM90:AS90)*$CG90</f>
        <v>0</v>
      </c>
      <c r="DJ90" s="823">
        <f t="shared" ref="DJ90:DJ112" si="382">COUNTA(AT90:AZ90)*$CE90</f>
        <v>0</v>
      </c>
      <c r="DK90" s="824">
        <f t="shared" ref="DK90:DK112" si="383">COUNTA(AT90:AZ90)*$CF90</f>
        <v>0</v>
      </c>
      <c r="DL90" s="825">
        <f t="shared" ref="DL90:DL112" si="384">COUNTA(AT90:AZ90)*$CG90</f>
        <v>0</v>
      </c>
      <c r="DM90" s="823">
        <f t="shared" ref="DM90:DM112" si="385">COUNTA(BA90:BG90)*$CE90</f>
        <v>0</v>
      </c>
      <c r="DN90" s="824">
        <f t="shared" ref="DN90:DN112" si="386">COUNTA(BA90:BG90)*$CF90</f>
        <v>0</v>
      </c>
      <c r="DO90" s="825">
        <f t="shared" ref="DO90:DO112" si="387">COUNTA(BA90:BG90)*$CG90</f>
        <v>0</v>
      </c>
      <c r="DP90" s="823">
        <f t="shared" ref="DP90:DP112" si="388">COUNTA(BH90:BN90)*$CE90</f>
        <v>0</v>
      </c>
      <c r="DQ90" s="824">
        <f t="shared" ref="DQ90:DQ112" si="389">COUNTA(BH90:BN90)*$CF90</f>
        <v>0</v>
      </c>
      <c r="DR90" s="825">
        <f t="shared" ref="DR90:DR112" si="390">COUNTA(BH90:BN90)*$CG90</f>
        <v>0</v>
      </c>
      <c r="DS90" s="106"/>
      <c r="DT90" s="106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0"/>
      <c r="FL90" s="80"/>
      <c r="FM90" s="80"/>
      <c r="FN90" s="80"/>
      <c r="FO90" s="80"/>
      <c r="FP90" s="80"/>
      <c r="FQ90" s="80"/>
      <c r="FR90" s="80"/>
      <c r="FS90" s="80"/>
      <c r="FT90" s="80"/>
      <c r="FU90" s="80"/>
      <c r="FV90" s="80"/>
      <c r="FW90" s="80"/>
      <c r="FX90" s="80"/>
      <c r="FY90" s="80"/>
      <c r="FZ90" s="80"/>
      <c r="GA90" s="80"/>
      <c r="GB90" s="80"/>
      <c r="GC90" s="80"/>
      <c r="GD90" s="80"/>
      <c r="GE90" s="80"/>
      <c r="GF90" s="80"/>
      <c r="GG90" s="80"/>
      <c r="GH90" s="80"/>
      <c r="GI90" s="80"/>
      <c r="GJ90" s="80"/>
      <c r="GK90" s="80"/>
      <c r="GL90" s="80"/>
      <c r="GM90" s="80"/>
      <c r="GN90" s="80"/>
      <c r="GO90" s="80"/>
      <c r="GP90" s="80"/>
      <c r="GQ90" s="80"/>
      <c r="GR90" s="80"/>
      <c r="GS90" s="80"/>
      <c r="GT90" s="80"/>
      <c r="GU90" s="80"/>
      <c r="GV90" s="80"/>
      <c r="GW90" s="80"/>
      <c r="GX90" s="80"/>
      <c r="GY90" s="80"/>
      <c r="GZ90" s="80"/>
      <c r="HA90" s="80"/>
      <c r="HB90" s="80"/>
      <c r="HC90" s="80"/>
      <c r="HD90" s="80"/>
      <c r="HE90" s="80"/>
      <c r="HF90" s="80"/>
      <c r="HG90" s="80"/>
      <c r="HH90" s="80"/>
      <c r="HI90" s="80"/>
      <c r="HJ90" s="80"/>
      <c r="HK90" s="80"/>
      <c r="HL90" s="80"/>
      <c r="HM90" s="80"/>
      <c r="HN90" s="80"/>
      <c r="HO90" s="80"/>
      <c r="HP90" s="80"/>
      <c r="HQ90" s="80"/>
      <c r="HR90" s="80"/>
      <c r="HS90" s="80"/>
      <c r="HT90" s="80"/>
      <c r="HU90" s="80"/>
      <c r="HV90" s="80"/>
      <c r="HW90" s="80"/>
      <c r="HX90" s="80"/>
      <c r="HY90" s="80"/>
      <c r="HZ90" s="80"/>
      <c r="IA90" s="80"/>
      <c r="IB90" s="80"/>
      <c r="IC90" s="80"/>
      <c r="ID90" s="80"/>
      <c r="IE90" s="80"/>
      <c r="IF90" s="80"/>
      <c r="IG90" s="80"/>
      <c r="IH90" s="80"/>
      <c r="II90" s="80"/>
      <c r="IJ90" s="80"/>
      <c r="IK90" s="80"/>
      <c r="IL90" s="80"/>
      <c r="IM90" s="80"/>
      <c r="IN90" s="80"/>
      <c r="IO90" s="80"/>
      <c r="IP90" s="80"/>
      <c r="IQ90" s="80"/>
      <c r="IR90" s="80"/>
      <c r="IS90" s="80"/>
      <c r="IT90" s="80"/>
      <c r="IU90" s="80"/>
      <c r="IV90" s="80"/>
      <c r="IW90" s="80"/>
      <c r="IX90" s="80"/>
      <c r="IY90" s="80"/>
      <c r="IZ90" s="80"/>
      <c r="JA90" s="80"/>
      <c r="JB90" s="80"/>
      <c r="JC90" s="80"/>
      <c r="JD90" s="80"/>
      <c r="JE90" s="80"/>
      <c r="JF90" s="80"/>
      <c r="JG90" s="80"/>
      <c r="JH90" s="80"/>
      <c r="JI90" s="80"/>
      <c r="JJ90" s="80"/>
      <c r="JK90" s="80"/>
      <c r="JL90" s="80"/>
      <c r="JM90" s="80"/>
      <c r="JN90" s="80"/>
      <c r="JO90" s="80"/>
      <c r="JP90" s="80"/>
      <c r="JQ90" s="80"/>
      <c r="JR90" s="80"/>
      <c r="JS90" s="80"/>
      <c r="JT90" s="80"/>
      <c r="JU90" s="80"/>
      <c r="JV90" s="80"/>
      <c r="JW90" s="80"/>
    </row>
    <row r="91" spans="1:283" s="154" customFormat="1" ht="16.149999999999999" hidden="1" customHeight="1">
      <c r="A91" s="150"/>
      <c r="B91" s="106"/>
      <c r="C91" s="149" t="s">
        <v>368</v>
      </c>
      <c r="D91" s="151">
        <v>0.3125</v>
      </c>
      <c r="E91" s="151" t="s">
        <v>304</v>
      </c>
      <c r="F91" s="151" t="s">
        <v>305</v>
      </c>
      <c r="G91" s="133" t="str">
        <f>IF(D91&lt;=0.541,"DAY",(IF(D91&lt;=0.74930556,"EARLY",(IF(D91&lt;=0.97916667,"PRIME","LATE")))))</f>
        <v>DAY</v>
      </c>
      <c r="H91" s="112" t="s">
        <v>256</v>
      </c>
      <c r="I91" s="111" t="s">
        <v>306</v>
      </c>
      <c r="J91" s="111" t="s">
        <v>367</v>
      </c>
      <c r="K91" s="141"/>
      <c r="L91" s="141"/>
      <c r="M91" s="141"/>
      <c r="N91" s="141"/>
      <c r="O91" s="141"/>
      <c r="P91" s="142"/>
      <c r="Q91" s="142"/>
      <c r="R91" s="141"/>
      <c r="S91" s="141"/>
      <c r="T91" s="141"/>
      <c r="U91" s="141"/>
      <c r="V91" s="141"/>
      <c r="W91" s="142"/>
      <c r="X91" s="142"/>
      <c r="Y91" s="141"/>
      <c r="Z91" s="141"/>
      <c r="AA91" s="141"/>
      <c r="AB91" s="141"/>
      <c r="AC91" s="141"/>
      <c r="AD91" s="142"/>
      <c r="AE91" s="142"/>
      <c r="AF91" s="141"/>
      <c r="AG91" s="141"/>
      <c r="AH91" s="141"/>
      <c r="AI91" s="141"/>
      <c r="AJ91" s="141"/>
      <c r="AK91" s="142"/>
      <c r="AL91" s="142"/>
      <c r="AM91" s="141"/>
      <c r="AN91" s="141"/>
      <c r="AO91" s="141"/>
      <c r="AP91" s="141"/>
      <c r="AQ91" s="141"/>
      <c r="AR91" s="142"/>
      <c r="AS91" s="142"/>
      <c r="AT91" s="141"/>
      <c r="AU91" s="141"/>
      <c r="AV91" s="141"/>
      <c r="AW91" s="141"/>
      <c r="AX91" s="141"/>
      <c r="AY91" s="142"/>
      <c r="AZ91" s="142"/>
      <c r="BA91" s="141"/>
      <c r="BB91" s="141"/>
      <c r="BC91" s="141"/>
      <c r="BD91" s="141"/>
      <c r="BE91" s="141"/>
      <c r="BF91" s="142"/>
      <c r="BG91" s="142"/>
      <c r="BH91" s="141"/>
      <c r="BI91" s="141"/>
      <c r="BJ91" s="141"/>
      <c r="BK91" s="141"/>
      <c r="BL91" s="141"/>
      <c r="BM91" s="142"/>
      <c r="BN91" s="142"/>
      <c r="BO91" s="141"/>
      <c r="BP91" s="141"/>
      <c r="BQ91" s="141"/>
      <c r="BR91" s="141"/>
      <c r="BS91" s="141"/>
      <c r="BT91" s="142"/>
      <c r="BU91" s="142"/>
      <c r="BV91" s="141"/>
      <c r="BW91" s="141"/>
      <c r="BX91" s="141"/>
      <c r="BY91" s="141"/>
      <c r="BZ91" s="141"/>
      <c r="CA91" s="142"/>
      <c r="CB91" s="142"/>
      <c r="CC91" s="141"/>
      <c r="CD91" s="143">
        <f t="shared" si="360"/>
        <v>0</v>
      </c>
      <c r="CE91" s="144">
        <v>1.7</v>
      </c>
      <c r="CF91" s="145">
        <v>0.8</v>
      </c>
      <c r="CG91" s="331">
        <f t="shared" si="361"/>
        <v>1.3149217975547969</v>
      </c>
      <c r="CH91" s="153">
        <f>+CD91*CE91</f>
        <v>0</v>
      </c>
      <c r="CI91" s="147">
        <f>+CD91*CF91</f>
        <v>0</v>
      </c>
      <c r="CJ91" s="148">
        <f>CD91*CG91</f>
        <v>0</v>
      </c>
      <c r="CK91" s="549">
        <v>200</v>
      </c>
      <c r="CL91" s="549">
        <v>1400</v>
      </c>
      <c r="CM91" s="276">
        <f>CL91/30*J91</f>
        <v>1400</v>
      </c>
      <c r="CN91" s="548">
        <f t="shared" si="365"/>
        <v>262.98435951095939</v>
      </c>
      <c r="CO91" s="408">
        <v>262.98</v>
      </c>
      <c r="CP91" s="250">
        <f t="shared" si="366"/>
        <v>0</v>
      </c>
      <c r="CQ91" s="250">
        <f>CO91*CD91</f>
        <v>0</v>
      </c>
      <c r="CR91" s="155" t="e">
        <f t="shared" si="367"/>
        <v>#DIV/0!</v>
      </c>
      <c r="CS91" s="822"/>
      <c r="CT91" s="818">
        <f t="shared" si="368"/>
        <v>0</v>
      </c>
      <c r="CU91" s="818">
        <f t="shared" si="369"/>
        <v>0</v>
      </c>
      <c r="CV91" s="818"/>
      <c r="CW91" s="822"/>
      <c r="CX91" s="823">
        <f t="shared" si="370"/>
        <v>0</v>
      </c>
      <c r="CY91" s="824">
        <f t="shared" si="371"/>
        <v>0</v>
      </c>
      <c r="CZ91" s="825">
        <f t="shared" si="372"/>
        <v>0</v>
      </c>
      <c r="DA91" s="823">
        <f t="shared" si="373"/>
        <v>0</v>
      </c>
      <c r="DB91" s="824">
        <f t="shared" si="374"/>
        <v>0</v>
      </c>
      <c r="DC91" s="825">
        <f t="shared" si="375"/>
        <v>0</v>
      </c>
      <c r="DD91" s="823">
        <f t="shared" si="376"/>
        <v>0</v>
      </c>
      <c r="DE91" s="824">
        <f t="shared" si="377"/>
        <v>0</v>
      </c>
      <c r="DF91" s="825">
        <f t="shared" si="378"/>
        <v>0</v>
      </c>
      <c r="DG91" s="823">
        <f t="shared" si="379"/>
        <v>0</v>
      </c>
      <c r="DH91" s="824">
        <f t="shared" si="380"/>
        <v>0</v>
      </c>
      <c r="DI91" s="825">
        <f t="shared" si="381"/>
        <v>0</v>
      </c>
      <c r="DJ91" s="823">
        <f t="shared" si="382"/>
        <v>0</v>
      </c>
      <c r="DK91" s="824">
        <f t="shared" si="383"/>
        <v>0</v>
      </c>
      <c r="DL91" s="825">
        <f t="shared" si="384"/>
        <v>0</v>
      </c>
      <c r="DM91" s="823">
        <f t="shared" si="385"/>
        <v>0</v>
      </c>
      <c r="DN91" s="824">
        <f t="shared" si="386"/>
        <v>0</v>
      </c>
      <c r="DO91" s="825">
        <f t="shared" si="387"/>
        <v>0</v>
      </c>
      <c r="DP91" s="823">
        <f t="shared" si="388"/>
        <v>0</v>
      </c>
      <c r="DQ91" s="824">
        <f t="shared" si="389"/>
        <v>0</v>
      </c>
      <c r="DR91" s="825">
        <f t="shared" si="390"/>
        <v>0</v>
      </c>
      <c r="DS91" s="106"/>
      <c r="DT91" s="106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  <c r="FU91" s="80"/>
      <c r="FV91" s="80"/>
      <c r="FW91" s="80"/>
      <c r="FX91" s="80"/>
      <c r="FY91" s="80"/>
      <c r="FZ91" s="80"/>
      <c r="GA91" s="80"/>
      <c r="GB91" s="80"/>
      <c r="GC91" s="80"/>
      <c r="GD91" s="80"/>
      <c r="GE91" s="80"/>
      <c r="GF91" s="80"/>
      <c r="GG91" s="80"/>
      <c r="GH91" s="80"/>
      <c r="GI91" s="80"/>
      <c r="GJ91" s="80"/>
      <c r="GK91" s="80"/>
      <c r="GL91" s="80"/>
      <c r="GM91" s="80"/>
      <c r="GN91" s="80"/>
      <c r="GO91" s="80"/>
      <c r="GP91" s="80"/>
      <c r="GQ91" s="80"/>
      <c r="GR91" s="80"/>
      <c r="GS91" s="80"/>
      <c r="GT91" s="80"/>
      <c r="GU91" s="80"/>
      <c r="GV91" s="80"/>
      <c r="GW91" s="80"/>
      <c r="GX91" s="80"/>
      <c r="GY91" s="80"/>
      <c r="GZ91" s="80"/>
      <c r="HA91" s="80"/>
      <c r="HB91" s="80"/>
      <c r="HC91" s="80"/>
      <c r="HD91" s="80"/>
      <c r="HE91" s="80"/>
      <c r="HF91" s="80"/>
      <c r="HG91" s="80"/>
      <c r="HH91" s="80"/>
      <c r="HI91" s="80"/>
      <c r="HJ91" s="80"/>
      <c r="HK91" s="80"/>
      <c r="HL91" s="80"/>
      <c r="HM91" s="80"/>
      <c r="HN91" s="80"/>
      <c r="HO91" s="80"/>
      <c r="HP91" s="80"/>
      <c r="HQ91" s="80"/>
      <c r="HR91" s="80"/>
      <c r="HS91" s="80"/>
      <c r="HT91" s="80"/>
      <c r="HU91" s="80"/>
      <c r="HV91" s="80"/>
      <c r="HW91" s="80"/>
      <c r="HX91" s="80"/>
      <c r="HY91" s="80"/>
      <c r="HZ91" s="80"/>
      <c r="IA91" s="80"/>
      <c r="IB91" s="80"/>
      <c r="IC91" s="80"/>
      <c r="ID91" s="80"/>
      <c r="IE91" s="80"/>
      <c r="IF91" s="80"/>
      <c r="IG91" s="80"/>
      <c r="IH91" s="80"/>
      <c r="II91" s="80"/>
      <c r="IJ91" s="80"/>
      <c r="IK91" s="80"/>
      <c r="IL91" s="80"/>
      <c r="IM91" s="80"/>
      <c r="IN91" s="80"/>
      <c r="IO91" s="80"/>
      <c r="IP91" s="80"/>
      <c r="IQ91" s="80"/>
      <c r="IR91" s="80"/>
      <c r="IS91" s="80"/>
      <c r="IT91" s="80"/>
      <c r="IU91" s="80"/>
      <c r="IV91" s="80"/>
      <c r="IW91" s="80"/>
      <c r="IX91" s="80"/>
      <c r="IY91" s="80"/>
      <c r="IZ91" s="80"/>
      <c r="JA91" s="80"/>
      <c r="JB91" s="80"/>
      <c r="JC91" s="80"/>
      <c r="JD91" s="80"/>
      <c r="JE91" s="80"/>
      <c r="JF91" s="80"/>
      <c r="JG91" s="80"/>
      <c r="JH91" s="80"/>
      <c r="JI91" s="80"/>
      <c r="JJ91" s="80"/>
      <c r="JK91" s="80"/>
      <c r="JL91" s="80"/>
      <c r="JM91" s="80"/>
      <c r="JN91" s="80"/>
      <c r="JO91" s="80"/>
      <c r="JP91" s="80"/>
      <c r="JQ91" s="80"/>
      <c r="JR91" s="80"/>
      <c r="JS91" s="80"/>
      <c r="JT91" s="80"/>
      <c r="JU91" s="80"/>
      <c r="JV91" s="80"/>
      <c r="JW91" s="80"/>
    </row>
    <row r="92" spans="1:283" s="154" customFormat="1" ht="16.149999999999999" hidden="1" customHeight="1">
      <c r="A92" s="150"/>
      <c r="B92" s="106"/>
      <c r="C92" s="149" t="s">
        <v>369</v>
      </c>
      <c r="D92" s="151">
        <v>0.54166666666666663</v>
      </c>
      <c r="E92" s="151" t="s">
        <v>304</v>
      </c>
      <c r="F92" s="151" t="s">
        <v>305</v>
      </c>
      <c r="G92" s="133" t="str">
        <f>IF(D92&lt;=0.541,"DAY",(IF(D92&lt;=0.74930556,"EARLY",(IF(D92&lt;=0.97916667,"PRIME","LATE")))))</f>
        <v>EARLY</v>
      </c>
      <c r="H92" s="112" t="s">
        <v>256</v>
      </c>
      <c r="I92" s="111" t="s">
        <v>306</v>
      </c>
      <c r="J92" s="111" t="s">
        <v>367</v>
      </c>
      <c r="K92" s="141"/>
      <c r="L92" s="141"/>
      <c r="M92" s="141"/>
      <c r="N92" s="141"/>
      <c r="O92" s="141"/>
      <c r="P92" s="142"/>
      <c r="Q92" s="142"/>
      <c r="R92" s="141"/>
      <c r="S92" s="141"/>
      <c r="T92" s="141"/>
      <c r="U92" s="141"/>
      <c r="V92" s="141"/>
      <c r="W92" s="142"/>
      <c r="X92" s="142"/>
      <c r="Y92" s="141"/>
      <c r="Z92" s="141"/>
      <c r="AA92" s="141"/>
      <c r="AB92" s="141"/>
      <c r="AC92" s="141"/>
      <c r="AD92" s="142"/>
      <c r="AE92" s="142"/>
      <c r="AF92" s="141"/>
      <c r="AG92" s="141"/>
      <c r="AH92" s="141"/>
      <c r="AI92" s="141"/>
      <c r="AJ92" s="141"/>
      <c r="AK92" s="142"/>
      <c r="AL92" s="142"/>
      <c r="AM92" s="141"/>
      <c r="AN92" s="141"/>
      <c r="AO92" s="141"/>
      <c r="AP92" s="141"/>
      <c r="AQ92" s="141"/>
      <c r="AR92" s="142"/>
      <c r="AS92" s="142"/>
      <c r="AT92" s="141"/>
      <c r="AU92" s="141"/>
      <c r="AV92" s="141"/>
      <c r="AW92" s="141"/>
      <c r="AX92" s="141"/>
      <c r="AY92" s="142"/>
      <c r="AZ92" s="142"/>
      <c r="BA92" s="141"/>
      <c r="BB92" s="141"/>
      <c r="BC92" s="141"/>
      <c r="BD92" s="141"/>
      <c r="BE92" s="141"/>
      <c r="BF92" s="142"/>
      <c r="BG92" s="142"/>
      <c r="BH92" s="141"/>
      <c r="BI92" s="141"/>
      <c r="BJ92" s="141"/>
      <c r="BK92" s="141"/>
      <c r="BL92" s="141"/>
      <c r="BM92" s="142"/>
      <c r="BN92" s="142"/>
      <c r="BO92" s="141"/>
      <c r="BP92" s="141"/>
      <c r="BQ92" s="141"/>
      <c r="BR92" s="141"/>
      <c r="BS92" s="141"/>
      <c r="BT92" s="142"/>
      <c r="BU92" s="142"/>
      <c r="BV92" s="141"/>
      <c r="BW92" s="141"/>
      <c r="BX92" s="141"/>
      <c r="BY92" s="141"/>
      <c r="BZ92" s="141"/>
      <c r="CA92" s="142"/>
      <c r="CB92" s="142"/>
      <c r="CC92" s="141"/>
      <c r="CD92" s="143">
        <f t="shared" si="360"/>
        <v>0</v>
      </c>
      <c r="CE92" s="144">
        <v>2</v>
      </c>
      <c r="CF92" s="145">
        <v>0.8</v>
      </c>
      <c r="CG92" s="331">
        <f t="shared" si="361"/>
        <v>1.486562396739729</v>
      </c>
      <c r="CH92" s="153">
        <f>+CD92*CE92</f>
        <v>0</v>
      </c>
      <c r="CI92" s="147">
        <f>+CD92*CF92</f>
        <v>0</v>
      </c>
      <c r="CJ92" s="148">
        <f>CD92*CG92</f>
        <v>0</v>
      </c>
      <c r="CK92" s="549">
        <v>280</v>
      </c>
      <c r="CL92" s="549">
        <v>2000</v>
      </c>
      <c r="CM92" s="276">
        <f t="shared" ref="CM92:CM99" si="391">CL92/30*J92</f>
        <v>2000.0000000000002</v>
      </c>
      <c r="CN92" s="548">
        <f t="shared" si="365"/>
        <v>416.23747108712411</v>
      </c>
      <c r="CO92" s="408">
        <v>416.24</v>
      </c>
      <c r="CP92" s="250">
        <f t="shared" si="366"/>
        <v>0</v>
      </c>
      <c r="CQ92" s="250">
        <f t="shared" ref="CQ92:CQ99" si="392">CO92*CD92</f>
        <v>0</v>
      </c>
      <c r="CR92" s="155" t="e">
        <f t="shared" si="367"/>
        <v>#DIV/0!</v>
      </c>
      <c r="CS92" s="822"/>
      <c r="CT92" s="818">
        <f t="shared" si="368"/>
        <v>0</v>
      </c>
      <c r="CU92" s="818">
        <f t="shared" si="369"/>
        <v>0</v>
      </c>
      <c r="CV92" s="818"/>
      <c r="CW92" s="822"/>
      <c r="CX92" s="823">
        <f t="shared" si="370"/>
        <v>0</v>
      </c>
      <c r="CY92" s="824">
        <f t="shared" si="371"/>
        <v>0</v>
      </c>
      <c r="CZ92" s="825">
        <f t="shared" si="372"/>
        <v>0</v>
      </c>
      <c r="DA92" s="823">
        <f t="shared" si="373"/>
        <v>0</v>
      </c>
      <c r="DB92" s="824">
        <f t="shared" si="374"/>
        <v>0</v>
      </c>
      <c r="DC92" s="825">
        <f t="shared" si="375"/>
        <v>0</v>
      </c>
      <c r="DD92" s="823">
        <f t="shared" si="376"/>
        <v>0</v>
      </c>
      <c r="DE92" s="824">
        <f t="shared" si="377"/>
        <v>0</v>
      </c>
      <c r="DF92" s="825">
        <f t="shared" si="378"/>
        <v>0</v>
      </c>
      <c r="DG92" s="823">
        <f t="shared" si="379"/>
        <v>0</v>
      </c>
      <c r="DH92" s="824">
        <f t="shared" si="380"/>
        <v>0</v>
      </c>
      <c r="DI92" s="825">
        <f t="shared" si="381"/>
        <v>0</v>
      </c>
      <c r="DJ92" s="823">
        <f t="shared" si="382"/>
        <v>0</v>
      </c>
      <c r="DK92" s="824">
        <f t="shared" si="383"/>
        <v>0</v>
      </c>
      <c r="DL92" s="825">
        <f t="shared" si="384"/>
        <v>0</v>
      </c>
      <c r="DM92" s="823">
        <f t="shared" si="385"/>
        <v>0</v>
      </c>
      <c r="DN92" s="824">
        <f t="shared" si="386"/>
        <v>0</v>
      </c>
      <c r="DO92" s="825">
        <f t="shared" si="387"/>
        <v>0</v>
      </c>
      <c r="DP92" s="823">
        <f t="shared" si="388"/>
        <v>0</v>
      </c>
      <c r="DQ92" s="824">
        <f t="shared" si="389"/>
        <v>0</v>
      </c>
      <c r="DR92" s="825">
        <f t="shared" si="390"/>
        <v>0</v>
      </c>
      <c r="DS92" s="106"/>
      <c r="DT92" s="106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0"/>
      <c r="FL92" s="80"/>
      <c r="FM92" s="80"/>
      <c r="FN92" s="80"/>
      <c r="FO92" s="80"/>
      <c r="FP92" s="80"/>
      <c r="FQ92" s="80"/>
      <c r="FR92" s="80"/>
      <c r="FS92" s="80"/>
      <c r="FT92" s="80"/>
      <c r="FU92" s="80"/>
      <c r="FV92" s="80"/>
      <c r="FW92" s="80"/>
      <c r="FX92" s="80"/>
      <c r="FY92" s="80"/>
      <c r="FZ92" s="80"/>
      <c r="GA92" s="80"/>
      <c r="GB92" s="80"/>
      <c r="GC92" s="80"/>
      <c r="GD92" s="80"/>
      <c r="GE92" s="80"/>
      <c r="GF92" s="80"/>
      <c r="GG92" s="80"/>
      <c r="GH92" s="80"/>
      <c r="GI92" s="80"/>
      <c r="GJ92" s="80"/>
      <c r="GK92" s="80"/>
      <c r="GL92" s="80"/>
      <c r="GM92" s="80"/>
      <c r="GN92" s="80"/>
      <c r="GO92" s="80"/>
      <c r="GP92" s="80"/>
      <c r="GQ92" s="80"/>
      <c r="GR92" s="80"/>
      <c r="GS92" s="80"/>
      <c r="GT92" s="80"/>
      <c r="GU92" s="80"/>
      <c r="GV92" s="80"/>
      <c r="GW92" s="80"/>
      <c r="GX92" s="80"/>
      <c r="GY92" s="80"/>
      <c r="GZ92" s="80"/>
      <c r="HA92" s="80"/>
      <c r="HB92" s="80"/>
      <c r="HC92" s="80"/>
      <c r="HD92" s="80"/>
      <c r="HE92" s="80"/>
      <c r="HF92" s="80"/>
      <c r="HG92" s="80"/>
      <c r="HH92" s="80"/>
      <c r="HI92" s="80"/>
      <c r="HJ92" s="80"/>
      <c r="HK92" s="80"/>
      <c r="HL92" s="80"/>
      <c r="HM92" s="80"/>
      <c r="HN92" s="80"/>
      <c r="HO92" s="80"/>
      <c r="HP92" s="80"/>
      <c r="HQ92" s="80"/>
      <c r="HR92" s="80"/>
      <c r="HS92" s="80"/>
      <c r="HT92" s="80"/>
      <c r="HU92" s="80"/>
      <c r="HV92" s="80"/>
      <c r="HW92" s="80"/>
      <c r="HX92" s="80"/>
      <c r="HY92" s="80"/>
      <c r="HZ92" s="80"/>
      <c r="IA92" s="80"/>
      <c r="IB92" s="80"/>
      <c r="IC92" s="80"/>
      <c r="ID92" s="80"/>
      <c r="IE92" s="80"/>
      <c r="IF92" s="80"/>
      <c r="IG92" s="80"/>
      <c r="IH92" s="80"/>
      <c r="II92" s="80"/>
      <c r="IJ92" s="80"/>
      <c r="IK92" s="80"/>
      <c r="IL92" s="80"/>
      <c r="IM92" s="80"/>
      <c r="IN92" s="80"/>
      <c r="IO92" s="80"/>
      <c r="IP92" s="80"/>
      <c r="IQ92" s="80"/>
      <c r="IR92" s="80"/>
      <c r="IS92" s="80"/>
      <c r="IT92" s="80"/>
      <c r="IU92" s="80"/>
      <c r="IV92" s="80"/>
      <c r="IW92" s="80"/>
      <c r="IX92" s="80"/>
      <c r="IY92" s="80"/>
      <c r="IZ92" s="80"/>
      <c r="JA92" s="80"/>
      <c r="JB92" s="80"/>
      <c r="JC92" s="80"/>
      <c r="JD92" s="80"/>
      <c r="JE92" s="80"/>
      <c r="JF92" s="80"/>
      <c r="JG92" s="80"/>
      <c r="JH92" s="80"/>
      <c r="JI92" s="80"/>
      <c r="JJ92" s="80"/>
      <c r="JK92" s="80"/>
      <c r="JL92" s="80"/>
      <c r="JM92" s="80"/>
      <c r="JN92" s="80"/>
      <c r="JO92" s="80"/>
      <c r="JP92" s="80"/>
      <c r="JQ92" s="80"/>
      <c r="JR92" s="80"/>
      <c r="JS92" s="80"/>
      <c r="JT92" s="80"/>
      <c r="JU92" s="80"/>
      <c r="JV92" s="80"/>
      <c r="JW92" s="80"/>
    </row>
    <row r="93" spans="1:283" s="154" customFormat="1" ht="16.149999999999999" hidden="1" customHeight="1">
      <c r="A93" s="150"/>
      <c r="B93" s="106"/>
      <c r="C93" s="149" t="s">
        <v>370</v>
      </c>
      <c r="D93" s="151">
        <v>0.61458333333333337</v>
      </c>
      <c r="E93" s="151" t="s">
        <v>371</v>
      </c>
      <c r="F93" s="151" t="s">
        <v>305</v>
      </c>
      <c r="G93" s="133" t="str">
        <f>IF(D93&lt;=0.541,"DAY",(IF(D93&lt;=0.74930556,"EARLY",(IF(D93&lt;=0.97916667,"PRIME","LATE")))))</f>
        <v>EARLY</v>
      </c>
      <c r="H93" s="112" t="s">
        <v>256</v>
      </c>
      <c r="I93" s="111" t="s">
        <v>306</v>
      </c>
      <c r="J93" s="111" t="s">
        <v>367</v>
      </c>
      <c r="K93" s="141"/>
      <c r="L93" s="141"/>
      <c r="M93" s="141"/>
      <c r="N93" s="141"/>
      <c r="O93" s="141"/>
      <c r="P93" s="142"/>
      <c r="Q93" s="142"/>
      <c r="R93" s="141"/>
      <c r="S93" s="141"/>
      <c r="T93" s="141"/>
      <c r="U93" s="141"/>
      <c r="V93" s="141"/>
      <c r="W93" s="142"/>
      <c r="X93" s="142"/>
      <c r="Y93" s="141"/>
      <c r="Z93" s="141"/>
      <c r="AA93" s="141"/>
      <c r="AB93" s="141"/>
      <c r="AC93" s="141"/>
      <c r="AD93" s="142"/>
      <c r="AE93" s="142"/>
      <c r="AF93" s="141"/>
      <c r="AG93" s="141"/>
      <c r="AH93" s="141"/>
      <c r="AI93" s="141"/>
      <c r="AJ93" s="141"/>
      <c r="AK93" s="142"/>
      <c r="AL93" s="142"/>
      <c r="AM93" s="141"/>
      <c r="AN93" s="141"/>
      <c r="AO93" s="141"/>
      <c r="AP93" s="141"/>
      <c r="AQ93" s="141"/>
      <c r="AR93" s="142"/>
      <c r="AS93" s="142"/>
      <c r="AT93" s="141"/>
      <c r="AU93" s="141"/>
      <c r="AV93" s="141"/>
      <c r="AW93" s="141"/>
      <c r="AX93" s="141"/>
      <c r="AY93" s="142"/>
      <c r="AZ93" s="142"/>
      <c r="BA93" s="141"/>
      <c r="BB93" s="141"/>
      <c r="BC93" s="141"/>
      <c r="BD93" s="141"/>
      <c r="BE93" s="141"/>
      <c r="BF93" s="142"/>
      <c r="BG93" s="142"/>
      <c r="BH93" s="141"/>
      <c r="BI93" s="141"/>
      <c r="BJ93" s="141"/>
      <c r="BK93" s="141"/>
      <c r="BL93" s="141"/>
      <c r="BM93" s="142"/>
      <c r="BN93" s="142"/>
      <c r="BO93" s="141"/>
      <c r="BP93" s="141"/>
      <c r="BQ93" s="141"/>
      <c r="BR93" s="141"/>
      <c r="BS93" s="141"/>
      <c r="BT93" s="142"/>
      <c r="BU93" s="142"/>
      <c r="BV93" s="141"/>
      <c r="BW93" s="141"/>
      <c r="BX93" s="141"/>
      <c r="BY93" s="141"/>
      <c r="BZ93" s="141"/>
      <c r="CA93" s="142"/>
      <c r="CB93" s="142"/>
      <c r="CC93" s="141"/>
      <c r="CD93" s="143">
        <f t="shared" si="360"/>
        <v>0</v>
      </c>
      <c r="CE93" s="144">
        <v>2.2000000000000002</v>
      </c>
      <c r="CF93" s="145">
        <v>1.1000000000000001</v>
      </c>
      <c r="CG93" s="331">
        <f t="shared" si="361"/>
        <v>1.7293488636780849</v>
      </c>
      <c r="CH93" s="153">
        <f>+CD93*CE93</f>
        <v>0</v>
      </c>
      <c r="CI93" s="147">
        <f>+CD93*CF93</f>
        <v>0</v>
      </c>
      <c r="CJ93" s="148">
        <f>CD93*CG93</f>
        <v>0</v>
      </c>
      <c r="CK93" s="549">
        <v>280</v>
      </c>
      <c r="CL93" s="549">
        <v>2000</v>
      </c>
      <c r="CM93" s="276">
        <f t="shared" si="391"/>
        <v>2000.0000000000002</v>
      </c>
      <c r="CN93" s="548">
        <f t="shared" si="365"/>
        <v>484.21768182986381</v>
      </c>
      <c r="CO93" s="408">
        <v>484.22</v>
      </c>
      <c r="CP93" s="250">
        <f t="shared" si="366"/>
        <v>0</v>
      </c>
      <c r="CQ93" s="250">
        <f t="shared" si="392"/>
        <v>0</v>
      </c>
      <c r="CR93" s="155" t="e">
        <f t="shared" si="367"/>
        <v>#DIV/0!</v>
      </c>
      <c r="CS93" s="822"/>
      <c r="CT93" s="818">
        <f t="shared" si="368"/>
        <v>0</v>
      </c>
      <c r="CU93" s="818">
        <f t="shared" si="369"/>
        <v>0</v>
      </c>
      <c r="CV93" s="818"/>
      <c r="CW93" s="822"/>
      <c r="CX93" s="823">
        <f t="shared" si="370"/>
        <v>0</v>
      </c>
      <c r="CY93" s="824">
        <f t="shared" si="371"/>
        <v>0</v>
      </c>
      <c r="CZ93" s="825">
        <f t="shared" si="372"/>
        <v>0</v>
      </c>
      <c r="DA93" s="823">
        <f t="shared" si="373"/>
        <v>0</v>
      </c>
      <c r="DB93" s="824">
        <f t="shared" si="374"/>
        <v>0</v>
      </c>
      <c r="DC93" s="825">
        <f t="shared" si="375"/>
        <v>0</v>
      </c>
      <c r="DD93" s="823">
        <f t="shared" si="376"/>
        <v>0</v>
      </c>
      <c r="DE93" s="824">
        <f t="shared" si="377"/>
        <v>0</v>
      </c>
      <c r="DF93" s="825">
        <f t="shared" si="378"/>
        <v>0</v>
      </c>
      <c r="DG93" s="823">
        <f t="shared" si="379"/>
        <v>0</v>
      </c>
      <c r="DH93" s="824">
        <f t="shared" si="380"/>
        <v>0</v>
      </c>
      <c r="DI93" s="825">
        <f t="shared" si="381"/>
        <v>0</v>
      </c>
      <c r="DJ93" s="823">
        <f t="shared" si="382"/>
        <v>0</v>
      </c>
      <c r="DK93" s="824">
        <f t="shared" si="383"/>
        <v>0</v>
      </c>
      <c r="DL93" s="825">
        <f t="shared" si="384"/>
        <v>0</v>
      </c>
      <c r="DM93" s="823">
        <f t="shared" si="385"/>
        <v>0</v>
      </c>
      <c r="DN93" s="824">
        <f t="shared" si="386"/>
        <v>0</v>
      </c>
      <c r="DO93" s="825">
        <f t="shared" si="387"/>
        <v>0</v>
      </c>
      <c r="DP93" s="823">
        <f t="shared" si="388"/>
        <v>0</v>
      </c>
      <c r="DQ93" s="824">
        <f t="shared" si="389"/>
        <v>0</v>
      </c>
      <c r="DR93" s="825">
        <f t="shared" si="390"/>
        <v>0</v>
      </c>
      <c r="DS93" s="106"/>
      <c r="DT93" s="106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0"/>
      <c r="FL93" s="80"/>
      <c r="FM93" s="80"/>
      <c r="FN93" s="80"/>
      <c r="FO93" s="80"/>
      <c r="FP93" s="80"/>
      <c r="FQ93" s="80"/>
      <c r="FR93" s="80"/>
      <c r="FS93" s="80"/>
      <c r="FT93" s="80"/>
      <c r="FU93" s="80"/>
      <c r="FV93" s="80"/>
      <c r="FW93" s="80"/>
      <c r="FX93" s="80"/>
      <c r="FY93" s="80"/>
      <c r="FZ93" s="80"/>
      <c r="GA93" s="80"/>
      <c r="GB93" s="80"/>
      <c r="GC93" s="80"/>
      <c r="GD93" s="80"/>
      <c r="GE93" s="80"/>
      <c r="GF93" s="80"/>
      <c r="GG93" s="80"/>
      <c r="GH93" s="80"/>
      <c r="GI93" s="80"/>
      <c r="GJ93" s="80"/>
      <c r="GK93" s="80"/>
      <c r="GL93" s="80"/>
      <c r="GM93" s="80"/>
      <c r="GN93" s="80"/>
      <c r="GO93" s="80"/>
      <c r="GP93" s="80"/>
      <c r="GQ93" s="80"/>
      <c r="GR93" s="80"/>
      <c r="GS93" s="80"/>
      <c r="GT93" s="80"/>
      <c r="GU93" s="80"/>
      <c r="GV93" s="80"/>
      <c r="GW93" s="80"/>
      <c r="GX93" s="80"/>
      <c r="GY93" s="80"/>
      <c r="GZ93" s="80"/>
      <c r="HA93" s="80"/>
      <c r="HB93" s="80"/>
      <c r="HC93" s="80"/>
      <c r="HD93" s="80"/>
      <c r="HE93" s="80"/>
      <c r="HF93" s="80"/>
      <c r="HG93" s="80"/>
      <c r="HH93" s="80"/>
      <c r="HI93" s="80"/>
      <c r="HJ93" s="80"/>
      <c r="HK93" s="80"/>
      <c r="HL93" s="80"/>
      <c r="HM93" s="80"/>
      <c r="HN93" s="80"/>
      <c r="HO93" s="80"/>
      <c r="HP93" s="80"/>
      <c r="HQ93" s="80"/>
      <c r="HR93" s="80"/>
      <c r="HS93" s="80"/>
      <c r="HT93" s="80"/>
      <c r="HU93" s="80"/>
      <c r="HV93" s="80"/>
      <c r="HW93" s="80"/>
      <c r="HX93" s="80"/>
      <c r="HY93" s="80"/>
      <c r="HZ93" s="80"/>
      <c r="IA93" s="80"/>
      <c r="IB93" s="80"/>
      <c r="IC93" s="80"/>
      <c r="ID93" s="80"/>
      <c r="IE93" s="80"/>
      <c r="IF93" s="80"/>
      <c r="IG93" s="80"/>
      <c r="IH93" s="80"/>
      <c r="II93" s="80"/>
      <c r="IJ93" s="80"/>
      <c r="IK93" s="80"/>
      <c r="IL93" s="80"/>
      <c r="IM93" s="80"/>
      <c r="IN93" s="80"/>
      <c r="IO93" s="80"/>
      <c r="IP93" s="80"/>
      <c r="IQ93" s="80"/>
      <c r="IR93" s="80"/>
      <c r="IS93" s="80"/>
      <c r="IT93" s="80"/>
      <c r="IU93" s="80"/>
      <c r="IV93" s="80"/>
      <c r="IW93" s="80"/>
      <c r="IX93" s="80"/>
      <c r="IY93" s="80"/>
      <c r="IZ93" s="80"/>
      <c r="JA93" s="80"/>
      <c r="JB93" s="80"/>
      <c r="JC93" s="80"/>
      <c r="JD93" s="80"/>
      <c r="JE93" s="80"/>
      <c r="JF93" s="80"/>
      <c r="JG93" s="80"/>
      <c r="JH93" s="80"/>
      <c r="JI93" s="80"/>
      <c r="JJ93" s="80"/>
      <c r="JK93" s="80"/>
      <c r="JL93" s="80"/>
      <c r="JM93" s="80"/>
      <c r="JN93" s="80"/>
      <c r="JO93" s="80"/>
      <c r="JP93" s="80"/>
      <c r="JQ93" s="80"/>
      <c r="JR93" s="80"/>
      <c r="JS93" s="80"/>
      <c r="JT93" s="80"/>
      <c r="JU93" s="80"/>
      <c r="JV93" s="80"/>
      <c r="JW93" s="80"/>
    </row>
    <row r="94" spans="1:283" s="154" customFormat="1" ht="16.149999999999999" hidden="1" customHeight="1">
      <c r="A94" s="150"/>
      <c r="B94" s="106"/>
      <c r="C94" s="149" t="s">
        <v>372</v>
      </c>
      <c r="D94" s="151">
        <v>0.75</v>
      </c>
      <c r="E94" s="151" t="s">
        <v>325</v>
      </c>
      <c r="F94" s="151" t="s">
        <v>286</v>
      </c>
      <c r="G94" s="133" t="s">
        <v>373</v>
      </c>
      <c r="H94" s="112" t="s">
        <v>256</v>
      </c>
      <c r="I94" s="111" t="s">
        <v>306</v>
      </c>
      <c r="J94" s="111" t="s">
        <v>367</v>
      </c>
      <c r="K94" s="141"/>
      <c r="L94" s="141"/>
      <c r="M94" s="141"/>
      <c r="N94" s="141"/>
      <c r="O94" s="141"/>
      <c r="P94" s="142"/>
      <c r="Q94" s="142"/>
      <c r="R94" s="141"/>
      <c r="S94" s="141"/>
      <c r="T94" s="141"/>
      <c r="U94" s="141"/>
      <c r="V94" s="141"/>
      <c r="W94" s="142"/>
      <c r="X94" s="142"/>
      <c r="Y94" s="141"/>
      <c r="Z94" s="141"/>
      <c r="AA94" s="141"/>
      <c r="AB94" s="141"/>
      <c r="AC94" s="141"/>
      <c r="AD94" s="142"/>
      <c r="AE94" s="142"/>
      <c r="AF94" s="141"/>
      <c r="AG94" s="141"/>
      <c r="AH94" s="141"/>
      <c r="AI94" s="141"/>
      <c r="AJ94" s="141"/>
      <c r="AK94" s="142"/>
      <c r="AL94" s="142"/>
      <c r="AM94" s="141"/>
      <c r="AN94" s="141"/>
      <c r="AO94" s="141"/>
      <c r="AP94" s="141"/>
      <c r="AQ94" s="141"/>
      <c r="AR94" s="142"/>
      <c r="AS94" s="142"/>
      <c r="AT94" s="141"/>
      <c r="AU94" s="141"/>
      <c r="AV94" s="141"/>
      <c r="AW94" s="141"/>
      <c r="AX94" s="141"/>
      <c r="AY94" s="142"/>
      <c r="AZ94" s="142"/>
      <c r="BA94" s="141"/>
      <c r="BB94" s="141"/>
      <c r="BC94" s="141"/>
      <c r="BD94" s="141"/>
      <c r="BE94" s="141"/>
      <c r="BF94" s="142"/>
      <c r="BG94" s="142"/>
      <c r="BH94" s="141"/>
      <c r="BI94" s="141"/>
      <c r="BJ94" s="141"/>
      <c r="BK94" s="141"/>
      <c r="BL94" s="141"/>
      <c r="BM94" s="142"/>
      <c r="BN94" s="142"/>
      <c r="BO94" s="141"/>
      <c r="BP94" s="141"/>
      <c r="BQ94" s="141"/>
      <c r="BR94" s="141"/>
      <c r="BS94" s="141"/>
      <c r="BT94" s="142"/>
      <c r="BU94" s="142"/>
      <c r="BV94" s="141"/>
      <c r="BW94" s="141"/>
      <c r="BX94" s="141"/>
      <c r="BY94" s="141"/>
      <c r="BZ94" s="141"/>
      <c r="CA94" s="142"/>
      <c r="CB94" s="142"/>
      <c r="CC94" s="141"/>
      <c r="CD94" s="143">
        <f t="shared" si="360"/>
        <v>0</v>
      </c>
      <c r="CE94" s="144">
        <v>1.4</v>
      </c>
      <c r="CF94" s="145">
        <v>0.6</v>
      </c>
      <c r="CG94" s="331">
        <f t="shared" si="361"/>
        <v>1.0577082644931526</v>
      </c>
      <c r="CH94" s="153">
        <f>+CD94*CE94</f>
        <v>0</v>
      </c>
      <c r="CI94" s="147">
        <f>+CD94*CF94</f>
        <v>0</v>
      </c>
      <c r="CJ94" s="148">
        <f>CD94*CG94</f>
        <v>0</v>
      </c>
      <c r="CK94" s="549">
        <v>280</v>
      </c>
      <c r="CL94" s="549">
        <v>1800</v>
      </c>
      <c r="CM94" s="276">
        <f t="shared" si="391"/>
        <v>1800</v>
      </c>
      <c r="CN94" s="548">
        <f t="shared" si="365"/>
        <v>296.15831405808274</v>
      </c>
      <c r="CO94" s="408">
        <v>296.16000000000003</v>
      </c>
      <c r="CP94" s="250">
        <f t="shared" si="366"/>
        <v>0</v>
      </c>
      <c r="CQ94" s="250">
        <f t="shared" si="392"/>
        <v>0</v>
      </c>
      <c r="CR94" s="155" t="e">
        <f t="shared" si="367"/>
        <v>#DIV/0!</v>
      </c>
      <c r="CS94" s="822"/>
      <c r="CT94" s="818">
        <f t="shared" si="368"/>
        <v>0</v>
      </c>
      <c r="CU94" s="818">
        <f t="shared" si="369"/>
        <v>0</v>
      </c>
      <c r="CV94" s="818"/>
      <c r="CW94" s="822"/>
      <c r="CX94" s="823">
        <f t="shared" si="370"/>
        <v>0</v>
      </c>
      <c r="CY94" s="824">
        <f t="shared" si="371"/>
        <v>0</v>
      </c>
      <c r="CZ94" s="825">
        <f t="shared" si="372"/>
        <v>0</v>
      </c>
      <c r="DA94" s="823">
        <f t="shared" si="373"/>
        <v>0</v>
      </c>
      <c r="DB94" s="824">
        <f t="shared" si="374"/>
        <v>0</v>
      </c>
      <c r="DC94" s="825">
        <f t="shared" si="375"/>
        <v>0</v>
      </c>
      <c r="DD94" s="823">
        <f t="shared" si="376"/>
        <v>0</v>
      </c>
      <c r="DE94" s="824">
        <f t="shared" si="377"/>
        <v>0</v>
      </c>
      <c r="DF94" s="825">
        <f t="shared" si="378"/>
        <v>0</v>
      </c>
      <c r="DG94" s="823">
        <f t="shared" si="379"/>
        <v>0</v>
      </c>
      <c r="DH94" s="824">
        <f t="shared" si="380"/>
        <v>0</v>
      </c>
      <c r="DI94" s="825">
        <f t="shared" si="381"/>
        <v>0</v>
      </c>
      <c r="DJ94" s="823">
        <f t="shared" si="382"/>
        <v>0</v>
      </c>
      <c r="DK94" s="824">
        <f t="shared" si="383"/>
        <v>0</v>
      </c>
      <c r="DL94" s="825">
        <f t="shared" si="384"/>
        <v>0</v>
      </c>
      <c r="DM94" s="823">
        <f t="shared" si="385"/>
        <v>0</v>
      </c>
      <c r="DN94" s="824">
        <f t="shared" si="386"/>
        <v>0</v>
      </c>
      <c r="DO94" s="825">
        <f t="shared" si="387"/>
        <v>0</v>
      </c>
      <c r="DP94" s="823">
        <f t="shared" si="388"/>
        <v>0</v>
      </c>
      <c r="DQ94" s="824">
        <f t="shared" si="389"/>
        <v>0</v>
      </c>
      <c r="DR94" s="825">
        <f t="shared" si="390"/>
        <v>0</v>
      </c>
      <c r="DS94" s="106"/>
      <c r="DT94" s="106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  <c r="EH94" s="80"/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80"/>
      <c r="FF94" s="80"/>
      <c r="FG94" s="80"/>
      <c r="FH94" s="80"/>
      <c r="FI94" s="80"/>
      <c r="FJ94" s="80"/>
      <c r="FK94" s="80"/>
      <c r="FL94" s="80"/>
      <c r="FM94" s="80"/>
      <c r="FN94" s="80"/>
      <c r="FO94" s="80"/>
      <c r="FP94" s="80"/>
      <c r="FQ94" s="80"/>
      <c r="FR94" s="80"/>
      <c r="FS94" s="80"/>
      <c r="FT94" s="80"/>
      <c r="FU94" s="80"/>
      <c r="FV94" s="80"/>
      <c r="FW94" s="80"/>
      <c r="FX94" s="80"/>
      <c r="FY94" s="80"/>
      <c r="FZ94" s="80"/>
      <c r="GA94" s="80"/>
      <c r="GB94" s="80"/>
      <c r="GC94" s="80"/>
      <c r="GD94" s="80"/>
      <c r="GE94" s="80"/>
      <c r="GF94" s="80"/>
      <c r="GG94" s="80"/>
      <c r="GH94" s="80"/>
      <c r="GI94" s="80"/>
      <c r="GJ94" s="80"/>
      <c r="GK94" s="80"/>
      <c r="GL94" s="80"/>
      <c r="GM94" s="80"/>
      <c r="GN94" s="80"/>
      <c r="GO94" s="80"/>
      <c r="GP94" s="80"/>
      <c r="GQ94" s="80"/>
      <c r="GR94" s="80"/>
      <c r="GS94" s="80"/>
      <c r="GT94" s="80"/>
      <c r="GU94" s="80"/>
      <c r="GV94" s="80"/>
      <c r="GW94" s="80"/>
      <c r="GX94" s="80"/>
      <c r="GY94" s="80"/>
      <c r="GZ94" s="80"/>
      <c r="HA94" s="80"/>
      <c r="HB94" s="80"/>
      <c r="HC94" s="80"/>
      <c r="HD94" s="80"/>
      <c r="HE94" s="80"/>
      <c r="HF94" s="80"/>
      <c r="HG94" s="80"/>
      <c r="HH94" s="80"/>
      <c r="HI94" s="80"/>
      <c r="HJ94" s="80"/>
      <c r="HK94" s="80"/>
      <c r="HL94" s="80"/>
      <c r="HM94" s="80"/>
      <c r="HN94" s="80"/>
      <c r="HO94" s="80"/>
      <c r="HP94" s="80"/>
      <c r="HQ94" s="80"/>
      <c r="HR94" s="80"/>
      <c r="HS94" s="80"/>
      <c r="HT94" s="80"/>
      <c r="HU94" s="80"/>
      <c r="HV94" s="80"/>
      <c r="HW94" s="80"/>
      <c r="HX94" s="80"/>
      <c r="HY94" s="80"/>
      <c r="HZ94" s="80"/>
      <c r="IA94" s="80"/>
      <c r="IB94" s="80"/>
      <c r="IC94" s="80"/>
      <c r="ID94" s="80"/>
      <c r="IE94" s="80"/>
      <c r="IF94" s="80"/>
      <c r="IG94" s="80"/>
      <c r="IH94" s="80"/>
      <c r="II94" s="80"/>
      <c r="IJ94" s="80"/>
      <c r="IK94" s="80"/>
      <c r="IL94" s="80"/>
      <c r="IM94" s="80"/>
      <c r="IN94" s="80"/>
      <c r="IO94" s="80"/>
      <c r="IP94" s="80"/>
      <c r="IQ94" s="80"/>
      <c r="IR94" s="80"/>
      <c r="IS94" s="80"/>
      <c r="IT94" s="80"/>
      <c r="IU94" s="80"/>
      <c r="IV94" s="80"/>
      <c r="IW94" s="80"/>
      <c r="IX94" s="80"/>
      <c r="IY94" s="80"/>
      <c r="IZ94" s="80"/>
      <c r="JA94" s="80"/>
      <c r="JB94" s="80"/>
      <c r="JC94" s="80"/>
      <c r="JD94" s="80"/>
      <c r="JE94" s="80"/>
      <c r="JF94" s="80"/>
      <c r="JG94" s="80"/>
      <c r="JH94" s="80"/>
      <c r="JI94" s="80"/>
      <c r="JJ94" s="80"/>
      <c r="JK94" s="80"/>
      <c r="JL94" s="80"/>
      <c r="JM94" s="80"/>
      <c r="JN94" s="80"/>
      <c r="JO94" s="80"/>
      <c r="JP94" s="80"/>
      <c r="JQ94" s="80"/>
      <c r="JR94" s="80"/>
      <c r="JS94" s="80"/>
      <c r="JT94" s="80"/>
      <c r="JU94" s="80"/>
      <c r="JV94" s="80"/>
      <c r="JW94" s="80"/>
    </row>
    <row r="95" spans="1:283" s="154" customFormat="1" ht="16.149999999999999" hidden="1" customHeight="1">
      <c r="A95" s="150"/>
      <c r="B95" s="106"/>
      <c r="C95" s="149" t="s">
        <v>374</v>
      </c>
      <c r="D95" s="151">
        <v>0.75</v>
      </c>
      <c r="E95" s="151" t="s">
        <v>325</v>
      </c>
      <c r="F95" s="151" t="s">
        <v>287</v>
      </c>
      <c r="G95" s="133" t="s">
        <v>373</v>
      </c>
      <c r="H95" s="112" t="s">
        <v>256</v>
      </c>
      <c r="I95" s="111" t="s">
        <v>306</v>
      </c>
      <c r="J95" s="111" t="s">
        <v>367</v>
      </c>
      <c r="K95" s="141"/>
      <c r="L95" s="141"/>
      <c r="M95" s="141"/>
      <c r="N95" s="141"/>
      <c r="O95" s="141"/>
      <c r="P95" s="142"/>
      <c r="Q95" s="142"/>
      <c r="R95" s="141"/>
      <c r="S95" s="141"/>
      <c r="T95" s="141"/>
      <c r="U95" s="141"/>
      <c r="V95" s="141"/>
      <c r="W95" s="142"/>
      <c r="X95" s="142"/>
      <c r="Y95" s="141"/>
      <c r="Z95" s="141"/>
      <c r="AA95" s="141"/>
      <c r="AB95" s="141"/>
      <c r="AC95" s="141"/>
      <c r="AD95" s="142"/>
      <c r="AE95" s="142"/>
      <c r="AF95" s="141"/>
      <c r="AG95" s="141"/>
      <c r="AH95" s="141"/>
      <c r="AI95" s="141"/>
      <c r="AJ95" s="141"/>
      <c r="AK95" s="142"/>
      <c r="AL95" s="142"/>
      <c r="AM95" s="141"/>
      <c r="AN95" s="141"/>
      <c r="AO95" s="141"/>
      <c r="AP95" s="141"/>
      <c r="AQ95" s="141"/>
      <c r="AR95" s="142"/>
      <c r="AS95" s="142"/>
      <c r="AT95" s="141"/>
      <c r="AU95" s="141"/>
      <c r="AV95" s="141"/>
      <c r="AW95" s="141"/>
      <c r="AX95" s="141"/>
      <c r="AY95" s="142"/>
      <c r="AZ95" s="142"/>
      <c r="BA95" s="141"/>
      <c r="BB95" s="141"/>
      <c r="BC95" s="141"/>
      <c r="BD95" s="141"/>
      <c r="BE95" s="141"/>
      <c r="BF95" s="142"/>
      <c r="BG95" s="142"/>
      <c r="BH95" s="141"/>
      <c r="BI95" s="141"/>
      <c r="BJ95" s="141"/>
      <c r="BK95" s="141"/>
      <c r="BL95" s="141"/>
      <c r="BM95" s="142"/>
      <c r="BN95" s="142"/>
      <c r="BO95" s="141"/>
      <c r="BP95" s="141"/>
      <c r="BQ95" s="141"/>
      <c r="BR95" s="141"/>
      <c r="BS95" s="141"/>
      <c r="BT95" s="142"/>
      <c r="BU95" s="142"/>
      <c r="BV95" s="141"/>
      <c r="BW95" s="141"/>
      <c r="BX95" s="141"/>
      <c r="BY95" s="141"/>
      <c r="BZ95" s="141"/>
      <c r="CA95" s="142"/>
      <c r="CB95" s="142"/>
      <c r="CC95" s="141"/>
      <c r="CD95" s="143">
        <f t="shared" ref="CD95" si="393">SUM(K95:CC95)</f>
        <v>0</v>
      </c>
      <c r="CE95" s="144">
        <v>1.5</v>
      </c>
      <c r="CF95" s="145">
        <v>1.1000000000000001</v>
      </c>
      <c r="CG95" s="331">
        <f t="shared" si="361"/>
        <v>1.3288541322465763</v>
      </c>
      <c r="CH95" s="153">
        <f>+CD95*CE95</f>
        <v>0</v>
      </c>
      <c r="CI95" s="147">
        <f>+CD95*CF95</f>
        <v>0</v>
      </c>
      <c r="CJ95" s="148">
        <f>CD95*CG95</f>
        <v>0</v>
      </c>
      <c r="CK95" s="549">
        <v>280</v>
      </c>
      <c r="CL95" s="549">
        <v>1200</v>
      </c>
      <c r="CM95" s="276">
        <f t="shared" si="391"/>
        <v>1200</v>
      </c>
      <c r="CN95" s="548">
        <f t="shared" si="365"/>
        <v>372.07915702904137</v>
      </c>
      <c r="CO95" s="408">
        <v>372.08</v>
      </c>
      <c r="CP95" s="250">
        <f t="shared" si="366"/>
        <v>0</v>
      </c>
      <c r="CQ95" s="250">
        <f t="shared" si="392"/>
        <v>0</v>
      </c>
      <c r="CR95" s="155" t="e">
        <f t="shared" si="367"/>
        <v>#DIV/0!</v>
      </c>
      <c r="CS95" s="822"/>
      <c r="CT95" s="818">
        <f t="shared" si="368"/>
        <v>0</v>
      </c>
      <c r="CU95" s="818">
        <f t="shared" si="369"/>
        <v>0</v>
      </c>
      <c r="CV95" s="818"/>
      <c r="CW95" s="822"/>
      <c r="CX95" s="823">
        <f t="shared" si="370"/>
        <v>0</v>
      </c>
      <c r="CY95" s="824">
        <f t="shared" si="371"/>
        <v>0</v>
      </c>
      <c r="CZ95" s="825">
        <f t="shared" si="372"/>
        <v>0</v>
      </c>
      <c r="DA95" s="823">
        <f t="shared" si="373"/>
        <v>0</v>
      </c>
      <c r="DB95" s="824">
        <f t="shared" si="374"/>
        <v>0</v>
      </c>
      <c r="DC95" s="825">
        <f t="shared" si="375"/>
        <v>0</v>
      </c>
      <c r="DD95" s="823">
        <f t="shared" si="376"/>
        <v>0</v>
      </c>
      <c r="DE95" s="824">
        <f t="shared" si="377"/>
        <v>0</v>
      </c>
      <c r="DF95" s="825">
        <f t="shared" si="378"/>
        <v>0</v>
      </c>
      <c r="DG95" s="823">
        <f t="shared" si="379"/>
        <v>0</v>
      </c>
      <c r="DH95" s="824">
        <f t="shared" si="380"/>
        <v>0</v>
      </c>
      <c r="DI95" s="825">
        <f t="shared" si="381"/>
        <v>0</v>
      </c>
      <c r="DJ95" s="823">
        <f t="shared" si="382"/>
        <v>0</v>
      </c>
      <c r="DK95" s="824">
        <f t="shared" si="383"/>
        <v>0</v>
      </c>
      <c r="DL95" s="825">
        <f t="shared" si="384"/>
        <v>0</v>
      </c>
      <c r="DM95" s="823">
        <f t="shared" si="385"/>
        <v>0</v>
      </c>
      <c r="DN95" s="824">
        <f t="shared" si="386"/>
        <v>0</v>
      </c>
      <c r="DO95" s="825">
        <f t="shared" si="387"/>
        <v>0</v>
      </c>
      <c r="DP95" s="823">
        <f t="shared" si="388"/>
        <v>0</v>
      </c>
      <c r="DQ95" s="824">
        <f t="shared" si="389"/>
        <v>0</v>
      </c>
      <c r="DR95" s="825">
        <f t="shared" si="390"/>
        <v>0</v>
      </c>
      <c r="DS95" s="106"/>
      <c r="DT95" s="106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80"/>
      <c r="FF95" s="80"/>
      <c r="FG95" s="80"/>
      <c r="FH95" s="80"/>
      <c r="FI95" s="80"/>
      <c r="FJ95" s="80"/>
      <c r="FK95" s="80"/>
      <c r="FL95" s="80"/>
      <c r="FM95" s="80"/>
      <c r="FN95" s="80"/>
      <c r="FO95" s="80"/>
      <c r="FP95" s="80"/>
      <c r="FQ95" s="80"/>
      <c r="FR95" s="80"/>
      <c r="FS95" s="80"/>
      <c r="FT95" s="80"/>
      <c r="FU95" s="80"/>
      <c r="FV95" s="80"/>
      <c r="FW95" s="80"/>
      <c r="FX95" s="80"/>
      <c r="FY95" s="80"/>
      <c r="FZ95" s="80"/>
      <c r="GA95" s="80"/>
      <c r="GB95" s="80"/>
      <c r="GC95" s="80"/>
      <c r="GD95" s="80"/>
      <c r="GE95" s="80"/>
      <c r="GF95" s="80"/>
      <c r="GG95" s="80"/>
      <c r="GH95" s="80"/>
      <c r="GI95" s="80"/>
      <c r="GJ95" s="80"/>
      <c r="GK95" s="80"/>
      <c r="GL95" s="80"/>
      <c r="GM95" s="80"/>
      <c r="GN95" s="80"/>
      <c r="GO95" s="80"/>
      <c r="GP95" s="80"/>
      <c r="GQ95" s="80"/>
      <c r="GR95" s="80"/>
      <c r="GS95" s="80"/>
      <c r="GT95" s="80"/>
      <c r="GU95" s="80"/>
      <c r="GV95" s="80"/>
      <c r="GW95" s="80"/>
      <c r="GX95" s="80"/>
      <c r="GY95" s="80"/>
      <c r="GZ95" s="80"/>
      <c r="HA95" s="80"/>
      <c r="HB95" s="80"/>
      <c r="HC95" s="80"/>
      <c r="HD95" s="80"/>
      <c r="HE95" s="80"/>
      <c r="HF95" s="80"/>
      <c r="HG95" s="80"/>
      <c r="HH95" s="80"/>
      <c r="HI95" s="80"/>
      <c r="HJ95" s="80"/>
      <c r="HK95" s="80"/>
      <c r="HL95" s="80"/>
      <c r="HM95" s="80"/>
      <c r="HN95" s="80"/>
      <c r="HO95" s="80"/>
      <c r="HP95" s="80"/>
      <c r="HQ95" s="80"/>
      <c r="HR95" s="80"/>
      <c r="HS95" s="80"/>
      <c r="HT95" s="80"/>
      <c r="HU95" s="80"/>
      <c r="HV95" s="80"/>
      <c r="HW95" s="80"/>
      <c r="HX95" s="80"/>
      <c r="HY95" s="80"/>
      <c r="HZ95" s="80"/>
      <c r="IA95" s="80"/>
      <c r="IB95" s="80"/>
      <c r="IC95" s="80"/>
      <c r="ID95" s="80"/>
      <c r="IE95" s="80"/>
      <c r="IF95" s="80"/>
      <c r="IG95" s="80"/>
      <c r="IH95" s="80"/>
      <c r="II95" s="80"/>
      <c r="IJ95" s="80"/>
      <c r="IK95" s="80"/>
      <c r="IL95" s="80"/>
      <c r="IM95" s="80"/>
      <c r="IN95" s="80"/>
      <c r="IO95" s="80"/>
      <c r="IP95" s="80"/>
      <c r="IQ95" s="80"/>
      <c r="IR95" s="80"/>
      <c r="IS95" s="80"/>
      <c r="IT95" s="80"/>
      <c r="IU95" s="80"/>
      <c r="IV95" s="80"/>
      <c r="IW95" s="80"/>
      <c r="IX95" s="80"/>
      <c r="IY95" s="80"/>
      <c r="IZ95" s="80"/>
      <c r="JA95" s="80"/>
      <c r="JB95" s="80"/>
      <c r="JC95" s="80"/>
      <c r="JD95" s="80"/>
      <c r="JE95" s="80"/>
      <c r="JF95" s="80"/>
      <c r="JG95" s="80"/>
      <c r="JH95" s="80"/>
      <c r="JI95" s="80"/>
      <c r="JJ95" s="80"/>
      <c r="JK95" s="80"/>
      <c r="JL95" s="80"/>
      <c r="JM95" s="80"/>
      <c r="JN95" s="80"/>
      <c r="JO95" s="80"/>
      <c r="JP95" s="80"/>
      <c r="JQ95" s="80"/>
      <c r="JR95" s="80"/>
      <c r="JS95" s="80"/>
      <c r="JT95" s="80"/>
      <c r="JU95" s="80"/>
      <c r="JV95" s="80"/>
      <c r="JW95" s="80"/>
    </row>
    <row r="96" spans="1:283" ht="16.149999999999999" hidden="1" customHeight="1">
      <c r="A96" s="107"/>
      <c r="B96" s="106"/>
      <c r="C96" s="156" t="s">
        <v>375</v>
      </c>
      <c r="D96" s="151">
        <v>0.79166666666666663</v>
      </c>
      <c r="E96" s="140" t="s">
        <v>358</v>
      </c>
      <c r="F96" s="140" t="s">
        <v>305</v>
      </c>
      <c r="G96" s="133" t="str">
        <f>IF(D96&lt;=0.541,"DAY",(IF(D96&lt;=0.74930556,"EARLY",(IF(D96&lt;=0.97916667,"PRIME","LATE")))))</f>
        <v>PRIME</v>
      </c>
      <c r="H96" s="112" t="s">
        <v>256</v>
      </c>
      <c r="I96" s="111" t="s">
        <v>306</v>
      </c>
      <c r="J96" s="111" t="s">
        <v>367</v>
      </c>
      <c r="K96" s="141"/>
      <c r="L96" s="141"/>
      <c r="M96" s="141"/>
      <c r="N96" s="141"/>
      <c r="O96" s="141"/>
      <c r="P96" s="142"/>
      <c r="Q96" s="142"/>
      <c r="R96" s="141"/>
      <c r="S96" s="141"/>
      <c r="T96" s="141"/>
      <c r="U96" s="141"/>
      <c r="V96" s="141"/>
      <c r="W96" s="142"/>
      <c r="X96" s="142"/>
      <c r="Y96" s="141"/>
      <c r="Z96" s="141"/>
      <c r="AA96" s="141"/>
      <c r="AB96" s="141"/>
      <c r="AC96" s="141"/>
      <c r="AD96" s="142"/>
      <c r="AE96" s="142"/>
      <c r="AF96" s="141"/>
      <c r="AG96" s="141"/>
      <c r="AH96" s="141"/>
      <c r="AI96" s="141"/>
      <c r="AJ96" s="141"/>
      <c r="AK96" s="142"/>
      <c r="AL96" s="142"/>
      <c r="AM96" s="141"/>
      <c r="AN96" s="141"/>
      <c r="AO96" s="141"/>
      <c r="AP96" s="141"/>
      <c r="AQ96" s="141"/>
      <c r="AR96" s="142"/>
      <c r="AS96" s="142"/>
      <c r="AT96" s="141"/>
      <c r="AU96" s="141"/>
      <c r="AV96" s="141"/>
      <c r="AW96" s="141"/>
      <c r="AX96" s="141"/>
      <c r="AY96" s="142"/>
      <c r="AZ96" s="142"/>
      <c r="BA96" s="141"/>
      <c r="BB96" s="141"/>
      <c r="BC96" s="141"/>
      <c r="BD96" s="141"/>
      <c r="BE96" s="141"/>
      <c r="BF96" s="142"/>
      <c r="BG96" s="142"/>
      <c r="BH96" s="141"/>
      <c r="BI96" s="141"/>
      <c r="BJ96" s="141"/>
      <c r="BK96" s="141"/>
      <c r="BL96" s="141"/>
      <c r="BM96" s="142"/>
      <c r="BN96" s="142"/>
      <c r="BO96" s="141"/>
      <c r="BP96" s="141"/>
      <c r="BQ96" s="141"/>
      <c r="BR96" s="141"/>
      <c r="BS96" s="141"/>
      <c r="BT96" s="142"/>
      <c r="BU96" s="142"/>
      <c r="BV96" s="141"/>
      <c r="BW96" s="141"/>
      <c r="BX96" s="141"/>
      <c r="BY96" s="141"/>
      <c r="BZ96" s="141"/>
      <c r="CA96" s="142"/>
      <c r="CB96" s="142"/>
      <c r="CC96" s="141"/>
      <c r="CD96" s="143">
        <f t="shared" si="360"/>
        <v>0</v>
      </c>
      <c r="CE96" s="144">
        <v>2.7</v>
      </c>
      <c r="CF96" s="145">
        <v>0.9</v>
      </c>
      <c r="CG96" s="331">
        <f t="shared" si="361"/>
        <v>1.9298435951095936</v>
      </c>
      <c r="CH96" s="153">
        <f t="shared" ref="CH96:CH98" si="394">+CD96*CE96</f>
        <v>0</v>
      </c>
      <c r="CI96" s="147">
        <f t="shared" ref="CI96:CI98" si="395">+CD96*CF96</f>
        <v>0</v>
      </c>
      <c r="CJ96" s="148">
        <f t="shared" ref="CJ96:CJ98" si="396">CD96*CG96</f>
        <v>0</v>
      </c>
      <c r="CK96" s="549">
        <v>280</v>
      </c>
      <c r="CL96" s="549">
        <v>2400</v>
      </c>
      <c r="CM96" s="276">
        <f t="shared" si="391"/>
        <v>2400</v>
      </c>
      <c r="CN96" s="548">
        <f t="shared" si="365"/>
        <v>540.35620663068619</v>
      </c>
      <c r="CO96" s="408">
        <v>540.35</v>
      </c>
      <c r="CP96" s="250">
        <f t="shared" si="366"/>
        <v>0</v>
      </c>
      <c r="CQ96" s="250">
        <f t="shared" si="392"/>
        <v>0</v>
      </c>
      <c r="CR96" s="155" t="e">
        <f t="shared" si="367"/>
        <v>#DIV/0!</v>
      </c>
      <c r="CS96" s="822"/>
      <c r="CT96" s="818">
        <f t="shared" si="368"/>
        <v>0</v>
      </c>
      <c r="CU96" s="818">
        <f t="shared" si="369"/>
        <v>0</v>
      </c>
      <c r="CV96" s="818"/>
      <c r="CW96" s="822"/>
      <c r="CX96" s="823">
        <f t="shared" si="370"/>
        <v>0</v>
      </c>
      <c r="CY96" s="824">
        <f t="shared" si="371"/>
        <v>0</v>
      </c>
      <c r="CZ96" s="825">
        <f t="shared" si="372"/>
        <v>0</v>
      </c>
      <c r="DA96" s="823">
        <f t="shared" si="373"/>
        <v>0</v>
      </c>
      <c r="DB96" s="824">
        <f t="shared" si="374"/>
        <v>0</v>
      </c>
      <c r="DC96" s="825">
        <f t="shared" si="375"/>
        <v>0</v>
      </c>
      <c r="DD96" s="823">
        <f t="shared" si="376"/>
        <v>0</v>
      </c>
      <c r="DE96" s="824">
        <f t="shared" si="377"/>
        <v>0</v>
      </c>
      <c r="DF96" s="825">
        <f t="shared" si="378"/>
        <v>0</v>
      </c>
      <c r="DG96" s="823">
        <f t="shared" si="379"/>
        <v>0</v>
      </c>
      <c r="DH96" s="824">
        <f t="shared" si="380"/>
        <v>0</v>
      </c>
      <c r="DI96" s="825">
        <f t="shared" si="381"/>
        <v>0</v>
      </c>
      <c r="DJ96" s="823">
        <f t="shared" si="382"/>
        <v>0</v>
      </c>
      <c r="DK96" s="824">
        <f t="shared" si="383"/>
        <v>0</v>
      </c>
      <c r="DL96" s="825">
        <f t="shared" si="384"/>
        <v>0</v>
      </c>
      <c r="DM96" s="823">
        <f t="shared" si="385"/>
        <v>0</v>
      </c>
      <c r="DN96" s="824">
        <f t="shared" si="386"/>
        <v>0</v>
      </c>
      <c r="DO96" s="825">
        <f t="shared" si="387"/>
        <v>0</v>
      </c>
      <c r="DP96" s="823">
        <f t="shared" si="388"/>
        <v>0</v>
      </c>
      <c r="DQ96" s="824">
        <f t="shared" si="389"/>
        <v>0</v>
      </c>
      <c r="DR96" s="825">
        <f t="shared" si="390"/>
        <v>0</v>
      </c>
    </row>
    <row r="97" spans="1:283" ht="16.149999999999999" hidden="1" customHeight="1">
      <c r="A97" s="107"/>
      <c r="B97" s="106"/>
      <c r="C97" s="156" t="s">
        <v>376</v>
      </c>
      <c r="D97" s="151">
        <v>0.83333333333333337</v>
      </c>
      <c r="E97" s="140" t="s">
        <v>304</v>
      </c>
      <c r="F97" s="140" t="s">
        <v>305</v>
      </c>
      <c r="G97" s="133" t="str">
        <f>IF(D97&lt;=0.541,"DAY",(IF(D97&lt;=0.74930556,"EARLY",(IF(D97&lt;=0.97916667,"PRIME","LATE")))))</f>
        <v>PRIME</v>
      </c>
      <c r="H97" s="112" t="s">
        <v>256</v>
      </c>
      <c r="I97" s="133" t="s">
        <v>306</v>
      </c>
      <c r="J97" s="133" t="s">
        <v>367</v>
      </c>
      <c r="K97" s="241"/>
      <c r="L97" s="241"/>
      <c r="M97" s="241"/>
      <c r="N97" s="241"/>
      <c r="O97" s="241"/>
      <c r="P97" s="242"/>
      <c r="Q97" s="242"/>
      <c r="R97" s="241"/>
      <c r="S97" s="241"/>
      <c r="T97" s="241"/>
      <c r="U97" s="241"/>
      <c r="V97" s="241"/>
      <c r="W97" s="142"/>
      <c r="X97" s="142"/>
      <c r="Y97" s="241"/>
      <c r="Z97" s="241"/>
      <c r="AA97" s="241"/>
      <c r="AB97" s="241"/>
      <c r="AC97" s="241"/>
      <c r="AD97" s="242"/>
      <c r="AE97" s="242"/>
      <c r="AF97" s="241"/>
      <c r="AG97" s="241"/>
      <c r="AH97" s="241"/>
      <c r="AI97" s="241"/>
      <c r="AJ97" s="241"/>
      <c r="AK97" s="242"/>
      <c r="AL97" s="242"/>
      <c r="AM97" s="241"/>
      <c r="AN97" s="241"/>
      <c r="AO97" s="241"/>
      <c r="AP97" s="241"/>
      <c r="AQ97" s="241"/>
      <c r="AR97" s="242"/>
      <c r="AS97" s="242"/>
      <c r="AT97" s="241"/>
      <c r="AU97" s="241"/>
      <c r="AV97" s="241"/>
      <c r="AW97" s="241"/>
      <c r="AX97" s="241"/>
      <c r="AY97" s="242"/>
      <c r="AZ97" s="242"/>
      <c r="BA97" s="241"/>
      <c r="BB97" s="241"/>
      <c r="BC97" s="241"/>
      <c r="BD97" s="241"/>
      <c r="BE97" s="241"/>
      <c r="BF97" s="242"/>
      <c r="BG97" s="242"/>
      <c r="BH97" s="241"/>
      <c r="BI97" s="241"/>
      <c r="BJ97" s="241"/>
      <c r="BK97" s="241"/>
      <c r="BL97" s="241"/>
      <c r="BM97" s="242"/>
      <c r="BN97" s="242"/>
      <c r="BO97" s="241"/>
      <c r="BP97" s="241"/>
      <c r="BQ97" s="241"/>
      <c r="BR97" s="241"/>
      <c r="BS97" s="241"/>
      <c r="BT97" s="242"/>
      <c r="BU97" s="242"/>
      <c r="BV97" s="241"/>
      <c r="BW97" s="241"/>
      <c r="BX97" s="241"/>
      <c r="BY97" s="241"/>
      <c r="BZ97" s="241"/>
      <c r="CA97" s="242"/>
      <c r="CB97" s="242"/>
      <c r="CC97" s="241"/>
      <c r="CD97" s="243">
        <f t="shared" si="360"/>
        <v>0</v>
      </c>
      <c r="CE97" s="144">
        <v>4.2</v>
      </c>
      <c r="CF97" s="145">
        <v>2.2999999999999998</v>
      </c>
      <c r="CG97" s="517">
        <f t="shared" si="361"/>
        <v>3.3870571281712376</v>
      </c>
      <c r="CH97" s="518">
        <f t="shared" si="394"/>
        <v>0</v>
      </c>
      <c r="CI97" s="245">
        <f t="shared" si="395"/>
        <v>0</v>
      </c>
      <c r="CJ97" s="246">
        <f t="shared" si="396"/>
        <v>0</v>
      </c>
      <c r="CK97" s="545">
        <v>280</v>
      </c>
      <c r="CL97" s="545">
        <v>3200</v>
      </c>
      <c r="CM97" s="277">
        <f t="shared" si="391"/>
        <v>3200</v>
      </c>
      <c r="CN97" s="561">
        <v>2000</v>
      </c>
      <c r="CO97" s="408">
        <v>2000</v>
      </c>
      <c r="CP97" s="250">
        <f t="shared" si="366"/>
        <v>0</v>
      </c>
      <c r="CQ97" s="250">
        <f t="shared" si="392"/>
        <v>0</v>
      </c>
      <c r="CR97" s="519" t="e">
        <f t="shared" si="367"/>
        <v>#DIV/0!</v>
      </c>
      <c r="CS97" s="822"/>
      <c r="CT97" s="818">
        <f t="shared" si="368"/>
        <v>0</v>
      </c>
      <c r="CU97" s="818">
        <f t="shared" si="369"/>
        <v>0</v>
      </c>
      <c r="CV97" s="818"/>
      <c r="CW97" s="822"/>
      <c r="CX97" s="823">
        <f t="shared" si="370"/>
        <v>0</v>
      </c>
      <c r="CY97" s="824">
        <f t="shared" si="371"/>
        <v>0</v>
      </c>
      <c r="CZ97" s="825">
        <f t="shared" si="372"/>
        <v>0</v>
      </c>
      <c r="DA97" s="823">
        <f t="shared" si="373"/>
        <v>0</v>
      </c>
      <c r="DB97" s="824">
        <f t="shared" si="374"/>
        <v>0</v>
      </c>
      <c r="DC97" s="825">
        <f t="shared" si="375"/>
        <v>0</v>
      </c>
      <c r="DD97" s="823">
        <f t="shared" si="376"/>
        <v>0</v>
      </c>
      <c r="DE97" s="824">
        <f t="shared" si="377"/>
        <v>0</v>
      </c>
      <c r="DF97" s="825">
        <f t="shared" si="378"/>
        <v>0</v>
      </c>
      <c r="DG97" s="823">
        <f t="shared" si="379"/>
        <v>0</v>
      </c>
      <c r="DH97" s="824">
        <f t="shared" si="380"/>
        <v>0</v>
      </c>
      <c r="DI97" s="825">
        <f t="shared" si="381"/>
        <v>0</v>
      </c>
      <c r="DJ97" s="823">
        <f t="shared" si="382"/>
        <v>0</v>
      </c>
      <c r="DK97" s="824">
        <f t="shared" si="383"/>
        <v>0</v>
      </c>
      <c r="DL97" s="825">
        <f t="shared" si="384"/>
        <v>0</v>
      </c>
      <c r="DM97" s="823">
        <f t="shared" si="385"/>
        <v>0</v>
      </c>
      <c r="DN97" s="824">
        <f t="shared" si="386"/>
        <v>0</v>
      </c>
      <c r="DO97" s="825">
        <f t="shared" si="387"/>
        <v>0</v>
      </c>
      <c r="DP97" s="823">
        <f t="shared" si="388"/>
        <v>0</v>
      </c>
      <c r="DQ97" s="824">
        <f t="shared" si="389"/>
        <v>0</v>
      </c>
      <c r="DR97" s="825">
        <f t="shared" si="390"/>
        <v>0</v>
      </c>
    </row>
    <row r="98" spans="1:283" s="80" customFormat="1" ht="16.149999999999999" hidden="1" customHeight="1" thickBot="1">
      <c r="A98" s="150"/>
      <c r="B98" s="106"/>
      <c r="C98" s="267" t="s">
        <v>370</v>
      </c>
      <c r="D98" s="268">
        <v>0.87152777777777779</v>
      </c>
      <c r="E98" s="233" t="s">
        <v>371</v>
      </c>
      <c r="F98" s="233" t="s">
        <v>305</v>
      </c>
      <c r="G98" s="199" t="str">
        <f t="shared" ref="G98:G100" si="397">IF(D98&lt;=0.541,"DAY",(IF(D98&lt;=0.74930556,"EARLY",(IF(D98&lt;=0.97916667,"PRIME","LATE")))))</f>
        <v>PRIME</v>
      </c>
      <c r="H98" s="177" t="s">
        <v>256</v>
      </c>
      <c r="I98" s="199" t="s">
        <v>306</v>
      </c>
      <c r="J98" s="199" t="s">
        <v>367</v>
      </c>
      <c r="K98" s="234"/>
      <c r="L98" s="234"/>
      <c r="M98" s="234"/>
      <c r="N98" s="234"/>
      <c r="O98" s="234"/>
      <c r="P98" s="235"/>
      <c r="Q98" s="235"/>
      <c r="R98" s="234"/>
      <c r="S98" s="234"/>
      <c r="T98" s="234"/>
      <c r="U98" s="234"/>
      <c r="V98" s="234"/>
      <c r="W98" s="235"/>
      <c r="X98" s="235"/>
      <c r="Y98" s="234"/>
      <c r="Z98" s="234"/>
      <c r="AA98" s="234"/>
      <c r="AB98" s="234"/>
      <c r="AC98" s="234"/>
      <c r="AD98" s="235"/>
      <c r="AE98" s="235"/>
      <c r="AF98" s="234"/>
      <c r="AG98" s="234"/>
      <c r="AH98" s="234"/>
      <c r="AI98" s="234"/>
      <c r="AJ98" s="234"/>
      <c r="AK98" s="235"/>
      <c r="AL98" s="235"/>
      <c r="AM98" s="234"/>
      <c r="AN98" s="234"/>
      <c r="AO98" s="234"/>
      <c r="AP98" s="234"/>
      <c r="AQ98" s="234"/>
      <c r="AR98" s="235"/>
      <c r="AS98" s="235"/>
      <c r="AT98" s="234"/>
      <c r="AU98" s="234"/>
      <c r="AV98" s="234"/>
      <c r="AW98" s="234"/>
      <c r="AX98" s="234"/>
      <c r="AY98" s="235"/>
      <c r="AZ98" s="235"/>
      <c r="BA98" s="234"/>
      <c r="BB98" s="234"/>
      <c r="BC98" s="234"/>
      <c r="BD98" s="234"/>
      <c r="BE98" s="234"/>
      <c r="BF98" s="235"/>
      <c r="BG98" s="235"/>
      <c r="BH98" s="234"/>
      <c r="BI98" s="234"/>
      <c r="BJ98" s="234"/>
      <c r="BK98" s="234"/>
      <c r="BL98" s="234"/>
      <c r="BM98" s="235"/>
      <c r="BN98" s="235"/>
      <c r="BO98" s="234"/>
      <c r="BP98" s="234"/>
      <c r="BQ98" s="234"/>
      <c r="BR98" s="234"/>
      <c r="BS98" s="234"/>
      <c r="BT98" s="235"/>
      <c r="BU98" s="235"/>
      <c r="BV98" s="234"/>
      <c r="BW98" s="234"/>
      <c r="BX98" s="234"/>
      <c r="BY98" s="234"/>
      <c r="BZ98" s="234"/>
      <c r="CA98" s="235"/>
      <c r="CB98" s="235"/>
      <c r="CC98" s="234"/>
      <c r="CD98" s="236">
        <f t="shared" si="360"/>
        <v>0</v>
      </c>
      <c r="CE98" s="237">
        <v>4.2</v>
      </c>
      <c r="CF98" s="238">
        <v>2.2999999999999998</v>
      </c>
      <c r="CG98" s="332">
        <f t="shared" si="361"/>
        <v>3.3870571281712376</v>
      </c>
      <c r="CH98" s="270">
        <f t="shared" si="394"/>
        <v>0</v>
      </c>
      <c r="CI98" s="239">
        <f t="shared" si="395"/>
        <v>0</v>
      </c>
      <c r="CJ98" s="240">
        <f t="shared" si="396"/>
        <v>0</v>
      </c>
      <c r="CK98" s="544">
        <v>280</v>
      </c>
      <c r="CL98" s="544">
        <v>3200</v>
      </c>
      <c r="CM98" s="317">
        <f t="shared" si="391"/>
        <v>3200</v>
      </c>
      <c r="CN98" s="551">
        <f>(CK98/30*J98)*CG98</f>
        <v>948.37599588794649</v>
      </c>
      <c r="CO98" s="409">
        <v>948.38</v>
      </c>
      <c r="CP98" s="251">
        <f t="shared" si="366"/>
        <v>0</v>
      </c>
      <c r="CQ98" s="251">
        <f t="shared" si="392"/>
        <v>0</v>
      </c>
      <c r="CR98" s="271" t="e">
        <f t="shared" si="367"/>
        <v>#DIV/0!</v>
      </c>
      <c r="CS98" s="829"/>
      <c r="CT98" s="818">
        <f t="shared" si="368"/>
        <v>0</v>
      </c>
      <c r="CU98" s="818">
        <f t="shared" si="369"/>
        <v>0</v>
      </c>
      <c r="CV98" s="818"/>
      <c r="CW98" s="829"/>
      <c r="CX98" s="823">
        <f t="shared" si="370"/>
        <v>0</v>
      </c>
      <c r="CY98" s="824">
        <f t="shared" si="371"/>
        <v>0</v>
      </c>
      <c r="CZ98" s="825">
        <f t="shared" si="372"/>
        <v>0</v>
      </c>
      <c r="DA98" s="823">
        <f t="shared" si="373"/>
        <v>0</v>
      </c>
      <c r="DB98" s="824">
        <f t="shared" si="374"/>
        <v>0</v>
      </c>
      <c r="DC98" s="825">
        <f t="shared" si="375"/>
        <v>0</v>
      </c>
      <c r="DD98" s="823">
        <f t="shared" si="376"/>
        <v>0</v>
      </c>
      <c r="DE98" s="824">
        <f t="shared" si="377"/>
        <v>0</v>
      </c>
      <c r="DF98" s="825">
        <f t="shared" si="378"/>
        <v>0</v>
      </c>
      <c r="DG98" s="823">
        <f t="shared" si="379"/>
        <v>0</v>
      </c>
      <c r="DH98" s="824">
        <f t="shared" si="380"/>
        <v>0</v>
      </c>
      <c r="DI98" s="825">
        <f t="shared" si="381"/>
        <v>0</v>
      </c>
      <c r="DJ98" s="823">
        <f t="shared" si="382"/>
        <v>0</v>
      </c>
      <c r="DK98" s="824">
        <f t="shared" si="383"/>
        <v>0</v>
      </c>
      <c r="DL98" s="825">
        <f t="shared" si="384"/>
        <v>0</v>
      </c>
      <c r="DM98" s="823">
        <f t="shared" si="385"/>
        <v>0</v>
      </c>
      <c r="DN98" s="824">
        <f t="shared" si="386"/>
        <v>0</v>
      </c>
      <c r="DO98" s="825">
        <f t="shared" si="387"/>
        <v>0</v>
      </c>
      <c r="DP98" s="823">
        <f t="shared" si="388"/>
        <v>0</v>
      </c>
      <c r="DQ98" s="824">
        <f t="shared" si="389"/>
        <v>0</v>
      </c>
      <c r="DR98" s="825">
        <f t="shared" si="390"/>
        <v>0</v>
      </c>
      <c r="DS98" s="106"/>
      <c r="DT98" s="106"/>
    </row>
    <row r="99" spans="1:283" s="154" customFormat="1" ht="16.149999999999999" hidden="1" customHeight="1" thickBot="1">
      <c r="A99" s="150"/>
      <c r="B99" s="106"/>
      <c r="C99" s="267" t="s">
        <v>377</v>
      </c>
      <c r="D99" s="520">
        <v>0.83333333333333337</v>
      </c>
      <c r="E99" s="520" t="s">
        <v>304</v>
      </c>
      <c r="F99" s="520" t="s">
        <v>318</v>
      </c>
      <c r="G99" s="521" t="str">
        <f t="shared" si="397"/>
        <v>PRIME</v>
      </c>
      <c r="H99" s="522" t="s">
        <v>256</v>
      </c>
      <c r="I99" s="521" t="s">
        <v>306</v>
      </c>
      <c r="J99" s="521" t="s">
        <v>367</v>
      </c>
      <c r="K99" s="523"/>
      <c r="L99" s="523"/>
      <c r="M99" s="523"/>
      <c r="N99" s="523"/>
      <c r="O99" s="523"/>
      <c r="P99" s="524"/>
      <c r="Q99" s="524"/>
      <c r="R99" s="523"/>
      <c r="S99" s="523"/>
      <c r="T99" s="523"/>
      <c r="U99" s="523"/>
      <c r="V99" s="523"/>
      <c r="W99" s="524"/>
      <c r="X99" s="524"/>
      <c r="Y99" s="523"/>
      <c r="Z99" s="523"/>
      <c r="AA99" s="523"/>
      <c r="AB99" s="523"/>
      <c r="AC99" s="523"/>
      <c r="AD99" s="524"/>
      <c r="AE99" s="524"/>
      <c r="AF99" s="523"/>
      <c r="AG99" s="523"/>
      <c r="AH99" s="523"/>
      <c r="AI99" s="523"/>
      <c r="AJ99" s="523"/>
      <c r="AK99" s="524"/>
      <c r="AL99" s="524"/>
      <c r="AM99" s="523"/>
      <c r="AN99" s="523"/>
      <c r="AO99" s="523"/>
      <c r="AP99" s="523"/>
      <c r="AQ99" s="523"/>
      <c r="AR99" s="524"/>
      <c r="AS99" s="524"/>
      <c r="AT99" s="523"/>
      <c r="AU99" s="523"/>
      <c r="AV99" s="523"/>
      <c r="AW99" s="523"/>
      <c r="AX99" s="523"/>
      <c r="AY99" s="524"/>
      <c r="AZ99" s="524"/>
      <c r="BA99" s="523"/>
      <c r="BB99" s="523"/>
      <c r="BC99" s="523"/>
      <c r="BD99" s="523"/>
      <c r="BE99" s="523"/>
      <c r="BF99" s="524"/>
      <c r="BG99" s="524"/>
      <c r="BH99" s="523"/>
      <c r="BI99" s="523"/>
      <c r="BJ99" s="523"/>
      <c r="BK99" s="523"/>
      <c r="BL99" s="523"/>
      <c r="BM99" s="524"/>
      <c r="BN99" s="524"/>
      <c r="BO99" s="523"/>
      <c r="BP99" s="523"/>
      <c r="BQ99" s="523"/>
      <c r="BR99" s="523"/>
      <c r="BS99" s="523"/>
      <c r="BT99" s="524"/>
      <c r="BU99" s="524"/>
      <c r="BV99" s="523"/>
      <c r="BW99" s="523"/>
      <c r="BX99" s="523"/>
      <c r="BY99" s="523"/>
      <c r="BZ99" s="523"/>
      <c r="CA99" s="524"/>
      <c r="CB99" s="524"/>
      <c r="CC99" s="523"/>
      <c r="CD99" s="525">
        <f t="shared" si="360"/>
        <v>0</v>
      </c>
      <c r="CE99" s="526">
        <v>3.4</v>
      </c>
      <c r="CF99" s="527">
        <v>2.5</v>
      </c>
      <c r="CG99" s="528">
        <f t="shared" si="361"/>
        <v>3.0149217975547966</v>
      </c>
      <c r="CH99" s="529">
        <f>+CD99*CE99</f>
        <v>0</v>
      </c>
      <c r="CI99" s="530">
        <f>+CD99*CF99</f>
        <v>0</v>
      </c>
      <c r="CJ99" s="531">
        <f>CD99*CG99</f>
        <v>0</v>
      </c>
      <c r="CK99" s="551">
        <v>280</v>
      </c>
      <c r="CL99" s="551">
        <v>3000</v>
      </c>
      <c r="CM99" s="317">
        <f t="shared" si="391"/>
        <v>3000</v>
      </c>
      <c r="CN99" s="551">
        <v>850</v>
      </c>
      <c r="CO99" s="515">
        <v>850</v>
      </c>
      <c r="CP99" s="317">
        <f t="shared" si="366"/>
        <v>0</v>
      </c>
      <c r="CQ99" s="317">
        <f t="shared" si="392"/>
        <v>0</v>
      </c>
      <c r="CR99" s="532" t="e">
        <f t="shared" si="367"/>
        <v>#DIV/0!</v>
      </c>
      <c r="CS99" s="822"/>
      <c r="CT99" s="818">
        <f t="shared" si="368"/>
        <v>0</v>
      </c>
      <c r="CU99" s="818">
        <f t="shared" si="369"/>
        <v>0</v>
      </c>
      <c r="CV99" s="818"/>
      <c r="CW99" s="822"/>
      <c r="CX99" s="823">
        <f t="shared" si="370"/>
        <v>0</v>
      </c>
      <c r="CY99" s="824">
        <f t="shared" si="371"/>
        <v>0</v>
      </c>
      <c r="CZ99" s="825">
        <f t="shared" si="372"/>
        <v>0</v>
      </c>
      <c r="DA99" s="823">
        <f t="shared" si="373"/>
        <v>0</v>
      </c>
      <c r="DB99" s="824">
        <f t="shared" si="374"/>
        <v>0</v>
      </c>
      <c r="DC99" s="825">
        <f t="shared" si="375"/>
        <v>0</v>
      </c>
      <c r="DD99" s="823">
        <f t="shared" si="376"/>
        <v>0</v>
      </c>
      <c r="DE99" s="824">
        <f t="shared" si="377"/>
        <v>0</v>
      </c>
      <c r="DF99" s="825">
        <f t="shared" si="378"/>
        <v>0</v>
      </c>
      <c r="DG99" s="823">
        <f t="shared" si="379"/>
        <v>0</v>
      </c>
      <c r="DH99" s="824">
        <f t="shared" si="380"/>
        <v>0</v>
      </c>
      <c r="DI99" s="825">
        <f t="shared" si="381"/>
        <v>0</v>
      </c>
      <c r="DJ99" s="823">
        <f t="shared" si="382"/>
        <v>0</v>
      </c>
      <c r="DK99" s="824">
        <f t="shared" si="383"/>
        <v>0</v>
      </c>
      <c r="DL99" s="825">
        <f t="shared" si="384"/>
        <v>0</v>
      </c>
      <c r="DM99" s="823">
        <f t="shared" si="385"/>
        <v>0</v>
      </c>
      <c r="DN99" s="824">
        <f t="shared" si="386"/>
        <v>0</v>
      </c>
      <c r="DO99" s="825">
        <f t="shared" si="387"/>
        <v>0</v>
      </c>
      <c r="DP99" s="823">
        <f t="shared" si="388"/>
        <v>0</v>
      </c>
      <c r="DQ99" s="824">
        <f t="shared" si="389"/>
        <v>0</v>
      </c>
      <c r="DR99" s="825">
        <f t="shared" si="390"/>
        <v>0</v>
      </c>
      <c r="DS99" s="106"/>
      <c r="DT99" s="106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  <c r="EH99" s="80"/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80"/>
      <c r="FF99" s="80"/>
      <c r="FG99" s="80"/>
      <c r="FH99" s="80"/>
      <c r="FI99" s="80"/>
      <c r="FJ99" s="80"/>
      <c r="FK99" s="80"/>
      <c r="FL99" s="80"/>
      <c r="FM99" s="80"/>
      <c r="FN99" s="80"/>
      <c r="FO99" s="80"/>
      <c r="FP99" s="80"/>
      <c r="FQ99" s="80"/>
      <c r="FR99" s="80"/>
      <c r="FS99" s="80"/>
      <c r="FT99" s="80"/>
      <c r="FU99" s="80"/>
      <c r="FV99" s="80"/>
      <c r="FW99" s="80"/>
      <c r="FX99" s="80"/>
      <c r="FY99" s="80"/>
      <c r="FZ99" s="80"/>
      <c r="GA99" s="80"/>
      <c r="GB99" s="80"/>
      <c r="GC99" s="80"/>
      <c r="GD99" s="80"/>
      <c r="GE99" s="80"/>
      <c r="GF99" s="80"/>
      <c r="GG99" s="80"/>
      <c r="GH99" s="80"/>
      <c r="GI99" s="80"/>
      <c r="GJ99" s="80"/>
      <c r="GK99" s="80"/>
      <c r="GL99" s="80"/>
      <c r="GM99" s="80"/>
      <c r="GN99" s="80"/>
      <c r="GO99" s="80"/>
      <c r="GP99" s="80"/>
      <c r="GQ99" s="80"/>
      <c r="GR99" s="80"/>
      <c r="GS99" s="80"/>
      <c r="GT99" s="80"/>
      <c r="GU99" s="80"/>
      <c r="GV99" s="80"/>
      <c r="GW99" s="80"/>
      <c r="GX99" s="80"/>
      <c r="GY99" s="80"/>
      <c r="GZ99" s="80"/>
      <c r="HA99" s="80"/>
      <c r="HB99" s="80"/>
      <c r="HC99" s="80"/>
      <c r="HD99" s="80"/>
      <c r="HE99" s="80"/>
      <c r="HF99" s="80"/>
      <c r="HG99" s="80"/>
      <c r="HH99" s="80"/>
      <c r="HI99" s="80"/>
      <c r="HJ99" s="80"/>
      <c r="HK99" s="80"/>
      <c r="HL99" s="80"/>
      <c r="HM99" s="80"/>
      <c r="HN99" s="80"/>
      <c r="HO99" s="80"/>
      <c r="HP99" s="80"/>
      <c r="HQ99" s="80"/>
      <c r="HR99" s="80"/>
      <c r="HS99" s="80"/>
      <c r="HT99" s="80"/>
      <c r="HU99" s="80"/>
      <c r="HV99" s="80"/>
      <c r="HW99" s="80"/>
      <c r="HX99" s="80"/>
      <c r="HY99" s="80"/>
      <c r="HZ99" s="80"/>
      <c r="IA99" s="80"/>
      <c r="IB99" s="80"/>
      <c r="IC99" s="80"/>
      <c r="ID99" s="80"/>
      <c r="IE99" s="80"/>
      <c r="IF99" s="80"/>
      <c r="IG99" s="80"/>
      <c r="IH99" s="80"/>
      <c r="II99" s="80"/>
      <c r="IJ99" s="80"/>
      <c r="IK99" s="80"/>
      <c r="IL99" s="80"/>
      <c r="IM99" s="80"/>
      <c r="IN99" s="80"/>
      <c r="IO99" s="80"/>
      <c r="IP99" s="80"/>
      <c r="IQ99" s="80"/>
      <c r="IR99" s="80"/>
      <c r="IS99" s="80"/>
      <c r="IT99" s="80"/>
      <c r="IU99" s="80"/>
      <c r="IV99" s="80"/>
      <c r="IW99" s="80"/>
      <c r="IX99" s="80"/>
      <c r="IY99" s="80"/>
      <c r="IZ99" s="80"/>
      <c r="JA99" s="80"/>
      <c r="JB99" s="80"/>
      <c r="JC99" s="80"/>
      <c r="JD99" s="80"/>
      <c r="JE99" s="80"/>
      <c r="JF99" s="80"/>
      <c r="JG99" s="80"/>
      <c r="JH99" s="80"/>
      <c r="JI99" s="80"/>
      <c r="JJ99" s="80"/>
      <c r="JK99" s="80"/>
      <c r="JL99" s="80"/>
      <c r="JM99" s="80"/>
      <c r="JN99" s="80"/>
      <c r="JO99" s="80"/>
      <c r="JP99" s="80"/>
      <c r="JQ99" s="80"/>
      <c r="JR99" s="80"/>
      <c r="JS99" s="80"/>
      <c r="JT99" s="80"/>
      <c r="JU99" s="80"/>
      <c r="JV99" s="80"/>
      <c r="JW99" s="80"/>
    </row>
    <row r="100" spans="1:283" s="154" customFormat="1" ht="15.6" hidden="1" customHeight="1">
      <c r="A100" s="150"/>
      <c r="B100" s="106"/>
      <c r="C100" s="156" t="s">
        <v>366</v>
      </c>
      <c r="D100" s="200">
        <v>0.29166666666666669</v>
      </c>
      <c r="E100" s="200" t="s">
        <v>304</v>
      </c>
      <c r="F100" s="200" t="s">
        <v>305</v>
      </c>
      <c r="G100" s="201" t="str">
        <f t="shared" si="397"/>
        <v>DAY</v>
      </c>
      <c r="H100" s="229" t="s">
        <v>295</v>
      </c>
      <c r="I100" s="181" t="s">
        <v>306</v>
      </c>
      <c r="J100" s="181" t="s">
        <v>314</v>
      </c>
      <c r="K100" s="202"/>
      <c r="L100" s="202"/>
      <c r="M100" s="202"/>
      <c r="N100" s="202"/>
      <c r="O100" s="202"/>
      <c r="P100" s="203"/>
      <c r="Q100" s="203"/>
      <c r="R100" s="202"/>
      <c r="S100" s="202"/>
      <c r="T100" s="202"/>
      <c r="U100" s="202"/>
      <c r="V100" s="202"/>
      <c r="W100" s="203"/>
      <c r="X100" s="203"/>
      <c r="Y100" s="202"/>
      <c r="Z100" s="202"/>
      <c r="AA100" s="202"/>
      <c r="AB100" s="202"/>
      <c r="AC100" s="202"/>
      <c r="AD100" s="203"/>
      <c r="AE100" s="203"/>
      <c r="AF100" s="202"/>
      <c r="AG100" s="202"/>
      <c r="AH100" s="202"/>
      <c r="AI100" s="202"/>
      <c r="AJ100" s="202"/>
      <c r="AK100" s="203"/>
      <c r="AL100" s="203"/>
      <c r="AM100" s="202"/>
      <c r="AN100" s="202"/>
      <c r="AO100" s="202"/>
      <c r="AP100" s="202"/>
      <c r="AQ100" s="202"/>
      <c r="AR100" s="203"/>
      <c r="AS100" s="203"/>
      <c r="AT100" s="202"/>
      <c r="AU100" s="202"/>
      <c r="AV100" s="202"/>
      <c r="AW100" s="202"/>
      <c r="AX100" s="202"/>
      <c r="AY100" s="203"/>
      <c r="AZ100" s="203"/>
      <c r="BA100" s="202"/>
      <c r="BB100" s="202"/>
      <c r="BC100" s="202"/>
      <c r="BD100" s="202"/>
      <c r="BE100" s="202"/>
      <c r="BF100" s="203"/>
      <c r="BG100" s="203"/>
      <c r="BH100" s="202"/>
      <c r="BI100" s="202"/>
      <c r="BJ100" s="202"/>
      <c r="BK100" s="202"/>
      <c r="BL100" s="202"/>
      <c r="BM100" s="203"/>
      <c r="BN100" s="203"/>
      <c r="BO100" s="202"/>
      <c r="BP100" s="202"/>
      <c r="BQ100" s="202"/>
      <c r="BR100" s="202"/>
      <c r="BS100" s="202"/>
      <c r="BT100" s="203"/>
      <c r="BU100" s="203"/>
      <c r="BV100" s="202"/>
      <c r="BW100" s="202"/>
      <c r="BX100" s="202"/>
      <c r="BY100" s="202"/>
      <c r="BZ100" s="202"/>
      <c r="CA100" s="203"/>
      <c r="CB100" s="203"/>
      <c r="CC100" s="202"/>
      <c r="CD100" s="204">
        <f t="shared" ref="CD100:CD106" si="398">SUM(K100:CC100)</f>
        <v>0</v>
      </c>
      <c r="CE100" s="205">
        <v>1.7</v>
      </c>
      <c r="CF100" s="206">
        <v>0.6</v>
      </c>
      <c r="CG100" s="330">
        <f t="shared" ref="CG100:CG112" si="399">(CE100*$CH$7)+(CF100*$CI$7)</f>
        <v>1.2293488636780849</v>
      </c>
      <c r="CH100" s="208">
        <f t="shared" ref="CH100" si="400">+CD100*CE100</f>
        <v>0</v>
      </c>
      <c r="CI100" s="209">
        <f t="shared" ref="CI100" si="401">+CD100*CF100</f>
        <v>0</v>
      </c>
      <c r="CJ100" s="210">
        <f t="shared" ref="CJ100" si="402">CD100*CG100</f>
        <v>0</v>
      </c>
      <c r="CK100" s="548">
        <v>200</v>
      </c>
      <c r="CL100" s="548">
        <v>1200</v>
      </c>
      <c r="CM100" s="276">
        <f>CL100/30*J100</f>
        <v>800</v>
      </c>
      <c r="CN100" s="548">
        <f>(CK100/30*J100)*CG100</f>
        <v>163.91318182374468</v>
      </c>
      <c r="CO100" s="407">
        <v>163.91</v>
      </c>
      <c r="CP100" s="277">
        <f t="shared" ref="CP100:CP112" si="403">CM100*CD100</f>
        <v>0</v>
      </c>
      <c r="CQ100" s="277">
        <f>CO100*CD100</f>
        <v>0</v>
      </c>
      <c r="CR100" s="278" t="e">
        <f t="shared" ref="CR100:CR112" si="404">CQ100/CJ100</f>
        <v>#DIV/0!</v>
      </c>
      <c r="CS100" s="829"/>
      <c r="CT100" s="818"/>
      <c r="CU100" s="106"/>
      <c r="CV100" s="818">
        <f t="shared" ref="CV100:CV112" si="405">SUM(W100:AX100)*CO100</f>
        <v>0</v>
      </c>
      <c r="CW100" s="829"/>
      <c r="CX100" s="833">
        <f t="shared" si="370"/>
        <v>0</v>
      </c>
      <c r="CY100" s="834">
        <f t="shared" si="371"/>
        <v>0</v>
      </c>
      <c r="CZ100" s="835">
        <f t="shared" si="372"/>
        <v>0</v>
      </c>
      <c r="DA100" s="833">
        <f t="shared" si="373"/>
        <v>0</v>
      </c>
      <c r="DB100" s="834">
        <f t="shared" si="374"/>
        <v>0</v>
      </c>
      <c r="DC100" s="835">
        <f t="shared" si="375"/>
        <v>0</v>
      </c>
      <c r="DD100" s="823">
        <f t="shared" si="376"/>
        <v>0</v>
      </c>
      <c r="DE100" s="824">
        <f t="shared" si="377"/>
        <v>0</v>
      </c>
      <c r="DF100" s="825">
        <f t="shared" si="378"/>
        <v>0</v>
      </c>
      <c r="DG100" s="823">
        <f t="shared" si="379"/>
        <v>0</v>
      </c>
      <c r="DH100" s="824">
        <f t="shared" si="380"/>
        <v>0</v>
      </c>
      <c r="DI100" s="825">
        <f t="shared" si="381"/>
        <v>0</v>
      </c>
      <c r="DJ100" s="823">
        <f t="shared" si="382"/>
        <v>0</v>
      </c>
      <c r="DK100" s="824">
        <f t="shared" si="383"/>
        <v>0</v>
      </c>
      <c r="DL100" s="825">
        <f t="shared" si="384"/>
        <v>0</v>
      </c>
      <c r="DM100" s="823">
        <f t="shared" si="385"/>
        <v>0</v>
      </c>
      <c r="DN100" s="824">
        <f t="shared" si="386"/>
        <v>0</v>
      </c>
      <c r="DO100" s="825">
        <f t="shared" si="387"/>
        <v>0</v>
      </c>
      <c r="DP100" s="823">
        <f t="shared" si="388"/>
        <v>0</v>
      </c>
      <c r="DQ100" s="824">
        <f t="shared" si="389"/>
        <v>0</v>
      </c>
      <c r="DR100" s="825">
        <f t="shared" si="390"/>
        <v>0</v>
      </c>
      <c r="DS100" s="106"/>
      <c r="DT100" s="106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  <c r="EH100" s="80"/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80"/>
      <c r="FF100" s="80"/>
      <c r="FG100" s="80"/>
      <c r="FH100" s="80"/>
      <c r="FI100" s="80"/>
      <c r="FJ100" s="80"/>
      <c r="FK100" s="80"/>
      <c r="FL100" s="80"/>
      <c r="FM100" s="80"/>
      <c r="FN100" s="80"/>
      <c r="FO100" s="80"/>
      <c r="FP100" s="80"/>
      <c r="FQ100" s="80"/>
      <c r="FR100" s="80"/>
      <c r="FS100" s="80"/>
      <c r="FT100" s="80"/>
      <c r="FU100" s="80"/>
      <c r="FV100" s="80"/>
      <c r="FW100" s="80"/>
      <c r="FX100" s="80"/>
      <c r="FY100" s="80"/>
      <c r="FZ100" s="80"/>
      <c r="GA100" s="80"/>
      <c r="GB100" s="80"/>
      <c r="GC100" s="80"/>
      <c r="GD100" s="80"/>
      <c r="GE100" s="80"/>
      <c r="GF100" s="80"/>
      <c r="GG100" s="80"/>
      <c r="GH100" s="80"/>
      <c r="GI100" s="80"/>
      <c r="GJ100" s="80"/>
      <c r="GK100" s="80"/>
      <c r="GL100" s="80"/>
      <c r="GM100" s="80"/>
      <c r="GN100" s="80"/>
      <c r="GO100" s="80"/>
      <c r="GP100" s="80"/>
      <c r="GQ100" s="80"/>
      <c r="GR100" s="80"/>
      <c r="GS100" s="80"/>
      <c r="GT100" s="80"/>
      <c r="GU100" s="80"/>
      <c r="GV100" s="80"/>
      <c r="GW100" s="80"/>
      <c r="GX100" s="80"/>
      <c r="GY100" s="80"/>
      <c r="GZ100" s="80"/>
      <c r="HA100" s="80"/>
      <c r="HB100" s="80"/>
      <c r="HC100" s="80"/>
      <c r="HD100" s="80"/>
      <c r="HE100" s="80"/>
      <c r="HF100" s="80"/>
      <c r="HG100" s="80"/>
      <c r="HH100" s="80"/>
      <c r="HI100" s="80"/>
      <c r="HJ100" s="80"/>
      <c r="HK100" s="80"/>
      <c r="HL100" s="80"/>
      <c r="HM100" s="80"/>
      <c r="HN100" s="80"/>
      <c r="HO100" s="80"/>
      <c r="HP100" s="80"/>
      <c r="HQ100" s="80"/>
      <c r="HR100" s="80"/>
      <c r="HS100" s="80"/>
      <c r="HT100" s="80"/>
      <c r="HU100" s="80"/>
      <c r="HV100" s="80"/>
      <c r="HW100" s="80"/>
      <c r="HX100" s="80"/>
      <c r="HY100" s="80"/>
      <c r="HZ100" s="80"/>
      <c r="IA100" s="80"/>
      <c r="IB100" s="80"/>
      <c r="IC100" s="80"/>
      <c r="ID100" s="80"/>
      <c r="IE100" s="80"/>
      <c r="IF100" s="80"/>
      <c r="IG100" s="80"/>
      <c r="IH100" s="80"/>
      <c r="II100" s="80"/>
      <c r="IJ100" s="80"/>
      <c r="IK100" s="80"/>
      <c r="IL100" s="80"/>
      <c r="IM100" s="80"/>
      <c r="IN100" s="80"/>
      <c r="IO100" s="80"/>
      <c r="IP100" s="80"/>
      <c r="IQ100" s="80"/>
      <c r="IR100" s="80"/>
      <c r="IS100" s="80"/>
      <c r="IT100" s="80"/>
      <c r="IU100" s="80"/>
      <c r="IV100" s="80"/>
      <c r="IW100" s="80"/>
      <c r="IX100" s="80"/>
      <c r="IY100" s="80"/>
      <c r="IZ100" s="80"/>
      <c r="JA100" s="80"/>
      <c r="JB100" s="80"/>
      <c r="JC100" s="80"/>
      <c r="JD100" s="80"/>
      <c r="JE100" s="80"/>
      <c r="JF100" s="80"/>
      <c r="JG100" s="80"/>
      <c r="JH100" s="80"/>
      <c r="JI100" s="80"/>
      <c r="JJ100" s="80"/>
      <c r="JK100" s="80"/>
      <c r="JL100" s="80"/>
      <c r="JM100" s="80"/>
      <c r="JN100" s="80"/>
      <c r="JO100" s="80"/>
      <c r="JP100" s="80"/>
      <c r="JQ100" s="80"/>
      <c r="JR100" s="80"/>
      <c r="JS100" s="80"/>
      <c r="JT100" s="80"/>
      <c r="JU100" s="80"/>
      <c r="JV100" s="80"/>
      <c r="JW100" s="80"/>
    </row>
    <row r="101" spans="1:283" s="154" customFormat="1" ht="15.6" hidden="1" customHeight="1">
      <c r="A101" s="150"/>
      <c r="B101" s="106"/>
      <c r="C101" s="149" t="s">
        <v>368</v>
      </c>
      <c r="D101" s="151">
        <v>0.3125</v>
      </c>
      <c r="E101" s="151" t="s">
        <v>304</v>
      </c>
      <c r="F101" s="151" t="s">
        <v>305</v>
      </c>
      <c r="G101" s="133" t="str">
        <f>IF(D101&lt;=0.541,"DAY",(IF(D101&lt;=0.74930556,"EARLY",(IF(D101&lt;=0.97916667,"PRIME","LATE")))))</f>
        <v>DAY</v>
      </c>
      <c r="H101" s="229" t="s">
        <v>295</v>
      </c>
      <c r="I101" s="111" t="s">
        <v>306</v>
      </c>
      <c r="J101" s="111" t="s">
        <v>314</v>
      </c>
      <c r="K101" s="141"/>
      <c r="L101" s="141"/>
      <c r="M101" s="141"/>
      <c r="N101" s="141"/>
      <c r="O101" s="141"/>
      <c r="P101" s="142"/>
      <c r="Q101" s="142"/>
      <c r="R101" s="141"/>
      <c r="S101" s="141"/>
      <c r="T101" s="141"/>
      <c r="U101" s="141"/>
      <c r="V101" s="141"/>
      <c r="W101" s="142"/>
      <c r="X101" s="142"/>
      <c r="Y101" s="141"/>
      <c r="Z101" s="141"/>
      <c r="AA101" s="141"/>
      <c r="AB101" s="141"/>
      <c r="AC101" s="141"/>
      <c r="AD101" s="142"/>
      <c r="AE101" s="142"/>
      <c r="AF101" s="141"/>
      <c r="AG101" s="141"/>
      <c r="AH101" s="141"/>
      <c r="AI101" s="141"/>
      <c r="AJ101" s="141"/>
      <c r="AK101" s="142"/>
      <c r="AL101" s="142"/>
      <c r="AM101" s="141"/>
      <c r="AN101" s="141"/>
      <c r="AO101" s="141"/>
      <c r="AP101" s="141"/>
      <c r="AQ101" s="141"/>
      <c r="AR101" s="142"/>
      <c r="AS101" s="142"/>
      <c r="AT101" s="141"/>
      <c r="AU101" s="141"/>
      <c r="AV101" s="141"/>
      <c r="AW101" s="141"/>
      <c r="AX101" s="141"/>
      <c r="AY101" s="142"/>
      <c r="AZ101" s="142"/>
      <c r="BA101" s="141"/>
      <c r="BB101" s="141"/>
      <c r="BC101" s="141"/>
      <c r="BD101" s="141"/>
      <c r="BE101" s="141"/>
      <c r="BF101" s="142"/>
      <c r="BG101" s="142"/>
      <c r="BH101" s="141"/>
      <c r="BI101" s="141"/>
      <c r="BJ101" s="141"/>
      <c r="BK101" s="141"/>
      <c r="BL101" s="141"/>
      <c r="BM101" s="142"/>
      <c r="BN101" s="142"/>
      <c r="BO101" s="141"/>
      <c r="BP101" s="141"/>
      <c r="BQ101" s="141"/>
      <c r="BR101" s="141"/>
      <c r="BS101" s="141"/>
      <c r="BT101" s="142"/>
      <c r="BU101" s="142"/>
      <c r="BV101" s="141"/>
      <c r="BW101" s="141"/>
      <c r="BX101" s="141"/>
      <c r="BY101" s="141"/>
      <c r="BZ101" s="141"/>
      <c r="CA101" s="142"/>
      <c r="CB101" s="142"/>
      <c r="CC101" s="141"/>
      <c r="CD101" s="143">
        <f t="shared" si="398"/>
        <v>0</v>
      </c>
      <c r="CE101" s="144">
        <v>1.7</v>
      </c>
      <c r="CF101" s="145">
        <v>0.8</v>
      </c>
      <c r="CG101" s="331">
        <f t="shared" si="399"/>
        <v>1.3149217975547969</v>
      </c>
      <c r="CH101" s="153">
        <f>+CD101*CE101</f>
        <v>0</v>
      </c>
      <c r="CI101" s="147">
        <f>+CD101*CF101</f>
        <v>0</v>
      </c>
      <c r="CJ101" s="148">
        <f>CD101*CG101</f>
        <v>0</v>
      </c>
      <c r="CK101" s="549">
        <v>200</v>
      </c>
      <c r="CL101" s="549">
        <v>1400</v>
      </c>
      <c r="CM101" s="276">
        <f>CL101/30*J101</f>
        <v>933.33333333333326</v>
      </c>
      <c r="CN101" s="548">
        <f>(CK101/30*J101)*CG101</f>
        <v>175.32290634063961</v>
      </c>
      <c r="CO101" s="408">
        <v>175.32</v>
      </c>
      <c r="CP101" s="250">
        <f t="shared" si="403"/>
        <v>0</v>
      </c>
      <c r="CQ101" s="250">
        <f>CO101*CD101</f>
        <v>0</v>
      </c>
      <c r="CR101" s="155" t="e">
        <f t="shared" si="404"/>
        <v>#DIV/0!</v>
      </c>
      <c r="CS101" s="822"/>
      <c r="CT101" s="818"/>
      <c r="CU101" s="106"/>
      <c r="CV101" s="818">
        <f t="shared" si="405"/>
        <v>0</v>
      </c>
      <c r="CW101" s="822"/>
      <c r="CX101" s="823">
        <f t="shared" si="370"/>
        <v>0</v>
      </c>
      <c r="CY101" s="824">
        <f t="shared" si="371"/>
        <v>0</v>
      </c>
      <c r="CZ101" s="825">
        <f t="shared" si="372"/>
        <v>0</v>
      </c>
      <c r="DA101" s="823">
        <f t="shared" si="373"/>
        <v>0</v>
      </c>
      <c r="DB101" s="824">
        <f t="shared" si="374"/>
        <v>0</v>
      </c>
      <c r="DC101" s="825">
        <f t="shared" si="375"/>
        <v>0</v>
      </c>
      <c r="DD101" s="823">
        <f t="shared" si="376"/>
        <v>0</v>
      </c>
      <c r="DE101" s="824">
        <f t="shared" si="377"/>
        <v>0</v>
      </c>
      <c r="DF101" s="825">
        <f t="shared" si="378"/>
        <v>0</v>
      </c>
      <c r="DG101" s="823">
        <f t="shared" si="379"/>
        <v>0</v>
      </c>
      <c r="DH101" s="824">
        <f t="shared" si="380"/>
        <v>0</v>
      </c>
      <c r="DI101" s="825">
        <f t="shared" si="381"/>
        <v>0</v>
      </c>
      <c r="DJ101" s="823">
        <f t="shared" si="382"/>
        <v>0</v>
      </c>
      <c r="DK101" s="824">
        <f t="shared" si="383"/>
        <v>0</v>
      </c>
      <c r="DL101" s="825">
        <f t="shared" si="384"/>
        <v>0</v>
      </c>
      <c r="DM101" s="823">
        <f t="shared" si="385"/>
        <v>0</v>
      </c>
      <c r="DN101" s="824">
        <f t="shared" si="386"/>
        <v>0</v>
      </c>
      <c r="DO101" s="825">
        <f t="shared" si="387"/>
        <v>0</v>
      </c>
      <c r="DP101" s="823">
        <f t="shared" si="388"/>
        <v>0</v>
      </c>
      <c r="DQ101" s="824">
        <f t="shared" si="389"/>
        <v>0</v>
      </c>
      <c r="DR101" s="825">
        <f t="shared" si="390"/>
        <v>0</v>
      </c>
      <c r="DS101" s="106"/>
      <c r="DT101" s="106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  <c r="EH101" s="80"/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80"/>
      <c r="FF101" s="80"/>
      <c r="FG101" s="80"/>
      <c r="FH101" s="80"/>
      <c r="FI101" s="80"/>
      <c r="FJ101" s="80"/>
      <c r="FK101" s="80"/>
      <c r="FL101" s="80"/>
      <c r="FM101" s="80"/>
      <c r="FN101" s="80"/>
      <c r="FO101" s="80"/>
      <c r="FP101" s="80"/>
      <c r="FQ101" s="80"/>
      <c r="FR101" s="80"/>
      <c r="FS101" s="80"/>
      <c r="FT101" s="80"/>
      <c r="FU101" s="80"/>
      <c r="FV101" s="80"/>
      <c r="FW101" s="80"/>
      <c r="FX101" s="80"/>
      <c r="FY101" s="80"/>
      <c r="FZ101" s="80"/>
      <c r="GA101" s="80"/>
      <c r="GB101" s="80"/>
      <c r="GC101" s="80"/>
      <c r="GD101" s="80"/>
      <c r="GE101" s="80"/>
      <c r="GF101" s="80"/>
      <c r="GG101" s="80"/>
      <c r="GH101" s="80"/>
      <c r="GI101" s="80"/>
      <c r="GJ101" s="80"/>
      <c r="GK101" s="80"/>
      <c r="GL101" s="80"/>
      <c r="GM101" s="80"/>
      <c r="GN101" s="80"/>
      <c r="GO101" s="80"/>
      <c r="GP101" s="80"/>
      <c r="GQ101" s="80"/>
      <c r="GR101" s="80"/>
      <c r="GS101" s="80"/>
      <c r="GT101" s="80"/>
      <c r="GU101" s="80"/>
      <c r="GV101" s="80"/>
      <c r="GW101" s="80"/>
      <c r="GX101" s="80"/>
      <c r="GY101" s="80"/>
      <c r="GZ101" s="80"/>
      <c r="HA101" s="80"/>
      <c r="HB101" s="80"/>
      <c r="HC101" s="80"/>
      <c r="HD101" s="80"/>
      <c r="HE101" s="80"/>
      <c r="HF101" s="80"/>
      <c r="HG101" s="80"/>
      <c r="HH101" s="80"/>
      <c r="HI101" s="80"/>
      <c r="HJ101" s="80"/>
      <c r="HK101" s="80"/>
      <c r="HL101" s="80"/>
      <c r="HM101" s="80"/>
      <c r="HN101" s="80"/>
      <c r="HO101" s="80"/>
      <c r="HP101" s="80"/>
      <c r="HQ101" s="80"/>
      <c r="HR101" s="80"/>
      <c r="HS101" s="80"/>
      <c r="HT101" s="80"/>
      <c r="HU101" s="80"/>
      <c r="HV101" s="80"/>
      <c r="HW101" s="80"/>
      <c r="HX101" s="80"/>
      <c r="HY101" s="80"/>
      <c r="HZ101" s="80"/>
      <c r="IA101" s="80"/>
      <c r="IB101" s="80"/>
      <c r="IC101" s="80"/>
      <c r="ID101" s="80"/>
      <c r="IE101" s="80"/>
      <c r="IF101" s="80"/>
      <c r="IG101" s="80"/>
      <c r="IH101" s="80"/>
      <c r="II101" s="80"/>
      <c r="IJ101" s="80"/>
      <c r="IK101" s="80"/>
      <c r="IL101" s="80"/>
      <c r="IM101" s="80"/>
      <c r="IN101" s="80"/>
      <c r="IO101" s="80"/>
      <c r="IP101" s="80"/>
      <c r="IQ101" s="80"/>
      <c r="IR101" s="80"/>
      <c r="IS101" s="80"/>
      <c r="IT101" s="80"/>
      <c r="IU101" s="80"/>
      <c r="IV101" s="80"/>
      <c r="IW101" s="80"/>
      <c r="IX101" s="80"/>
      <c r="IY101" s="80"/>
      <c r="IZ101" s="80"/>
      <c r="JA101" s="80"/>
      <c r="JB101" s="80"/>
      <c r="JC101" s="80"/>
      <c r="JD101" s="80"/>
      <c r="JE101" s="80"/>
      <c r="JF101" s="80"/>
      <c r="JG101" s="80"/>
      <c r="JH101" s="80"/>
      <c r="JI101" s="80"/>
      <c r="JJ101" s="80"/>
      <c r="JK101" s="80"/>
      <c r="JL101" s="80"/>
      <c r="JM101" s="80"/>
      <c r="JN101" s="80"/>
      <c r="JO101" s="80"/>
      <c r="JP101" s="80"/>
      <c r="JQ101" s="80"/>
      <c r="JR101" s="80"/>
      <c r="JS101" s="80"/>
      <c r="JT101" s="80"/>
      <c r="JU101" s="80"/>
      <c r="JV101" s="80"/>
      <c r="JW101" s="80"/>
    </row>
    <row r="102" spans="1:283" s="154" customFormat="1" ht="15.6" hidden="1" customHeight="1">
      <c r="A102" s="150"/>
      <c r="B102" s="106"/>
      <c r="C102" s="149" t="s">
        <v>378</v>
      </c>
      <c r="D102" s="151">
        <v>0.48958333333333331</v>
      </c>
      <c r="E102" s="151" t="s">
        <v>322</v>
      </c>
      <c r="F102" s="151" t="s">
        <v>305</v>
      </c>
      <c r="G102" s="133" t="str">
        <f t="shared" ref="G102" si="406">IF(D102&lt;=0.541,"DAY",(IF(D102&lt;=0.74930556,"EARLY",(IF(D102&lt;=0.97916667,"PRIME","LATE")))))</f>
        <v>DAY</v>
      </c>
      <c r="H102" s="229" t="s">
        <v>295</v>
      </c>
      <c r="I102" s="111" t="s">
        <v>306</v>
      </c>
      <c r="J102" s="111" t="s">
        <v>314</v>
      </c>
      <c r="K102" s="141"/>
      <c r="L102" s="141"/>
      <c r="M102" s="141"/>
      <c r="N102" s="141"/>
      <c r="O102" s="141"/>
      <c r="P102" s="142"/>
      <c r="Q102" s="142"/>
      <c r="R102" s="141"/>
      <c r="S102" s="141"/>
      <c r="T102" s="141"/>
      <c r="U102" s="141"/>
      <c r="V102" s="141"/>
      <c r="W102" s="142"/>
      <c r="X102" s="142"/>
      <c r="Y102" s="141"/>
      <c r="Z102" s="141"/>
      <c r="AA102" s="141"/>
      <c r="AB102" s="141"/>
      <c r="AC102" s="141"/>
      <c r="AD102" s="142"/>
      <c r="AE102" s="142"/>
      <c r="AF102" s="141"/>
      <c r="AG102" s="141"/>
      <c r="AH102" s="141"/>
      <c r="AI102" s="141"/>
      <c r="AJ102" s="141"/>
      <c r="AK102" s="142"/>
      <c r="AL102" s="142"/>
      <c r="AM102" s="141"/>
      <c r="AN102" s="141"/>
      <c r="AO102" s="141"/>
      <c r="AP102" s="141"/>
      <c r="AQ102" s="141"/>
      <c r="AR102" s="142"/>
      <c r="AS102" s="142"/>
      <c r="AT102" s="141"/>
      <c r="AU102" s="141"/>
      <c r="AV102" s="141"/>
      <c r="AW102" s="141"/>
      <c r="AX102" s="141"/>
      <c r="AY102" s="142"/>
      <c r="AZ102" s="142"/>
      <c r="BA102" s="141"/>
      <c r="BB102" s="141"/>
      <c r="BC102" s="141"/>
      <c r="BD102" s="141"/>
      <c r="BE102" s="141"/>
      <c r="BF102" s="142"/>
      <c r="BG102" s="142"/>
      <c r="BH102" s="141"/>
      <c r="BI102" s="141"/>
      <c r="BJ102" s="141"/>
      <c r="BK102" s="141"/>
      <c r="BL102" s="141"/>
      <c r="BM102" s="142"/>
      <c r="BN102" s="142"/>
      <c r="BO102" s="141"/>
      <c r="BP102" s="141"/>
      <c r="BQ102" s="141"/>
      <c r="BR102" s="141"/>
      <c r="BS102" s="141"/>
      <c r="BT102" s="142"/>
      <c r="BU102" s="142"/>
      <c r="BV102" s="141"/>
      <c r="BW102" s="141"/>
      <c r="BX102" s="141"/>
      <c r="BY102" s="141"/>
      <c r="BZ102" s="141"/>
      <c r="CA102" s="142"/>
      <c r="CB102" s="142"/>
      <c r="CC102" s="141"/>
      <c r="CD102" s="143">
        <f t="shared" si="398"/>
        <v>0</v>
      </c>
      <c r="CE102" s="144">
        <v>1.3</v>
      </c>
      <c r="CF102" s="145">
        <v>0.2</v>
      </c>
      <c r="CG102" s="331">
        <f t="shared" si="399"/>
        <v>0.82934886367808491</v>
      </c>
      <c r="CH102" s="153">
        <f t="shared" ref="CH102" si="407">+CD102*CE102</f>
        <v>0</v>
      </c>
      <c r="CI102" s="147">
        <f t="shared" ref="CI102" si="408">+CD102*CF102</f>
        <v>0</v>
      </c>
      <c r="CJ102" s="148">
        <f t="shared" ref="CJ102" si="409">CD102*CG102</f>
        <v>0</v>
      </c>
      <c r="CK102" s="549">
        <v>280</v>
      </c>
      <c r="CL102" s="549">
        <v>1000</v>
      </c>
      <c r="CM102" s="276">
        <f t="shared" ref="CM102:CM103" si="410">CL102/30*J102</f>
        <v>666.66666666666674</v>
      </c>
      <c r="CN102" s="548">
        <f>(CK102/30*J102)*CG102</f>
        <v>154.81178788657587</v>
      </c>
      <c r="CO102" s="408">
        <v>154.81178788657587</v>
      </c>
      <c r="CP102" s="250">
        <f t="shared" si="403"/>
        <v>0</v>
      </c>
      <c r="CQ102" s="250">
        <f t="shared" ref="CQ102:CQ112" si="411">CO102*CD102</f>
        <v>0</v>
      </c>
      <c r="CR102" s="155" t="e">
        <f t="shared" si="404"/>
        <v>#DIV/0!</v>
      </c>
      <c r="CS102" s="829"/>
      <c r="CT102" s="818"/>
      <c r="CU102" s="106"/>
      <c r="CV102" s="818">
        <f t="shared" si="405"/>
        <v>0</v>
      </c>
      <c r="CW102" s="829"/>
      <c r="CX102" s="823">
        <f t="shared" si="370"/>
        <v>0</v>
      </c>
      <c r="CY102" s="824">
        <f t="shared" si="371"/>
        <v>0</v>
      </c>
      <c r="CZ102" s="825">
        <f t="shared" si="372"/>
        <v>0</v>
      </c>
      <c r="DA102" s="823">
        <f t="shared" si="373"/>
        <v>0</v>
      </c>
      <c r="DB102" s="824">
        <f t="shared" si="374"/>
        <v>0</v>
      </c>
      <c r="DC102" s="825">
        <f t="shared" si="375"/>
        <v>0</v>
      </c>
      <c r="DD102" s="823">
        <f t="shared" si="376"/>
        <v>0</v>
      </c>
      <c r="DE102" s="824">
        <f t="shared" si="377"/>
        <v>0</v>
      </c>
      <c r="DF102" s="825">
        <f t="shared" si="378"/>
        <v>0</v>
      </c>
      <c r="DG102" s="823">
        <f t="shared" si="379"/>
        <v>0</v>
      </c>
      <c r="DH102" s="824">
        <f t="shared" si="380"/>
        <v>0</v>
      </c>
      <c r="DI102" s="825">
        <f t="shared" si="381"/>
        <v>0</v>
      </c>
      <c r="DJ102" s="823">
        <f t="shared" si="382"/>
        <v>0</v>
      </c>
      <c r="DK102" s="824">
        <f t="shared" si="383"/>
        <v>0</v>
      </c>
      <c r="DL102" s="825">
        <f t="shared" si="384"/>
        <v>0</v>
      </c>
      <c r="DM102" s="823">
        <f t="shared" si="385"/>
        <v>0</v>
      </c>
      <c r="DN102" s="824">
        <f t="shared" si="386"/>
        <v>0</v>
      </c>
      <c r="DO102" s="825">
        <f t="shared" si="387"/>
        <v>0</v>
      </c>
      <c r="DP102" s="823">
        <f t="shared" si="388"/>
        <v>0</v>
      </c>
      <c r="DQ102" s="824">
        <f t="shared" si="389"/>
        <v>0</v>
      </c>
      <c r="DR102" s="825">
        <f t="shared" si="390"/>
        <v>0</v>
      </c>
      <c r="DS102" s="106"/>
      <c r="DT102" s="106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  <c r="EH102" s="80"/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80"/>
      <c r="FF102" s="80"/>
      <c r="FG102" s="80"/>
      <c r="FH102" s="80"/>
      <c r="FI102" s="80"/>
      <c r="FJ102" s="80"/>
      <c r="FK102" s="80"/>
      <c r="FL102" s="80"/>
      <c r="FM102" s="80"/>
      <c r="FN102" s="80"/>
      <c r="FO102" s="80"/>
      <c r="FP102" s="80"/>
      <c r="FQ102" s="80"/>
      <c r="FR102" s="80"/>
      <c r="FS102" s="80"/>
      <c r="FT102" s="80"/>
      <c r="FU102" s="80"/>
      <c r="FV102" s="80"/>
      <c r="FW102" s="80"/>
      <c r="FX102" s="80"/>
      <c r="FY102" s="80"/>
      <c r="FZ102" s="80"/>
      <c r="GA102" s="80"/>
      <c r="GB102" s="80"/>
      <c r="GC102" s="80"/>
      <c r="GD102" s="80"/>
      <c r="GE102" s="80"/>
      <c r="GF102" s="80"/>
      <c r="GG102" s="80"/>
      <c r="GH102" s="80"/>
      <c r="GI102" s="80"/>
      <c r="GJ102" s="80"/>
      <c r="GK102" s="80"/>
      <c r="GL102" s="80"/>
      <c r="GM102" s="80"/>
      <c r="GN102" s="80"/>
      <c r="GO102" s="80"/>
      <c r="GP102" s="80"/>
      <c r="GQ102" s="80"/>
      <c r="GR102" s="80"/>
      <c r="GS102" s="80"/>
      <c r="GT102" s="80"/>
      <c r="GU102" s="80"/>
      <c r="GV102" s="80"/>
      <c r="GW102" s="80"/>
      <c r="GX102" s="80"/>
      <c r="GY102" s="80"/>
      <c r="GZ102" s="80"/>
      <c r="HA102" s="80"/>
      <c r="HB102" s="80"/>
      <c r="HC102" s="80"/>
      <c r="HD102" s="80"/>
      <c r="HE102" s="80"/>
      <c r="HF102" s="80"/>
      <c r="HG102" s="80"/>
      <c r="HH102" s="80"/>
      <c r="HI102" s="80"/>
      <c r="HJ102" s="80"/>
      <c r="HK102" s="80"/>
      <c r="HL102" s="80"/>
      <c r="HM102" s="80"/>
      <c r="HN102" s="80"/>
      <c r="HO102" s="80"/>
      <c r="HP102" s="80"/>
      <c r="HQ102" s="80"/>
      <c r="HR102" s="80"/>
      <c r="HS102" s="80"/>
      <c r="HT102" s="80"/>
      <c r="HU102" s="80"/>
      <c r="HV102" s="80"/>
      <c r="HW102" s="80"/>
      <c r="HX102" s="80"/>
      <c r="HY102" s="80"/>
      <c r="HZ102" s="80"/>
      <c r="IA102" s="80"/>
      <c r="IB102" s="80"/>
      <c r="IC102" s="80"/>
      <c r="ID102" s="80"/>
      <c r="IE102" s="80"/>
      <c r="IF102" s="80"/>
      <c r="IG102" s="80"/>
      <c r="IH102" s="80"/>
      <c r="II102" s="80"/>
      <c r="IJ102" s="80"/>
      <c r="IK102" s="80"/>
      <c r="IL102" s="80"/>
      <c r="IM102" s="80"/>
      <c r="IN102" s="80"/>
      <c r="IO102" s="80"/>
      <c r="IP102" s="80"/>
      <c r="IQ102" s="80"/>
      <c r="IR102" s="80"/>
      <c r="IS102" s="80"/>
      <c r="IT102" s="80"/>
      <c r="IU102" s="80"/>
      <c r="IV102" s="80"/>
      <c r="IW102" s="80"/>
      <c r="IX102" s="80"/>
      <c r="IY102" s="80"/>
      <c r="IZ102" s="80"/>
      <c r="JA102" s="80"/>
      <c r="JB102" s="80"/>
      <c r="JC102" s="80"/>
      <c r="JD102" s="80"/>
      <c r="JE102" s="80"/>
      <c r="JF102" s="80"/>
      <c r="JG102" s="80"/>
      <c r="JH102" s="80"/>
      <c r="JI102" s="80"/>
      <c r="JJ102" s="80"/>
      <c r="JK102" s="80"/>
      <c r="JL102" s="80"/>
      <c r="JM102" s="80"/>
      <c r="JN102" s="80"/>
      <c r="JO102" s="80"/>
      <c r="JP102" s="80"/>
      <c r="JQ102" s="80"/>
      <c r="JR102" s="80"/>
      <c r="JS102" s="80"/>
      <c r="JT102" s="80"/>
      <c r="JU102" s="80"/>
      <c r="JV102" s="80"/>
      <c r="JW102" s="80"/>
    </row>
    <row r="103" spans="1:283" s="154" customFormat="1" ht="15.6" hidden="1" customHeight="1">
      <c r="A103" s="150"/>
      <c r="B103" s="106"/>
      <c r="C103" s="149" t="s">
        <v>369</v>
      </c>
      <c r="D103" s="151">
        <v>0.54166666666666663</v>
      </c>
      <c r="E103" s="151" t="s">
        <v>304</v>
      </c>
      <c r="F103" s="151" t="s">
        <v>305</v>
      </c>
      <c r="G103" s="133" t="str">
        <f>IF(D103&lt;=0.541,"DAY",(IF(D103&lt;=0.74930556,"EARLY",(IF(D103&lt;=0.97916667,"PRIME","LATE")))))</f>
        <v>EARLY</v>
      </c>
      <c r="H103" s="229" t="s">
        <v>295</v>
      </c>
      <c r="I103" s="111" t="s">
        <v>306</v>
      </c>
      <c r="J103" s="111" t="s">
        <v>314</v>
      </c>
      <c r="K103" s="141"/>
      <c r="L103" s="141"/>
      <c r="M103" s="141"/>
      <c r="N103" s="141"/>
      <c r="O103" s="141"/>
      <c r="P103" s="142"/>
      <c r="Q103" s="142"/>
      <c r="R103" s="141"/>
      <c r="S103" s="141"/>
      <c r="T103" s="141"/>
      <c r="U103" s="141"/>
      <c r="V103" s="141"/>
      <c r="W103" s="142"/>
      <c r="X103" s="142"/>
      <c r="Y103" s="141"/>
      <c r="Z103" s="141"/>
      <c r="AA103" s="141"/>
      <c r="AB103" s="141"/>
      <c r="AC103" s="141"/>
      <c r="AD103" s="142"/>
      <c r="AE103" s="142"/>
      <c r="AF103" s="141"/>
      <c r="AG103" s="141"/>
      <c r="AH103" s="141"/>
      <c r="AI103" s="141"/>
      <c r="AJ103" s="141"/>
      <c r="AK103" s="142"/>
      <c r="AL103" s="142"/>
      <c r="AM103" s="141"/>
      <c r="AN103" s="141"/>
      <c r="AO103" s="141"/>
      <c r="AP103" s="141"/>
      <c r="AQ103" s="141"/>
      <c r="AR103" s="142"/>
      <c r="AS103" s="142"/>
      <c r="AT103" s="141"/>
      <c r="AU103" s="141"/>
      <c r="AV103" s="141"/>
      <c r="AW103" s="141"/>
      <c r="AX103" s="141"/>
      <c r="AY103" s="142"/>
      <c r="AZ103" s="142"/>
      <c r="BA103" s="141"/>
      <c r="BB103" s="141"/>
      <c r="BC103" s="141"/>
      <c r="BD103" s="141"/>
      <c r="BE103" s="141"/>
      <c r="BF103" s="142"/>
      <c r="BG103" s="142"/>
      <c r="BH103" s="141"/>
      <c r="BI103" s="141"/>
      <c r="BJ103" s="141"/>
      <c r="BK103" s="141"/>
      <c r="BL103" s="141"/>
      <c r="BM103" s="142"/>
      <c r="BN103" s="142"/>
      <c r="BO103" s="141"/>
      <c r="BP103" s="141"/>
      <c r="BQ103" s="141"/>
      <c r="BR103" s="141"/>
      <c r="BS103" s="141"/>
      <c r="BT103" s="142"/>
      <c r="BU103" s="142"/>
      <c r="BV103" s="141"/>
      <c r="BW103" s="141"/>
      <c r="BX103" s="141"/>
      <c r="BY103" s="141"/>
      <c r="BZ103" s="141"/>
      <c r="CA103" s="142"/>
      <c r="CB103" s="142"/>
      <c r="CC103" s="141"/>
      <c r="CD103" s="143">
        <f t="shared" si="398"/>
        <v>0</v>
      </c>
      <c r="CE103" s="144">
        <v>2</v>
      </c>
      <c r="CF103" s="145">
        <v>0.8</v>
      </c>
      <c r="CG103" s="331">
        <f t="shared" si="399"/>
        <v>1.486562396739729</v>
      </c>
      <c r="CH103" s="153">
        <f>+CD103*CE103</f>
        <v>0</v>
      </c>
      <c r="CI103" s="147">
        <f>+CD103*CF103</f>
        <v>0</v>
      </c>
      <c r="CJ103" s="148">
        <f>CD103*CG103</f>
        <v>0</v>
      </c>
      <c r="CK103" s="549">
        <v>280</v>
      </c>
      <c r="CL103" s="549">
        <v>2000</v>
      </c>
      <c r="CM103" s="276">
        <f t="shared" si="410"/>
        <v>1333.3333333333335</v>
      </c>
      <c r="CN103" s="548">
        <f>(CK103/30*J103)*CG103</f>
        <v>277.49164739141611</v>
      </c>
      <c r="CO103" s="408">
        <v>277.49</v>
      </c>
      <c r="CP103" s="250">
        <f t="shared" si="403"/>
        <v>0</v>
      </c>
      <c r="CQ103" s="250">
        <f t="shared" si="411"/>
        <v>0</v>
      </c>
      <c r="CR103" s="155" t="e">
        <f t="shared" si="404"/>
        <v>#DIV/0!</v>
      </c>
      <c r="CS103" s="822"/>
      <c r="CT103" s="818"/>
      <c r="CU103" s="106"/>
      <c r="CV103" s="818">
        <f t="shared" si="405"/>
        <v>0</v>
      </c>
      <c r="CW103" s="822"/>
      <c r="CX103" s="823">
        <f t="shared" si="370"/>
        <v>0</v>
      </c>
      <c r="CY103" s="824">
        <f t="shared" si="371"/>
        <v>0</v>
      </c>
      <c r="CZ103" s="825">
        <f t="shared" si="372"/>
        <v>0</v>
      </c>
      <c r="DA103" s="823">
        <f t="shared" si="373"/>
        <v>0</v>
      </c>
      <c r="DB103" s="824">
        <f t="shared" si="374"/>
        <v>0</v>
      </c>
      <c r="DC103" s="825">
        <f t="shared" si="375"/>
        <v>0</v>
      </c>
      <c r="DD103" s="823">
        <f t="shared" si="376"/>
        <v>0</v>
      </c>
      <c r="DE103" s="824">
        <f t="shared" si="377"/>
        <v>0</v>
      </c>
      <c r="DF103" s="825">
        <f t="shared" si="378"/>
        <v>0</v>
      </c>
      <c r="DG103" s="823">
        <f t="shared" si="379"/>
        <v>0</v>
      </c>
      <c r="DH103" s="824">
        <f t="shared" si="380"/>
        <v>0</v>
      </c>
      <c r="DI103" s="825">
        <f t="shared" si="381"/>
        <v>0</v>
      </c>
      <c r="DJ103" s="823">
        <f t="shared" si="382"/>
        <v>0</v>
      </c>
      <c r="DK103" s="824">
        <f t="shared" si="383"/>
        <v>0</v>
      </c>
      <c r="DL103" s="825">
        <f t="shared" si="384"/>
        <v>0</v>
      </c>
      <c r="DM103" s="823">
        <f t="shared" si="385"/>
        <v>0</v>
      </c>
      <c r="DN103" s="824">
        <f t="shared" si="386"/>
        <v>0</v>
      </c>
      <c r="DO103" s="825">
        <f t="shared" si="387"/>
        <v>0</v>
      </c>
      <c r="DP103" s="823">
        <f t="shared" si="388"/>
        <v>0</v>
      </c>
      <c r="DQ103" s="824">
        <f t="shared" si="389"/>
        <v>0</v>
      </c>
      <c r="DR103" s="825">
        <f t="shared" si="390"/>
        <v>0</v>
      </c>
      <c r="DS103" s="106"/>
      <c r="DT103" s="106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  <c r="EH103" s="80"/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80"/>
      <c r="FF103" s="80"/>
      <c r="FG103" s="80"/>
      <c r="FH103" s="80"/>
      <c r="FI103" s="80"/>
      <c r="FJ103" s="80"/>
      <c r="FK103" s="80"/>
      <c r="FL103" s="80"/>
      <c r="FM103" s="80"/>
      <c r="FN103" s="80"/>
      <c r="FO103" s="80"/>
      <c r="FP103" s="80"/>
      <c r="FQ103" s="80"/>
      <c r="FR103" s="80"/>
      <c r="FS103" s="80"/>
      <c r="FT103" s="80"/>
      <c r="FU103" s="80"/>
      <c r="FV103" s="80"/>
      <c r="FW103" s="80"/>
      <c r="FX103" s="80"/>
      <c r="FY103" s="80"/>
      <c r="FZ103" s="80"/>
      <c r="GA103" s="80"/>
      <c r="GB103" s="80"/>
      <c r="GC103" s="80"/>
      <c r="GD103" s="80"/>
      <c r="GE103" s="80"/>
      <c r="GF103" s="80"/>
      <c r="GG103" s="80"/>
      <c r="GH103" s="80"/>
      <c r="GI103" s="80"/>
      <c r="GJ103" s="80"/>
      <c r="GK103" s="80"/>
      <c r="GL103" s="80"/>
      <c r="GM103" s="80"/>
      <c r="GN103" s="80"/>
      <c r="GO103" s="80"/>
      <c r="GP103" s="80"/>
      <c r="GQ103" s="80"/>
      <c r="GR103" s="80"/>
      <c r="GS103" s="80"/>
      <c r="GT103" s="80"/>
      <c r="GU103" s="80"/>
      <c r="GV103" s="80"/>
      <c r="GW103" s="80"/>
      <c r="GX103" s="80"/>
      <c r="GY103" s="80"/>
      <c r="GZ103" s="80"/>
      <c r="HA103" s="80"/>
      <c r="HB103" s="80"/>
      <c r="HC103" s="80"/>
      <c r="HD103" s="80"/>
      <c r="HE103" s="80"/>
      <c r="HF103" s="80"/>
      <c r="HG103" s="80"/>
      <c r="HH103" s="80"/>
      <c r="HI103" s="80"/>
      <c r="HJ103" s="80"/>
      <c r="HK103" s="80"/>
      <c r="HL103" s="80"/>
      <c r="HM103" s="80"/>
      <c r="HN103" s="80"/>
      <c r="HO103" s="80"/>
      <c r="HP103" s="80"/>
      <c r="HQ103" s="80"/>
      <c r="HR103" s="80"/>
      <c r="HS103" s="80"/>
      <c r="HT103" s="80"/>
      <c r="HU103" s="80"/>
      <c r="HV103" s="80"/>
      <c r="HW103" s="80"/>
      <c r="HX103" s="80"/>
      <c r="HY103" s="80"/>
      <c r="HZ103" s="80"/>
      <c r="IA103" s="80"/>
      <c r="IB103" s="80"/>
      <c r="IC103" s="80"/>
      <c r="ID103" s="80"/>
      <c r="IE103" s="80"/>
      <c r="IF103" s="80"/>
      <c r="IG103" s="80"/>
      <c r="IH103" s="80"/>
      <c r="II103" s="80"/>
      <c r="IJ103" s="80"/>
      <c r="IK103" s="80"/>
      <c r="IL103" s="80"/>
      <c r="IM103" s="80"/>
      <c r="IN103" s="80"/>
      <c r="IO103" s="80"/>
      <c r="IP103" s="80"/>
      <c r="IQ103" s="80"/>
      <c r="IR103" s="80"/>
      <c r="IS103" s="80"/>
      <c r="IT103" s="80"/>
      <c r="IU103" s="80"/>
      <c r="IV103" s="80"/>
      <c r="IW103" s="80"/>
      <c r="IX103" s="80"/>
      <c r="IY103" s="80"/>
      <c r="IZ103" s="80"/>
      <c r="JA103" s="80"/>
      <c r="JB103" s="80"/>
      <c r="JC103" s="80"/>
      <c r="JD103" s="80"/>
      <c r="JE103" s="80"/>
      <c r="JF103" s="80"/>
      <c r="JG103" s="80"/>
      <c r="JH103" s="80"/>
      <c r="JI103" s="80"/>
      <c r="JJ103" s="80"/>
      <c r="JK103" s="80"/>
      <c r="JL103" s="80"/>
      <c r="JM103" s="80"/>
      <c r="JN103" s="80"/>
      <c r="JO103" s="80"/>
      <c r="JP103" s="80"/>
      <c r="JQ103" s="80"/>
      <c r="JR103" s="80"/>
      <c r="JS103" s="80"/>
      <c r="JT103" s="80"/>
      <c r="JU103" s="80"/>
      <c r="JV103" s="80"/>
      <c r="JW103" s="80"/>
    </row>
    <row r="104" spans="1:283" ht="15.6" hidden="1" customHeight="1">
      <c r="A104" s="107"/>
      <c r="B104" s="106"/>
      <c r="C104" s="156" t="s">
        <v>379</v>
      </c>
      <c r="D104" s="151">
        <v>0.60416666666666663</v>
      </c>
      <c r="E104" s="140" t="s">
        <v>358</v>
      </c>
      <c r="F104" s="140" t="s">
        <v>305</v>
      </c>
      <c r="G104" s="133" t="str">
        <f t="shared" ref="G104" si="412">IF(D104&lt;=0.541,"DAY",(IF(D104&lt;=0.74930556,"EARLY",(IF(D104&lt;=0.97916667,"PRIME","LATE")))))</f>
        <v>EARLY</v>
      </c>
      <c r="H104" s="229" t="s">
        <v>295</v>
      </c>
      <c r="I104" s="136" t="s">
        <v>380</v>
      </c>
      <c r="J104" s="136" t="s">
        <v>381</v>
      </c>
      <c r="K104" s="141"/>
      <c r="L104" s="141"/>
      <c r="M104" s="141"/>
      <c r="N104" s="141"/>
      <c r="O104" s="141"/>
      <c r="P104" s="142"/>
      <c r="Q104" s="142"/>
      <c r="R104" s="141"/>
      <c r="S104" s="141"/>
      <c r="T104" s="141"/>
      <c r="U104" s="141"/>
      <c r="V104" s="141"/>
      <c r="W104" s="142"/>
      <c r="X104" s="142"/>
      <c r="Y104" s="141"/>
      <c r="Z104" s="141"/>
      <c r="AA104" s="141"/>
      <c r="AB104" s="141"/>
      <c r="AC104" s="141"/>
      <c r="AD104" s="142"/>
      <c r="AE104" s="142"/>
      <c r="AF104" s="141"/>
      <c r="AG104" s="141"/>
      <c r="AH104" s="141"/>
      <c r="AI104" s="141"/>
      <c r="AJ104" s="141"/>
      <c r="AK104" s="142"/>
      <c r="AL104" s="142"/>
      <c r="AM104" s="141"/>
      <c r="AN104" s="141"/>
      <c r="AO104" s="141"/>
      <c r="AP104" s="141"/>
      <c r="AQ104" s="141"/>
      <c r="AR104" s="142"/>
      <c r="AS104" s="142"/>
      <c r="AT104" s="141"/>
      <c r="AU104" s="141"/>
      <c r="AV104" s="141"/>
      <c r="AW104" s="141"/>
      <c r="AX104" s="141"/>
      <c r="AY104" s="142"/>
      <c r="AZ104" s="142"/>
      <c r="BA104" s="141"/>
      <c r="BB104" s="141"/>
      <c r="BC104" s="141"/>
      <c r="BD104" s="141"/>
      <c r="BE104" s="141"/>
      <c r="BF104" s="142"/>
      <c r="BG104" s="142"/>
      <c r="BH104" s="141"/>
      <c r="BI104" s="141"/>
      <c r="BJ104" s="141"/>
      <c r="BK104" s="141"/>
      <c r="BL104" s="141"/>
      <c r="BM104" s="142"/>
      <c r="BN104" s="142"/>
      <c r="BO104" s="141"/>
      <c r="BP104" s="141"/>
      <c r="BQ104" s="141"/>
      <c r="BR104" s="141"/>
      <c r="BS104" s="141"/>
      <c r="BT104" s="142"/>
      <c r="BU104" s="142"/>
      <c r="BV104" s="141"/>
      <c r="BW104" s="141"/>
      <c r="BX104" s="141"/>
      <c r="BY104" s="141"/>
      <c r="BZ104" s="141"/>
      <c r="CA104" s="142"/>
      <c r="CB104" s="142"/>
      <c r="CC104" s="141"/>
      <c r="CD104" s="143">
        <f t="shared" si="398"/>
        <v>0</v>
      </c>
      <c r="CE104" s="144">
        <v>2.6</v>
      </c>
      <c r="CF104" s="145">
        <v>1.6</v>
      </c>
      <c r="CG104" s="331">
        <f t="shared" si="399"/>
        <v>2.1721353306164408</v>
      </c>
      <c r="CH104" s="153">
        <f t="shared" ref="CH104" si="413">+CD104*CE104</f>
        <v>0</v>
      </c>
      <c r="CI104" s="147">
        <f t="shared" ref="CI104" si="414">+CD104*CF104</f>
        <v>0</v>
      </c>
      <c r="CJ104" s="148">
        <f t="shared" ref="CJ104" si="415">CD104*CG104</f>
        <v>0</v>
      </c>
      <c r="CK104" s="549">
        <v>280</v>
      </c>
      <c r="CL104" s="549">
        <v>2000</v>
      </c>
      <c r="CM104" s="276">
        <v>600</v>
      </c>
      <c r="CN104" s="548">
        <v>350</v>
      </c>
      <c r="CO104" s="408">
        <v>350</v>
      </c>
      <c r="CP104" s="250">
        <f t="shared" si="403"/>
        <v>0</v>
      </c>
      <c r="CQ104" s="250">
        <f t="shared" si="411"/>
        <v>0</v>
      </c>
      <c r="CR104" s="155" t="e">
        <f t="shared" si="404"/>
        <v>#DIV/0!</v>
      </c>
      <c r="CS104" s="822"/>
      <c r="CT104" s="818"/>
      <c r="CV104" s="818">
        <f t="shared" si="405"/>
        <v>0</v>
      </c>
      <c r="CW104" s="822"/>
      <c r="CX104" s="823">
        <f t="shared" si="370"/>
        <v>0</v>
      </c>
      <c r="CY104" s="824">
        <f t="shared" si="371"/>
        <v>0</v>
      </c>
      <c r="CZ104" s="825">
        <f t="shared" si="372"/>
        <v>0</v>
      </c>
      <c r="DA104" s="823">
        <f t="shared" si="373"/>
        <v>0</v>
      </c>
      <c r="DB104" s="824">
        <f t="shared" si="374"/>
        <v>0</v>
      </c>
      <c r="DC104" s="825">
        <f t="shared" si="375"/>
        <v>0</v>
      </c>
      <c r="DD104" s="823">
        <f t="shared" si="376"/>
        <v>0</v>
      </c>
      <c r="DE104" s="824">
        <f t="shared" si="377"/>
        <v>0</v>
      </c>
      <c r="DF104" s="825">
        <f t="shared" si="378"/>
        <v>0</v>
      </c>
      <c r="DG104" s="823">
        <f t="shared" si="379"/>
        <v>0</v>
      </c>
      <c r="DH104" s="824">
        <f t="shared" si="380"/>
        <v>0</v>
      </c>
      <c r="DI104" s="825">
        <f t="shared" si="381"/>
        <v>0</v>
      </c>
      <c r="DJ104" s="823">
        <f t="shared" si="382"/>
        <v>0</v>
      </c>
      <c r="DK104" s="824">
        <f t="shared" si="383"/>
        <v>0</v>
      </c>
      <c r="DL104" s="825">
        <f t="shared" si="384"/>
        <v>0</v>
      </c>
      <c r="DM104" s="823">
        <f t="shared" si="385"/>
        <v>0</v>
      </c>
      <c r="DN104" s="824">
        <f t="shared" si="386"/>
        <v>0</v>
      </c>
      <c r="DO104" s="825">
        <f t="shared" si="387"/>
        <v>0</v>
      </c>
      <c r="DP104" s="823">
        <f t="shared" si="388"/>
        <v>0</v>
      </c>
      <c r="DQ104" s="824">
        <f t="shared" si="389"/>
        <v>0</v>
      </c>
      <c r="DR104" s="825">
        <f t="shared" si="390"/>
        <v>0</v>
      </c>
    </row>
    <row r="105" spans="1:283" s="154" customFormat="1" ht="15.6" hidden="1" customHeight="1">
      <c r="A105" s="150"/>
      <c r="B105" s="106"/>
      <c r="C105" s="149" t="s">
        <v>370</v>
      </c>
      <c r="D105" s="151">
        <v>0.61458333333333337</v>
      </c>
      <c r="E105" s="151" t="s">
        <v>371</v>
      </c>
      <c r="F105" s="151" t="s">
        <v>305</v>
      </c>
      <c r="G105" s="133" t="str">
        <f>IF(D105&lt;=0.541,"DAY",(IF(D105&lt;=0.74930556,"EARLY",(IF(D105&lt;=0.97916667,"PRIME","LATE")))))</f>
        <v>EARLY</v>
      </c>
      <c r="H105" s="229" t="s">
        <v>295</v>
      </c>
      <c r="I105" s="111" t="s">
        <v>306</v>
      </c>
      <c r="J105" s="111" t="s">
        <v>314</v>
      </c>
      <c r="K105" s="141"/>
      <c r="L105" s="141"/>
      <c r="M105" s="141"/>
      <c r="N105" s="141"/>
      <c r="O105" s="141"/>
      <c r="P105" s="142"/>
      <c r="Q105" s="142"/>
      <c r="R105" s="141"/>
      <c r="S105" s="141"/>
      <c r="T105" s="141"/>
      <c r="U105" s="141"/>
      <c r="V105" s="141"/>
      <c r="W105" s="142"/>
      <c r="X105" s="142"/>
      <c r="Y105" s="141"/>
      <c r="Z105" s="141"/>
      <c r="AA105" s="141"/>
      <c r="AB105" s="141"/>
      <c r="AC105" s="141"/>
      <c r="AD105" s="142"/>
      <c r="AE105" s="142"/>
      <c r="AF105" s="141"/>
      <c r="AG105" s="141"/>
      <c r="AH105" s="141"/>
      <c r="AI105" s="141"/>
      <c r="AJ105" s="141"/>
      <c r="AK105" s="142"/>
      <c r="AL105" s="142"/>
      <c r="AM105" s="141"/>
      <c r="AN105" s="141"/>
      <c r="AO105" s="141"/>
      <c r="AP105" s="141"/>
      <c r="AQ105" s="141"/>
      <c r="AR105" s="142"/>
      <c r="AS105" s="142"/>
      <c r="AT105" s="141"/>
      <c r="AU105" s="141"/>
      <c r="AV105" s="141"/>
      <c r="AW105" s="141"/>
      <c r="AX105" s="141"/>
      <c r="AY105" s="142"/>
      <c r="AZ105" s="142"/>
      <c r="BA105" s="141"/>
      <c r="BB105" s="141"/>
      <c r="BC105" s="141"/>
      <c r="BD105" s="141"/>
      <c r="BE105" s="141"/>
      <c r="BF105" s="142"/>
      <c r="BG105" s="142"/>
      <c r="BH105" s="141"/>
      <c r="BI105" s="141"/>
      <c r="BJ105" s="141"/>
      <c r="BK105" s="141"/>
      <c r="BL105" s="141"/>
      <c r="BM105" s="142"/>
      <c r="BN105" s="142"/>
      <c r="BO105" s="141"/>
      <c r="BP105" s="141"/>
      <c r="BQ105" s="141"/>
      <c r="BR105" s="141"/>
      <c r="BS105" s="141"/>
      <c r="BT105" s="142"/>
      <c r="BU105" s="142"/>
      <c r="BV105" s="141"/>
      <c r="BW105" s="141"/>
      <c r="BX105" s="141"/>
      <c r="BY105" s="141"/>
      <c r="BZ105" s="141"/>
      <c r="CA105" s="142"/>
      <c r="CB105" s="142"/>
      <c r="CC105" s="141"/>
      <c r="CD105" s="143">
        <f t="shared" si="398"/>
        <v>0</v>
      </c>
      <c r="CE105" s="144">
        <v>2.2000000000000002</v>
      </c>
      <c r="CF105" s="145">
        <v>1.1000000000000001</v>
      </c>
      <c r="CG105" s="331">
        <f t="shared" si="399"/>
        <v>1.7293488636780849</v>
      </c>
      <c r="CH105" s="153">
        <f>+CD105*CE105</f>
        <v>0</v>
      </c>
      <c r="CI105" s="147">
        <f>+CD105*CF105</f>
        <v>0</v>
      </c>
      <c r="CJ105" s="148">
        <f>CD105*CG105</f>
        <v>0</v>
      </c>
      <c r="CK105" s="549">
        <v>280</v>
      </c>
      <c r="CL105" s="549">
        <v>2000</v>
      </c>
      <c r="CM105" s="276">
        <f t="shared" ref="CM105:CM109" si="416">CL105/30*J105</f>
        <v>1333.3333333333335</v>
      </c>
      <c r="CN105" s="548">
        <f>(CK105/30*J105)*CG105</f>
        <v>322.81178788657587</v>
      </c>
      <c r="CO105" s="408">
        <v>322.81</v>
      </c>
      <c r="CP105" s="250">
        <f t="shared" si="403"/>
        <v>0</v>
      </c>
      <c r="CQ105" s="250">
        <f t="shared" si="411"/>
        <v>0</v>
      </c>
      <c r="CR105" s="155" t="e">
        <f t="shared" si="404"/>
        <v>#DIV/0!</v>
      </c>
      <c r="CS105" s="822"/>
      <c r="CT105" s="818"/>
      <c r="CU105" s="106"/>
      <c r="CV105" s="818">
        <f t="shared" si="405"/>
        <v>0</v>
      </c>
      <c r="CW105" s="822"/>
      <c r="CX105" s="823">
        <f t="shared" si="370"/>
        <v>0</v>
      </c>
      <c r="CY105" s="824">
        <f t="shared" si="371"/>
        <v>0</v>
      </c>
      <c r="CZ105" s="825">
        <f t="shared" si="372"/>
        <v>0</v>
      </c>
      <c r="DA105" s="823">
        <f t="shared" si="373"/>
        <v>0</v>
      </c>
      <c r="DB105" s="824">
        <f t="shared" si="374"/>
        <v>0</v>
      </c>
      <c r="DC105" s="825">
        <f t="shared" si="375"/>
        <v>0</v>
      </c>
      <c r="DD105" s="823">
        <f t="shared" si="376"/>
        <v>0</v>
      </c>
      <c r="DE105" s="824">
        <f t="shared" si="377"/>
        <v>0</v>
      </c>
      <c r="DF105" s="825">
        <f t="shared" si="378"/>
        <v>0</v>
      </c>
      <c r="DG105" s="823">
        <f t="shared" si="379"/>
        <v>0</v>
      </c>
      <c r="DH105" s="824">
        <f t="shared" si="380"/>
        <v>0</v>
      </c>
      <c r="DI105" s="825">
        <f t="shared" si="381"/>
        <v>0</v>
      </c>
      <c r="DJ105" s="823">
        <f t="shared" si="382"/>
        <v>0</v>
      </c>
      <c r="DK105" s="824">
        <f t="shared" si="383"/>
        <v>0</v>
      </c>
      <c r="DL105" s="825">
        <f t="shared" si="384"/>
        <v>0</v>
      </c>
      <c r="DM105" s="823">
        <f t="shared" si="385"/>
        <v>0</v>
      </c>
      <c r="DN105" s="824">
        <f t="shared" si="386"/>
        <v>0</v>
      </c>
      <c r="DO105" s="825">
        <f t="shared" si="387"/>
        <v>0</v>
      </c>
      <c r="DP105" s="823">
        <f t="shared" si="388"/>
        <v>0</v>
      </c>
      <c r="DQ105" s="824">
        <f t="shared" si="389"/>
        <v>0</v>
      </c>
      <c r="DR105" s="825">
        <f t="shared" si="390"/>
        <v>0</v>
      </c>
      <c r="DS105" s="106"/>
      <c r="DT105" s="106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  <c r="EH105" s="80"/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0"/>
      <c r="FL105" s="80"/>
      <c r="FM105" s="80"/>
      <c r="FN105" s="80"/>
      <c r="FO105" s="80"/>
      <c r="FP105" s="80"/>
      <c r="FQ105" s="80"/>
      <c r="FR105" s="80"/>
      <c r="FS105" s="80"/>
      <c r="FT105" s="80"/>
      <c r="FU105" s="80"/>
      <c r="FV105" s="80"/>
      <c r="FW105" s="80"/>
      <c r="FX105" s="80"/>
      <c r="FY105" s="80"/>
      <c r="FZ105" s="80"/>
      <c r="GA105" s="80"/>
      <c r="GB105" s="80"/>
      <c r="GC105" s="80"/>
      <c r="GD105" s="80"/>
      <c r="GE105" s="80"/>
      <c r="GF105" s="80"/>
      <c r="GG105" s="80"/>
      <c r="GH105" s="80"/>
      <c r="GI105" s="80"/>
      <c r="GJ105" s="80"/>
      <c r="GK105" s="80"/>
      <c r="GL105" s="80"/>
      <c r="GM105" s="80"/>
      <c r="GN105" s="80"/>
      <c r="GO105" s="80"/>
      <c r="GP105" s="80"/>
      <c r="GQ105" s="80"/>
      <c r="GR105" s="80"/>
      <c r="GS105" s="80"/>
      <c r="GT105" s="80"/>
      <c r="GU105" s="80"/>
      <c r="GV105" s="80"/>
      <c r="GW105" s="80"/>
      <c r="GX105" s="80"/>
      <c r="GY105" s="80"/>
      <c r="GZ105" s="80"/>
      <c r="HA105" s="80"/>
      <c r="HB105" s="80"/>
      <c r="HC105" s="80"/>
      <c r="HD105" s="80"/>
      <c r="HE105" s="80"/>
      <c r="HF105" s="80"/>
      <c r="HG105" s="80"/>
      <c r="HH105" s="80"/>
      <c r="HI105" s="80"/>
      <c r="HJ105" s="80"/>
      <c r="HK105" s="80"/>
      <c r="HL105" s="80"/>
      <c r="HM105" s="80"/>
      <c r="HN105" s="80"/>
      <c r="HO105" s="80"/>
      <c r="HP105" s="80"/>
      <c r="HQ105" s="80"/>
      <c r="HR105" s="80"/>
      <c r="HS105" s="80"/>
      <c r="HT105" s="80"/>
      <c r="HU105" s="80"/>
      <c r="HV105" s="80"/>
      <c r="HW105" s="80"/>
      <c r="HX105" s="80"/>
      <c r="HY105" s="80"/>
      <c r="HZ105" s="80"/>
      <c r="IA105" s="80"/>
      <c r="IB105" s="80"/>
      <c r="IC105" s="80"/>
      <c r="ID105" s="80"/>
      <c r="IE105" s="80"/>
      <c r="IF105" s="80"/>
      <c r="IG105" s="80"/>
      <c r="IH105" s="80"/>
      <c r="II105" s="80"/>
      <c r="IJ105" s="80"/>
      <c r="IK105" s="80"/>
      <c r="IL105" s="80"/>
      <c r="IM105" s="80"/>
      <c r="IN105" s="80"/>
      <c r="IO105" s="80"/>
      <c r="IP105" s="80"/>
      <c r="IQ105" s="80"/>
      <c r="IR105" s="80"/>
      <c r="IS105" s="80"/>
      <c r="IT105" s="80"/>
      <c r="IU105" s="80"/>
      <c r="IV105" s="80"/>
      <c r="IW105" s="80"/>
      <c r="IX105" s="80"/>
      <c r="IY105" s="80"/>
      <c r="IZ105" s="80"/>
      <c r="JA105" s="80"/>
      <c r="JB105" s="80"/>
      <c r="JC105" s="80"/>
      <c r="JD105" s="80"/>
      <c r="JE105" s="80"/>
      <c r="JF105" s="80"/>
      <c r="JG105" s="80"/>
      <c r="JH105" s="80"/>
      <c r="JI105" s="80"/>
      <c r="JJ105" s="80"/>
      <c r="JK105" s="80"/>
      <c r="JL105" s="80"/>
      <c r="JM105" s="80"/>
      <c r="JN105" s="80"/>
      <c r="JO105" s="80"/>
      <c r="JP105" s="80"/>
      <c r="JQ105" s="80"/>
      <c r="JR105" s="80"/>
      <c r="JS105" s="80"/>
      <c r="JT105" s="80"/>
      <c r="JU105" s="80"/>
      <c r="JV105" s="80"/>
      <c r="JW105" s="80"/>
    </row>
    <row r="106" spans="1:283" s="154" customFormat="1" ht="15.6" hidden="1" customHeight="1">
      <c r="A106" s="150"/>
      <c r="B106" s="106"/>
      <c r="C106" s="149" t="s">
        <v>372</v>
      </c>
      <c r="D106" s="151">
        <v>0.75</v>
      </c>
      <c r="E106" s="151" t="s">
        <v>325</v>
      </c>
      <c r="F106" s="151" t="s">
        <v>286</v>
      </c>
      <c r="G106" s="133" t="s">
        <v>373</v>
      </c>
      <c r="H106" s="229" t="s">
        <v>295</v>
      </c>
      <c r="I106" s="136" t="s">
        <v>380</v>
      </c>
      <c r="J106" s="136" t="s">
        <v>381</v>
      </c>
      <c r="K106" s="141"/>
      <c r="L106" s="141"/>
      <c r="M106" s="141"/>
      <c r="N106" s="141"/>
      <c r="O106" s="141"/>
      <c r="P106" s="142"/>
      <c r="Q106" s="142"/>
      <c r="R106" s="141"/>
      <c r="S106" s="141"/>
      <c r="T106" s="141"/>
      <c r="U106" s="141"/>
      <c r="V106" s="141"/>
      <c r="W106" s="142"/>
      <c r="X106" s="142"/>
      <c r="Y106" s="141"/>
      <c r="Z106" s="141"/>
      <c r="AA106" s="141"/>
      <c r="AB106" s="141"/>
      <c r="AC106" s="141"/>
      <c r="AD106" s="142"/>
      <c r="AE106" s="142"/>
      <c r="AF106" s="141"/>
      <c r="AG106" s="141"/>
      <c r="AH106" s="141"/>
      <c r="AI106" s="141"/>
      <c r="AJ106" s="141"/>
      <c r="AK106" s="142"/>
      <c r="AL106" s="142"/>
      <c r="AM106" s="141"/>
      <c r="AN106" s="141"/>
      <c r="AO106" s="141"/>
      <c r="AP106" s="141"/>
      <c r="AQ106" s="141"/>
      <c r="AR106" s="142"/>
      <c r="AS106" s="142"/>
      <c r="AT106" s="141"/>
      <c r="AU106" s="141"/>
      <c r="AV106" s="141"/>
      <c r="AW106" s="141"/>
      <c r="AX106" s="141"/>
      <c r="AY106" s="142"/>
      <c r="AZ106" s="142"/>
      <c r="BA106" s="141"/>
      <c r="BB106" s="141"/>
      <c r="BC106" s="141"/>
      <c r="BD106" s="141"/>
      <c r="BE106" s="141"/>
      <c r="BF106" s="142"/>
      <c r="BG106" s="142"/>
      <c r="BH106" s="141"/>
      <c r="BI106" s="141"/>
      <c r="BJ106" s="141"/>
      <c r="BK106" s="141"/>
      <c r="BL106" s="141"/>
      <c r="BM106" s="142"/>
      <c r="BN106" s="142"/>
      <c r="BO106" s="141"/>
      <c r="BP106" s="141"/>
      <c r="BQ106" s="141"/>
      <c r="BR106" s="141"/>
      <c r="BS106" s="141"/>
      <c r="BT106" s="142"/>
      <c r="BU106" s="142"/>
      <c r="BV106" s="141"/>
      <c r="BW106" s="141"/>
      <c r="BX106" s="141"/>
      <c r="BY106" s="141"/>
      <c r="BZ106" s="141"/>
      <c r="CA106" s="142"/>
      <c r="CB106" s="142"/>
      <c r="CC106" s="141"/>
      <c r="CD106" s="143">
        <f t="shared" si="398"/>
        <v>0</v>
      </c>
      <c r="CE106" s="144">
        <v>1.4</v>
      </c>
      <c r="CF106" s="145">
        <v>0.6</v>
      </c>
      <c r="CG106" s="331">
        <f t="shared" si="399"/>
        <v>1.0577082644931526</v>
      </c>
      <c r="CH106" s="153">
        <f>+CD106*CE106</f>
        <v>0</v>
      </c>
      <c r="CI106" s="147">
        <f>+CD106*CF106</f>
        <v>0</v>
      </c>
      <c r="CJ106" s="148">
        <f>CD106*CG106</f>
        <v>0</v>
      </c>
      <c r="CK106" s="549">
        <v>280</v>
      </c>
      <c r="CL106" s="549">
        <v>1800</v>
      </c>
      <c r="CM106" s="276">
        <f t="shared" si="416"/>
        <v>420</v>
      </c>
      <c r="CN106" s="548">
        <v>350</v>
      </c>
      <c r="CO106" s="408">
        <v>350</v>
      </c>
      <c r="CP106" s="250">
        <f t="shared" si="403"/>
        <v>0</v>
      </c>
      <c r="CQ106" s="250">
        <f t="shared" si="411"/>
        <v>0</v>
      </c>
      <c r="CR106" s="155" t="e">
        <f t="shared" si="404"/>
        <v>#DIV/0!</v>
      </c>
      <c r="CS106" s="822"/>
      <c r="CT106" s="818"/>
      <c r="CU106" s="106"/>
      <c r="CV106" s="818">
        <f t="shared" si="405"/>
        <v>0</v>
      </c>
      <c r="CW106" s="822"/>
      <c r="CX106" s="823">
        <f t="shared" si="370"/>
        <v>0</v>
      </c>
      <c r="CY106" s="824">
        <f t="shared" si="371"/>
        <v>0</v>
      </c>
      <c r="CZ106" s="825">
        <f t="shared" si="372"/>
        <v>0</v>
      </c>
      <c r="DA106" s="823">
        <f t="shared" si="373"/>
        <v>0</v>
      </c>
      <c r="DB106" s="824">
        <f t="shared" si="374"/>
        <v>0</v>
      </c>
      <c r="DC106" s="825">
        <f t="shared" si="375"/>
        <v>0</v>
      </c>
      <c r="DD106" s="823">
        <f t="shared" si="376"/>
        <v>0</v>
      </c>
      <c r="DE106" s="824">
        <f t="shared" si="377"/>
        <v>0</v>
      </c>
      <c r="DF106" s="825">
        <f t="shared" si="378"/>
        <v>0</v>
      </c>
      <c r="DG106" s="823">
        <f t="shared" si="379"/>
        <v>0</v>
      </c>
      <c r="DH106" s="824">
        <f t="shared" si="380"/>
        <v>0</v>
      </c>
      <c r="DI106" s="825">
        <f t="shared" si="381"/>
        <v>0</v>
      </c>
      <c r="DJ106" s="823">
        <f t="shared" si="382"/>
        <v>0</v>
      </c>
      <c r="DK106" s="824">
        <f t="shared" si="383"/>
        <v>0</v>
      </c>
      <c r="DL106" s="825">
        <f t="shared" si="384"/>
        <v>0</v>
      </c>
      <c r="DM106" s="823">
        <f t="shared" si="385"/>
        <v>0</v>
      </c>
      <c r="DN106" s="824">
        <f t="shared" si="386"/>
        <v>0</v>
      </c>
      <c r="DO106" s="825">
        <f t="shared" si="387"/>
        <v>0</v>
      </c>
      <c r="DP106" s="823">
        <f t="shared" si="388"/>
        <v>0</v>
      </c>
      <c r="DQ106" s="824">
        <f t="shared" si="389"/>
        <v>0</v>
      </c>
      <c r="DR106" s="825">
        <f t="shared" si="390"/>
        <v>0</v>
      </c>
      <c r="DS106" s="106"/>
      <c r="DT106" s="106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  <c r="EH106" s="80"/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80"/>
      <c r="FF106" s="80"/>
      <c r="FG106" s="80"/>
      <c r="FH106" s="80"/>
      <c r="FI106" s="80"/>
      <c r="FJ106" s="80"/>
      <c r="FK106" s="80"/>
      <c r="FL106" s="80"/>
      <c r="FM106" s="80"/>
      <c r="FN106" s="80"/>
      <c r="FO106" s="80"/>
      <c r="FP106" s="80"/>
      <c r="FQ106" s="80"/>
      <c r="FR106" s="80"/>
      <c r="FS106" s="80"/>
      <c r="FT106" s="80"/>
      <c r="FU106" s="80"/>
      <c r="FV106" s="80"/>
      <c r="FW106" s="80"/>
      <c r="FX106" s="80"/>
      <c r="FY106" s="80"/>
      <c r="FZ106" s="80"/>
      <c r="GA106" s="80"/>
      <c r="GB106" s="80"/>
      <c r="GC106" s="80"/>
      <c r="GD106" s="80"/>
      <c r="GE106" s="80"/>
      <c r="GF106" s="80"/>
      <c r="GG106" s="80"/>
      <c r="GH106" s="80"/>
      <c r="GI106" s="80"/>
      <c r="GJ106" s="80"/>
      <c r="GK106" s="80"/>
      <c r="GL106" s="80"/>
      <c r="GM106" s="80"/>
      <c r="GN106" s="80"/>
      <c r="GO106" s="80"/>
      <c r="GP106" s="80"/>
      <c r="GQ106" s="80"/>
      <c r="GR106" s="80"/>
      <c r="GS106" s="80"/>
      <c r="GT106" s="80"/>
      <c r="GU106" s="80"/>
      <c r="GV106" s="80"/>
      <c r="GW106" s="80"/>
      <c r="GX106" s="80"/>
      <c r="GY106" s="80"/>
      <c r="GZ106" s="80"/>
      <c r="HA106" s="80"/>
      <c r="HB106" s="80"/>
      <c r="HC106" s="80"/>
      <c r="HD106" s="80"/>
      <c r="HE106" s="80"/>
      <c r="HF106" s="80"/>
      <c r="HG106" s="80"/>
      <c r="HH106" s="80"/>
      <c r="HI106" s="80"/>
      <c r="HJ106" s="80"/>
      <c r="HK106" s="80"/>
      <c r="HL106" s="80"/>
      <c r="HM106" s="80"/>
      <c r="HN106" s="80"/>
      <c r="HO106" s="80"/>
      <c r="HP106" s="80"/>
      <c r="HQ106" s="80"/>
      <c r="HR106" s="80"/>
      <c r="HS106" s="80"/>
      <c r="HT106" s="80"/>
      <c r="HU106" s="80"/>
      <c r="HV106" s="80"/>
      <c r="HW106" s="80"/>
      <c r="HX106" s="80"/>
      <c r="HY106" s="80"/>
      <c r="HZ106" s="80"/>
      <c r="IA106" s="80"/>
      <c r="IB106" s="80"/>
      <c r="IC106" s="80"/>
      <c r="ID106" s="80"/>
      <c r="IE106" s="80"/>
      <c r="IF106" s="80"/>
      <c r="IG106" s="80"/>
      <c r="IH106" s="80"/>
      <c r="II106" s="80"/>
      <c r="IJ106" s="80"/>
      <c r="IK106" s="80"/>
      <c r="IL106" s="80"/>
      <c r="IM106" s="80"/>
      <c r="IN106" s="80"/>
      <c r="IO106" s="80"/>
      <c r="IP106" s="80"/>
      <c r="IQ106" s="80"/>
      <c r="IR106" s="80"/>
      <c r="IS106" s="80"/>
      <c r="IT106" s="80"/>
      <c r="IU106" s="80"/>
      <c r="IV106" s="80"/>
      <c r="IW106" s="80"/>
      <c r="IX106" s="80"/>
      <c r="IY106" s="80"/>
      <c r="IZ106" s="80"/>
      <c r="JA106" s="80"/>
      <c r="JB106" s="80"/>
      <c r="JC106" s="80"/>
      <c r="JD106" s="80"/>
      <c r="JE106" s="80"/>
      <c r="JF106" s="80"/>
      <c r="JG106" s="80"/>
      <c r="JH106" s="80"/>
      <c r="JI106" s="80"/>
      <c r="JJ106" s="80"/>
      <c r="JK106" s="80"/>
      <c r="JL106" s="80"/>
      <c r="JM106" s="80"/>
      <c r="JN106" s="80"/>
      <c r="JO106" s="80"/>
      <c r="JP106" s="80"/>
      <c r="JQ106" s="80"/>
      <c r="JR106" s="80"/>
      <c r="JS106" s="80"/>
      <c r="JT106" s="80"/>
      <c r="JU106" s="80"/>
      <c r="JV106" s="80"/>
      <c r="JW106" s="80"/>
    </row>
    <row r="107" spans="1:283" s="154" customFormat="1" ht="15.6" hidden="1" customHeight="1">
      <c r="A107" s="150"/>
      <c r="B107" s="106"/>
      <c r="C107" s="149" t="s">
        <v>374</v>
      </c>
      <c r="D107" s="151">
        <v>0.75</v>
      </c>
      <c r="E107" s="151" t="s">
        <v>325</v>
      </c>
      <c r="F107" s="151" t="s">
        <v>287</v>
      </c>
      <c r="G107" s="133" t="s">
        <v>373</v>
      </c>
      <c r="H107" s="229" t="s">
        <v>295</v>
      </c>
      <c r="I107" s="136" t="s">
        <v>380</v>
      </c>
      <c r="J107" s="136" t="s">
        <v>381</v>
      </c>
      <c r="K107" s="141"/>
      <c r="L107" s="141"/>
      <c r="M107" s="141"/>
      <c r="N107" s="141"/>
      <c r="O107" s="141"/>
      <c r="P107" s="142"/>
      <c r="Q107" s="142"/>
      <c r="R107" s="141"/>
      <c r="S107" s="141"/>
      <c r="T107" s="141"/>
      <c r="U107" s="141"/>
      <c r="V107" s="141"/>
      <c r="W107" s="142"/>
      <c r="X107" s="142"/>
      <c r="Y107" s="141"/>
      <c r="Z107" s="141"/>
      <c r="AA107" s="141"/>
      <c r="AB107" s="141"/>
      <c r="AC107" s="141"/>
      <c r="AD107" s="142"/>
      <c r="AE107" s="142"/>
      <c r="AF107" s="141"/>
      <c r="AG107" s="141"/>
      <c r="AH107" s="141"/>
      <c r="AI107" s="141"/>
      <c r="AJ107" s="141"/>
      <c r="AK107" s="142"/>
      <c r="AL107" s="142"/>
      <c r="AM107" s="141"/>
      <c r="AN107" s="141"/>
      <c r="AO107" s="141"/>
      <c r="AP107" s="141"/>
      <c r="AQ107" s="141"/>
      <c r="AR107" s="142"/>
      <c r="AS107" s="142"/>
      <c r="AT107" s="141"/>
      <c r="AU107" s="141"/>
      <c r="AV107" s="141"/>
      <c r="AW107" s="141"/>
      <c r="AX107" s="141"/>
      <c r="AY107" s="142"/>
      <c r="AZ107" s="142"/>
      <c r="BA107" s="141"/>
      <c r="BB107" s="141"/>
      <c r="BC107" s="141"/>
      <c r="BD107" s="141"/>
      <c r="BE107" s="141"/>
      <c r="BF107" s="142"/>
      <c r="BG107" s="142"/>
      <c r="BH107" s="141"/>
      <c r="BI107" s="141"/>
      <c r="BJ107" s="141"/>
      <c r="BK107" s="141"/>
      <c r="BL107" s="141"/>
      <c r="BM107" s="142"/>
      <c r="BN107" s="142"/>
      <c r="BO107" s="141"/>
      <c r="BP107" s="141"/>
      <c r="BQ107" s="141"/>
      <c r="BR107" s="141"/>
      <c r="BS107" s="141"/>
      <c r="BT107" s="142"/>
      <c r="BU107" s="142"/>
      <c r="BV107" s="141"/>
      <c r="BW107" s="141"/>
      <c r="BX107" s="141"/>
      <c r="BY107" s="141"/>
      <c r="BZ107" s="141"/>
      <c r="CA107" s="142"/>
      <c r="CB107" s="142"/>
      <c r="CC107" s="141"/>
      <c r="CD107" s="143">
        <f t="shared" ref="CD107" si="417">SUM(K107:CC107)</f>
        <v>0</v>
      </c>
      <c r="CE107" s="144">
        <v>1.5</v>
      </c>
      <c r="CF107" s="145">
        <v>1.1000000000000001</v>
      </c>
      <c r="CG107" s="331">
        <f t="shared" si="399"/>
        <v>1.3288541322465763</v>
      </c>
      <c r="CH107" s="153">
        <f>+CD107*CE107</f>
        <v>0</v>
      </c>
      <c r="CI107" s="147">
        <f>+CD107*CF107</f>
        <v>0</v>
      </c>
      <c r="CJ107" s="148">
        <f>CD107*CG107</f>
        <v>0</v>
      </c>
      <c r="CK107" s="549">
        <v>280</v>
      </c>
      <c r="CL107" s="549">
        <v>1200</v>
      </c>
      <c r="CM107" s="276">
        <f t="shared" si="416"/>
        <v>280</v>
      </c>
      <c r="CN107" s="548">
        <v>350</v>
      </c>
      <c r="CO107" s="408">
        <v>350</v>
      </c>
      <c r="CP107" s="250">
        <f t="shared" si="403"/>
        <v>0</v>
      </c>
      <c r="CQ107" s="250">
        <f t="shared" si="411"/>
        <v>0</v>
      </c>
      <c r="CR107" s="155" t="e">
        <f t="shared" si="404"/>
        <v>#DIV/0!</v>
      </c>
      <c r="CS107" s="822"/>
      <c r="CT107" s="818"/>
      <c r="CU107" s="106"/>
      <c r="CV107" s="818">
        <f t="shared" si="405"/>
        <v>0</v>
      </c>
      <c r="CW107" s="822"/>
      <c r="CX107" s="823">
        <f t="shared" si="370"/>
        <v>0</v>
      </c>
      <c r="CY107" s="824">
        <f t="shared" si="371"/>
        <v>0</v>
      </c>
      <c r="CZ107" s="825">
        <f t="shared" si="372"/>
        <v>0</v>
      </c>
      <c r="DA107" s="823">
        <f t="shared" si="373"/>
        <v>0</v>
      </c>
      <c r="DB107" s="824">
        <f t="shared" si="374"/>
        <v>0</v>
      </c>
      <c r="DC107" s="825">
        <f t="shared" si="375"/>
        <v>0</v>
      </c>
      <c r="DD107" s="823">
        <f t="shared" si="376"/>
        <v>0</v>
      </c>
      <c r="DE107" s="824">
        <f t="shared" si="377"/>
        <v>0</v>
      </c>
      <c r="DF107" s="825">
        <f t="shared" si="378"/>
        <v>0</v>
      </c>
      <c r="DG107" s="823">
        <f t="shared" si="379"/>
        <v>0</v>
      </c>
      <c r="DH107" s="824">
        <f t="shared" si="380"/>
        <v>0</v>
      </c>
      <c r="DI107" s="825">
        <f t="shared" si="381"/>
        <v>0</v>
      </c>
      <c r="DJ107" s="823">
        <f t="shared" si="382"/>
        <v>0</v>
      </c>
      <c r="DK107" s="824">
        <f t="shared" si="383"/>
        <v>0</v>
      </c>
      <c r="DL107" s="825">
        <f t="shared" si="384"/>
        <v>0</v>
      </c>
      <c r="DM107" s="823">
        <f t="shared" si="385"/>
        <v>0</v>
      </c>
      <c r="DN107" s="824">
        <f t="shared" si="386"/>
        <v>0</v>
      </c>
      <c r="DO107" s="825">
        <f t="shared" si="387"/>
        <v>0</v>
      </c>
      <c r="DP107" s="823">
        <f t="shared" si="388"/>
        <v>0</v>
      </c>
      <c r="DQ107" s="824">
        <f t="shared" si="389"/>
        <v>0</v>
      </c>
      <c r="DR107" s="825">
        <f t="shared" si="390"/>
        <v>0</v>
      </c>
      <c r="DS107" s="106"/>
      <c r="DT107" s="106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  <c r="EH107" s="80"/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80"/>
      <c r="FF107" s="80"/>
      <c r="FG107" s="80"/>
      <c r="FH107" s="80"/>
      <c r="FI107" s="80"/>
      <c r="FJ107" s="80"/>
      <c r="FK107" s="80"/>
      <c r="FL107" s="80"/>
      <c r="FM107" s="80"/>
      <c r="FN107" s="80"/>
      <c r="FO107" s="80"/>
      <c r="FP107" s="80"/>
      <c r="FQ107" s="80"/>
      <c r="FR107" s="80"/>
      <c r="FS107" s="80"/>
      <c r="FT107" s="80"/>
      <c r="FU107" s="80"/>
      <c r="FV107" s="80"/>
      <c r="FW107" s="80"/>
      <c r="FX107" s="80"/>
      <c r="FY107" s="80"/>
      <c r="FZ107" s="80"/>
      <c r="GA107" s="80"/>
      <c r="GB107" s="80"/>
      <c r="GC107" s="80"/>
      <c r="GD107" s="80"/>
      <c r="GE107" s="80"/>
      <c r="GF107" s="80"/>
      <c r="GG107" s="80"/>
      <c r="GH107" s="80"/>
      <c r="GI107" s="80"/>
      <c r="GJ107" s="80"/>
      <c r="GK107" s="80"/>
      <c r="GL107" s="80"/>
      <c r="GM107" s="80"/>
      <c r="GN107" s="80"/>
      <c r="GO107" s="80"/>
      <c r="GP107" s="80"/>
      <c r="GQ107" s="80"/>
      <c r="GR107" s="80"/>
      <c r="GS107" s="80"/>
      <c r="GT107" s="80"/>
      <c r="GU107" s="80"/>
      <c r="GV107" s="80"/>
      <c r="GW107" s="80"/>
      <c r="GX107" s="80"/>
      <c r="GY107" s="80"/>
      <c r="GZ107" s="80"/>
      <c r="HA107" s="80"/>
      <c r="HB107" s="80"/>
      <c r="HC107" s="80"/>
      <c r="HD107" s="80"/>
      <c r="HE107" s="80"/>
      <c r="HF107" s="80"/>
      <c r="HG107" s="80"/>
      <c r="HH107" s="80"/>
      <c r="HI107" s="80"/>
      <c r="HJ107" s="80"/>
      <c r="HK107" s="80"/>
      <c r="HL107" s="80"/>
      <c r="HM107" s="80"/>
      <c r="HN107" s="80"/>
      <c r="HO107" s="80"/>
      <c r="HP107" s="80"/>
      <c r="HQ107" s="80"/>
      <c r="HR107" s="80"/>
      <c r="HS107" s="80"/>
      <c r="HT107" s="80"/>
      <c r="HU107" s="80"/>
      <c r="HV107" s="80"/>
      <c r="HW107" s="80"/>
      <c r="HX107" s="80"/>
      <c r="HY107" s="80"/>
      <c r="HZ107" s="80"/>
      <c r="IA107" s="80"/>
      <c r="IB107" s="80"/>
      <c r="IC107" s="80"/>
      <c r="ID107" s="80"/>
      <c r="IE107" s="80"/>
      <c r="IF107" s="80"/>
      <c r="IG107" s="80"/>
      <c r="IH107" s="80"/>
      <c r="II107" s="80"/>
      <c r="IJ107" s="80"/>
      <c r="IK107" s="80"/>
      <c r="IL107" s="80"/>
      <c r="IM107" s="80"/>
      <c r="IN107" s="80"/>
      <c r="IO107" s="80"/>
      <c r="IP107" s="80"/>
      <c r="IQ107" s="80"/>
      <c r="IR107" s="80"/>
      <c r="IS107" s="80"/>
      <c r="IT107" s="80"/>
      <c r="IU107" s="80"/>
      <c r="IV107" s="80"/>
      <c r="IW107" s="80"/>
      <c r="IX107" s="80"/>
      <c r="IY107" s="80"/>
      <c r="IZ107" s="80"/>
      <c r="JA107" s="80"/>
      <c r="JB107" s="80"/>
      <c r="JC107" s="80"/>
      <c r="JD107" s="80"/>
      <c r="JE107" s="80"/>
      <c r="JF107" s="80"/>
      <c r="JG107" s="80"/>
      <c r="JH107" s="80"/>
      <c r="JI107" s="80"/>
      <c r="JJ107" s="80"/>
      <c r="JK107" s="80"/>
      <c r="JL107" s="80"/>
      <c r="JM107" s="80"/>
      <c r="JN107" s="80"/>
      <c r="JO107" s="80"/>
      <c r="JP107" s="80"/>
      <c r="JQ107" s="80"/>
      <c r="JR107" s="80"/>
      <c r="JS107" s="80"/>
      <c r="JT107" s="80"/>
      <c r="JU107" s="80"/>
      <c r="JV107" s="80"/>
      <c r="JW107" s="80"/>
    </row>
    <row r="108" spans="1:283" ht="15.6" hidden="1" customHeight="1">
      <c r="A108" s="107"/>
      <c r="B108" s="106"/>
      <c r="C108" s="156" t="s">
        <v>375</v>
      </c>
      <c r="D108" s="151">
        <v>0.79166666666666663</v>
      </c>
      <c r="E108" s="140" t="s">
        <v>358</v>
      </c>
      <c r="F108" s="140" t="s">
        <v>305</v>
      </c>
      <c r="G108" s="133" t="str">
        <f>IF(D108&lt;=0.541,"DAY",(IF(D108&lt;=0.74930556,"EARLY",(IF(D108&lt;=0.97916667,"PRIME","LATE")))))</f>
        <v>PRIME</v>
      </c>
      <c r="H108" s="229" t="s">
        <v>295</v>
      </c>
      <c r="I108" s="111" t="s">
        <v>306</v>
      </c>
      <c r="J108" s="111" t="s">
        <v>314</v>
      </c>
      <c r="K108" s="141"/>
      <c r="L108" s="141"/>
      <c r="M108" s="141"/>
      <c r="N108" s="141"/>
      <c r="O108" s="141"/>
      <c r="P108" s="142"/>
      <c r="Q108" s="142"/>
      <c r="R108" s="141"/>
      <c r="S108" s="141"/>
      <c r="T108" s="141"/>
      <c r="U108" s="141"/>
      <c r="V108" s="141"/>
      <c r="W108" s="142"/>
      <c r="X108" s="142"/>
      <c r="Y108" s="141"/>
      <c r="Z108" s="141"/>
      <c r="AA108" s="141"/>
      <c r="AB108" s="141"/>
      <c r="AC108" s="141"/>
      <c r="AD108" s="142"/>
      <c r="AE108" s="142"/>
      <c r="AF108" s="141"/>
      <c r="AG108" s="141"/>
      <c r="AH108" s="141"/>
      <c r="AI108" s="141"/>
      <c r="AJ108" s="141"/>
      <c r="AK108" s="142"/>
      <c r="AL108" s="142"/>
      <c r="AM108" s="141"/>
      <c r="AN108" s="141"/>
      <c r="AO108" s="141"/>
      <c r="AP108" s="141"/>
      <c r="AQ108" s="141"/>
      <c r="AR108" s="142"/>
      <c r="AS108" s="142"/>
      <c r="AT108" s="141"/>
      <c r="AU108" s="141"/>
      <c r="AV108" s="141"/>
      <c r="AW108" s="141"/>
      <c r="AX108" s="141"/>
      <c r="AY108" s="142"/>
      <c r="AZ108" s="142"/>
      <c r="BA108" s="141"/>
      <c r="BB108" s="141"/>
      <c r="BC108" s="141"/>
      <c r="BD108" s="141"/>
      <c r="BE108" s="141"/>
      <c r="BF108" s="142"/>
      <c r="BG108" s="142"/>
      <c r="BH108" s="141"/>
      <c r="BI108" s="141"/>
      <c r="BJ108" s="141"/>
      <c r="BK108" s="141"/>
      <c r="BL108" s="141"/>
      <c r="BM108" s="142"/>
      <c r="BN108" s="142"/>
      <c r="BO108" s="141"/>
      <c r="BP108" s="141"/>
      <c r="BQ108" s="141"/>
      <c r="BR108" s="141"/>
      <c r="BS108" s="141"/>
      <c r="BT108" s="142"/>
      <c r="BU108" s="142"/>
      <c r="BV108" s="141"/>
      <c r="BW108" s="141"/>
      <c r="BX108" s="141"/>
      <c r="BY108" s="141"/>
      <c r="BZ108" s="141"/>
      <c r="CA108" s="142"/>
      <c r="CB108" s="142"/>
      <c r="CC108" s="141"/>
      <c r="CD108" s="143">
        <f t="shared" ref="CD108:CD112" si="418">SUM(K108:CC108)</f>
        <v>0</v>
      </c>
      <c r="CE108" s="144">
        <v>2.7</v>
      </c>
      <c r="CF108" s="145">
        <v>0.9</v>
      </c>
      <c r="CG108" s="331">
        <f t="shared" si="399"/>
        <v>1.9298435951095936</v>
      </c>
      <c r="CH108" s="153">
        <f t="shared" ref="CH108:CH111" si="419">+CD108*CE108</f>
        <v>0</v>
      </c>
      <c r="CI108" s="147">
        <f t="shared" ref="CI108:CI111" si="420">+CD108*CF108</f>
        <v>0</v>
      </c>
      <c r="CJ108" s="148">
        <f t="shared" ref="CJ108:CJ111" si="421">CD108*CG108</f>
        <v>0</v>
      </c>
      <c r="CK108" s="549">
        <v>280</v>
      </c>
      <c r="CL108" s="549">
        <v>2400</v>
      </c>
      <c r="CM108" s="276">
        <f t="shared" si="416"/>
        <v>1600</v>
      </c>
      <c r="CN108" s="548">
        <f>(CK108/30*J108)*CG108</f>
        <v>360.23747108712416</v>
      </c>
      <c r="CO108" s="408">
        <v>360.24</v>
      </c>
      <c r="CP108" s="250">
        <f t="shared" si="403"/>
        <v>0</v>
      </c>
      <c r="CQ108" s="250">
        <f t="shared" si="411"/>
        <v>0</v>
      </c>
      <c r="CR108" s="155" t="e">
        <f t="shared" si="404"/>
        <v>#DIV/0!</v>
      </c>
      <c r="CS108" s="822"/>
      <c r="CT108" s="818"/>
      <c r="CV108" s="818">
        <f t="shared" si="405"/>
        <v>0</v>
      </c>
      <c r="CW108" s="822"/>
      <c r="CX108" s="823">
        <f t="shared" si="370"/>
        <v>0</v>
      </c>
      <c r="CY108" s="824">
        <f t="shared" si="371"/>
        <v>0</v>
      </c>
      <c r="CZ108" s="825">
        <f t="shared" si="372"/>
        <v>0</v>
      </c>
      <c r="DA108" s="823">
        <f t="shared" si="373"/>
        <v>0</v>
      </c>
      <c r="DB108" s="824">
        <f t="shared" si="374"/>
        <v>0</v>
      </c>
      <c r="DC108" s="825">
        <f t="shared" si="375"/>
        <v>0</v>
      </c>
      <c r="DD108" s="823">
        <f t="shared" si="376"/>
        <v>0</v>
      </c>
      <c r="DE108" s="824">
        <f t="shared" si="377"/>
        <v>0</v>
      </c>
      <c r="DF108" s="825">
        <f t="shared" si="378"/>
        <v>0</v>
      </c>
      <c r="DG108" s="823">
        <f t="shared" si="379"/>
        <v>0</v>
      </c>
      <c r="DH108" s="824">
        <f t="shared" si="380"/>
        <v>0</v>
      </c>
      <c r="DI108" s="825">
        <f t="shared" si="381"/>
        <v>0</v>
      </c>
      <c r="DJ108" s="823">
        <f t="shared" si="382"/>
        <v>0</v>
      </c>
      <c r="DK108" s="824">
        <f t="shared" si="383"/>
        <v>0</v>
      </c>
      <c r="DL108" s="825">
        <f t="shared" si="384"/>
        <v>0</v>
      </c>
      <c r="DM108" s="823">
        <f t="shared" si="385"/>
        <v>0</v>
      </c>
      <c r="DN108" s="824">
        <f t="shared" si="386"/>
        <v>0</v>
      </c>
      <c r="DO108" s="825">
        <f t="shared" si="387"/>
        <v>0</v>
      </c>
      <c r="DP108" s="823">
        <f t="shared" si="388"/>
        <v>0</v>
      </c>
      <c r="DQ108" s="824">
        <f t="shared" si="389"/>
        <v>0</v>
      </c>
      <c r="DR108" s="825">
        <f t="shared" si="390"/>
        <v>0</v>
      </c>
    </row>
    <row r="109" spans="1:283" ht="15.6" hidden="1" customHeight="1">
      <c r="A109" s="107"/>
      <c r="B109" s="106"/>
      <c r="C109" s="156" t="s">
        <v>376</v>
      </c>
      <c r="D109" s="151">
        <v>0.83333333333333337</v>
      </c>
      <c r="E109" s="140" t="s">
        <v>304</v>
      </c>
      <c r="F109" s="140" t="s">
        <v>305</v>
      </c>
      <c r="G109" s="133" t="str">
        <f>IF(D109&lt;=0.541,"DAY",(IF(D109&lt;=0.74930556,"EARLY",(IF(D109&lt;=0.97916667,"PRIME","LATE")))))</f>
        <v>PRIME</v>
      </c>
      <c r="H109" s="229" t="s">
        <v>295</v>
      </c>
      <c r="I109" s="111" t="s">
        <v>306</v>
      </c>
      <c r="J109" s="111" t="s">
        <v>314</v>
      </c>
      <c r="K109" s="141"/>
      <c r="L109" s="141"/>
      <c r="M109" s="141"/>
      <c r="N109" s="141"/>
      <c r="O109" s="141"/>
      <c r="P109" s="142"/>
      <c r="Q109" s="142"/>
      <c r="R109" s="141"/>
      <c r="S109" s="141"/>
      <c r="T109" s="141"/>
      <c r="U109" s="141"/>
      <c r="V109" s="141"/>
      <c r="W109" s="142"/>
      <c r="X109" s="142"/>
      <c r="Y109" s="141"/>
      <c r="Z109" s="141"/>
      <c r="AA109" s="141"/>
      <c r="AB109" s="141"/>
      <c r="AC109" s="141"/>
      <c r="AD109" s="142"/>
      <c r="AE109" s="142"/>
      <c r="AF109" s="141"/>
      <c r="AG109" s="141"/>
      <c r="AH109" s="141"/>
      <c r="AI109" s="141"/>
      <c r="AJ109" s="141"/>
      <c r="AK109" s="142"/>
      <c r="AL109" s="142"/>
      <c r="AM109" s="141"/>
      <c r="AN109" s="141"/>
      <c r="AO109" s="141"/>
      <c r="AP109" s="141"/>
      <c r="AQ109" s="141"/>
      <c r="AR109" s="142"/>
      <c r="AS109" s="142"/>
      <c r="AT109" s="141"/>
      <c r="AU109" s="141"/>
      <c r="AV109" s="141"/>
      <c r="AW109" s="141"/>
      <c r="AX109" s="141"/>
      <c r="AY109" s="142"/>
      <c r="AZ109" s="142"/>
      <c r="BA109" s="141"/>
      <c r="BB109" s="141"/>
      <c r="BC109" s="141"/>
      <c r="BD109" s="141"/>
      <c r="BE109" s="141"/>
      <c r="BF109" s="142"/>
      <c r="BG109" s="142"/>
      <c r="BH109" s="141"/>
      <c r="BI109" s="141"/>
      <c r="BJ109" s="141"/>
      <c r="BK109" s="141"/>
      <c r="BL109" s="141"/>
      <c r="BM109" s="142"/>
      <c r="BN109" s="142"/>
      <c r="BO109" s="141"/>
      <c r="BP109" s="141"/>
      <c r="BQ109" s="141"/>
      <c r="BR109" s="141"/>
      <c r="BS109" s="141"/>
      <c r="BT109" s="142"/>
      <c r="BU109" s="142"/>
      <c r="BV109" s="141"/>
      <c r="BW109" s="141"/>
      <c r="BX109" s="141"/>
      <c r="BY109" s="141"/>
      <c r="BZ109" s="141"/>
      <c r="CA109" s="142"/>
      <c r="CB109" s="142"/>
      <c r="CC109" s="141"/>
      <c r="CD109" s="143">
        <f t="shared" si="418"/>
        <v>0</v>
      </c>
      <c r="CE109" s="144">
        <v>4.2</v>
      </c>
      <c r="CF109" s="145">
        <v>2.2999999999999998</v>
      </c>
      <c r="CG109" s="331">
        <f t="shared" si="399"/>
        <v>3.3870571281712376</v>
      </c>
      <c r="CH109" s="153">
        <f t="shared" si="419"/>
        <v>0</v>
      </c>
      <c r="CI109" s="147">
        <f t="shared" si="420"/>
        <v>0</v>
      </c>
      <c r="CJ109" s="148">
        <f t="shared" si="421"/>
        <v>0</v>
      </c>
      <c r="CK109" s="549">
        <v>280</v>
      </c>
      <c r="CL109" s="549">
        <v>3200</v>
      </c>
      <c r="CM109" s="276">
        <f t="shared" si="416"/>
        <v>2133.3333333333335</v>
      </c>
      <c r="CN109" s="548">
        <f>2000/30*J109</f>
        <v>1333.3333333333335</v>
      </c>
      <c r="CO109" s="408">
        <v>1333.34</v>
      </c>
      <c r="CP109" s="250">
        <f t="shared" si="403"/>
        <v>0</v>
      </c>
      <c r="CQ109" s="250">
        <f t="shared" si="411"/>
        <v>0</v>
      </c>
      <c r="CR109" s="155" t="e">
        <f t="shared" si="404"/>
        <v>#DIV/0!</v>
      </c>
      <c r="CS109" s="822"/>
      <c r="CT109" s="818"/>
      <c r="CV109" s="818">
        <f t="shared" si="405"/>
        <v>0</v>
      </c>
      <c r="CW109" s="822"/>
      <c r="CX109" s="823">
        <f t="shared" si="370"/>
        <v>0</v>
      </c>
      <c r="CY109" s="824">
        <f t="shared" si="371"/>
        <v>0</v>
      </c>
      <c r="CZ109" s="825">
        <f t="shared" si="372"/>
        <v>0</v>
      </c>
      <c r="DA109" s="823">
        <f t="shared" si="373"/>
        <v>0</v>
      </c>
      <c r="DB109" s="824">
        <f t="shared" si="374"/>
        <v>0</v>
      </c>
      <c r="DC109" s="825">
        <f t="shared" si="375"/>
        <v>0</v>
      </c>
      <c r="DD109" s="823">
        <f t="shared" si="376"/>
        <v>0</v>
      </c>
      <c r="DE109" s="824">
        <f t="shared" si="377"/>
        <v>0</v>
      </c>
      <c r="DF109" s="825">
        <f t="shared" si="378"/>
        <v>0</v>
      </c>
      <c r="DG109" s="823">
        <f t="shared" si="379"/>
        <v>0</v>
      </c>
      <c r="DH109" s="824">
        <f t="shared" si="380"/>
        <v>0</v>
      </c>
      <c r="DI109" s="825">
        <f t="shared" si="381"/>
        <v>0</v>
      </c>
      <c r="DJ109" s="823">
        <f t="shared" si="382"/>
        <v>0</v>
      </c>
      <c r="DK109" s="824">
        <f t="shared" si="383"/>
        <v>0</v>
      </c>
      <c r="DL109" s="825">
        <f t="shared" si="384"/>
        <v>0</v>
      </c>
      <c r="DM109" s="823">
        <f t="shared" si="385"/>
        <v>0</v>
      </c>
      <c r="DN109" s="824">
        <f t="shared" si="386"/>
        <v>0</v>
      </c>
      <c r="DO109" s="825">
        <f t="shared" si="387"/>
        <v>0</v>
      </c>
      <c r="DP109" s="823">
        <f t="shared" si="388"/>
        <v>0</v>
      </c>
      <c r="DQ109" s="824">
        <f t="shared" si="389"/>
        <v>0</v>
      </c>
      <c r="DR109" s="825">
        <f t="shared" si="390"/>
        <v>0</v>
      </c>
    </row>
    <row r="110" spans="1:283" s="80" customFormat="1" ht="15.6" hidden="1" customHeight="1">
      <c r="A110" s="150"/>
      <c r="B110" s="106"/>
      <c r="C110" s="156" t="s">
        <v>382</v>
      </c>
      <c r="D110" s="151">
        <v>0.86458333333333337</v>
      </c>
      <c r="E110" s="140" t="s">
        <v>304</v>
      </c>
      <c r="F110" s="140" t="s">
        <v>305</v>
      </c>
      <c r="G110" s="133" t="str">
        <f t="shared" ref="G110:G112" si="422">IF(D110&lt;=0.541,"DAY",(IF(D110&lt;=0.74930556,"EARLY",(IF(D110&lt;=0.97916667,"PRIME","LATE")))))</f>
        <v>PRIME</v>
      </c>
      <c r="H110" s="229" t="s">
        <v>295</v>
      </c>
      <c r="I110" s="136" t="s">
        <v>380</v>
      </c>
      <c r="J110" s="136" t="s">
        <v>381</v>
      </c>
      <c r="K110" s="141"/>
      <c r="L110" s="141"/>
      <c r="M110" s="141"/>
      <c r="N110" s="141"/>
      <c r="O110" s="141"/>
      <c r="P110" s="142"/>
      <c r="Q110" s="142"/>
      <c r="R110" s="141"/>
      <c r="S110" s="141"/>
      <c r="T110" s="141"/>
      <c r="U110" s="141"/>
      <c r="V110" s="141"/>
      <c r="W110" s="142"/>
      <c r="X110" s="142"/>
      <c r="Y110" s="141"/>
      <c r="Z110" s="141"/>
      <c r="AA110" s="141"/>
      <c r="AB110" s="141"/>
      <c r="AC110" s="141"/>
      <c r="AD110" s="142"/>
      <c r="AE110" s="142"/>
      <c r="AF110" s="141"/>
      <c r="AG110" s="141"/>
      <c r="AH110" s="141"/>
      <c r="AI110" s="141"/>
      <c r="AJ110" s="141"/>
      <c r="AK110" s="142"/>
      <c r="AL110" s="142"/>
      <c r="AM110" s="141"/>
      <c r="AN110" s="141"/>
      <c r="AO110" s="141"/>
      <c r="AP110" s="141"/>
      <c r="AQ110" s="141"/>
      <c r="AR110" s="142"/>
      <c r="AS110" s="142"/>
      <c r="AT110" s="141"/>
      <c r="AU110" s="141"/>
      <c r="AV110" s="141"/>
      <c r="AW110" s="141"/>
      <c r="AX110" s="141"/>
      <c r="AY110" s="142"/>
      <c r="AZ110" s="142"/>
      <c r="BA110" s="141"/>
      <c r="BB110" s="141"/>
      <c r="BC110" s="141"/>
      <c r="BD110" s="141"/>
      <c r="BE110" s="141"/>
      <c r="BF110" s="142"/>
      <c r="BG110" s="142"/>
      <c r="BH110" s="141"/>
      <c r="BI110" s="141"/>
      <c r="BJ110" s="141"/>
      <c r="BK110" s="141"/>
      <c r="BL110" s="141"/>
      <c r="BM110" s="142"/>
      <c r="BN110" s="142"/>
      <c r="BO110" s="141"/>
      <c r="BP110" s="141"/>
      <c r="BQ110" s="141"/>
      <c r="BR110" s="141"/>
      <c r="BS110" s="141"/>
      <c r="BT110" s="142"/>
      <c r="BU110" s="142"/>
      <c r="BV110" s="141"/>
      <c r="BW110" s="141"/>
      <c r="BX110" s="141"/>
      <c r="BY110" s="141"/>
      <c r="BZ110" s="141"/>
      <c r="CA110" s="142"/>
      <c r="CB110" s="142"/>
      <c r="CC110" s="141"/>
      <c r="CD110" s="143">
        <f t="shared" si="418"/>
        <v>0</v>
      </c>
      <c r="CE110" s="144">
        <v>4.2</v>
      </c>
      <c r="CF110" s="145">
        <v>2.2999999999999998</v>
      </c>
      <c r="CG110" s="331">
        <f t="shared" si="399"/>
        <v>3.3870571281712376</v>
      </c>
      <c r="CH110" s="153">
        <f t="shared" si="419"/>
        <v>0</v>
      </c>
      <c r="CI110" s="147">
        <f t="shared" si="420"/>
        <v>0</v>
      </c>
      <c r="CJ110" s="148">
        <f t="shared" si="421"/>
        <v>0</v>
      </c>
      <c r="CK110" s="549">
        <v>280</v>
      </c>
      <c r="CL110" s="549">
        <v>3200</v>
      </c>
      <c r="CM110" s="276">
        <v>1000</v>
      </c>
      <c r="CN110" s="548">
        <v>500</v>
      </c>
      <c r="CO110" s="408">
        <v>500</v>
      </c>
      <c r="CP110" s="250">
        <f t="shared" si="403"/>
        <v>0</v>
      </c>
      <c r="CQ110" s="250">
        <f t="shared" si="411"/>
        <v>0</v>
      </c>
      <c r="CR110" s="155" t="e">
        <f t="shared" si="404"/>
        <v>#DIV/0!</v>
      </c>
      <c r="CS110" s="829"/>
      <c r="CT110" s="818"/>
      <c r="CU110" s="106"/>
      <c r="CV110" s="818">
        <f t="shared" si="405"/>
        <v>0</v>
      </c>
      <c r="CW110" s="829"/>
      <c r="CX110" s="823">
        <f t="shared" si="370"/>
        <v>0</v>
      </c>
      <c r="CY110" s="824">
        <f t="shared" si="371"/>
        <v>0</v>
      </c>
      <c r="CZ110" s="825">
        <f t="shared" si="372"/>
        <v>0</v>
      </c>
      <c r="DA110" s="823">
        <f t="shared" si="373"/>
        <v>0</v>
      </c>
      <c r="DB110" s="824">
        <f t="shared" si="374"/>
        <v>0</v>
      </c>
      <c r="DC110" s="825">
        <f t="shared" si="375"/>
        <v>0</v>
      </c>
      <c r="DD110" s="823">
        <f t="shared" si="376"/>
        <v>0</v>
      </c>
      <c r="DE110" s="824">
        <f t="shared" si="377"/>
        <v>0</v>
      </c>
      <c r="DF110" s="825">
        <f t="shared" si="378"/>
        <v>0</v>
      </c>
      <c r="DG110" s="823">
        <f t="shared" si="379"/>
        <v>0</v>
      </c>
      <c r="DH110" s="824">
        <f t="shared" si="380"/>
        <v>0</v>
      </c>
      <c r="DI110" s="825">
        <f t="shared" si="381"/>
        <v>0</v>
      </c>
      <c r="DJ110" s="823">
        <f t="shared" si="382"/>
        <v>0</v>
      </c>
      <c r="DK110" s="824">
        <f t="shared" si="383"/>
        <v>0</v>
      </c>
      <c r="DL110" s="825">
        <f t="shared" si="384"/>
        <v>0</v>
      </c>
      <c r="DM110" s="823">
        <f t="shared" si="385"/>
        <v>0</v>
      </c>
      <c r="DN110" s="824">
        <f t="shared" si="386"/>
        <v>0</v>
      </c>
      <c r="DO110" s="825">
        <f t="shared" si="387"/>
        <v>0</v>
      </c>
      <c r="DP110" s="823">
        <f t="shared" si="388"/>
        <v>0</v>
      </c>
      <c r="DQ110" s="824">
        <f t="shared" si="389"/>
        <v>0</v>
      </c>
      <c r="DR110" s="825">
        <f t="shared" si="390"/>
        <v>0</v>
      </c>
      <c r="DS110" s="106"/>
      <c r="DT110" s="106"/>
    </row>
    <row r="111" spans="1:283" s="80" customFormat="1" ht="15.6" hidden="1" customHeight="1">
      <c r="A111" s="150"/>
      <c r="B111" s="106"/>
      <c r="C111" s="156" t="s">
        <v>370</v>
      </c>
      <c r="D111" s="151">
        <v>0.87152777777777779</v>
      </c>
      <c r="E111" s="140" t="s">
        <v>371</v>
      </c>
      <c r="F111" s="140" t="s">
        <v>305</v>
      </c>
      <c r="G111" s="133" t="str">
        <f t="shared" si="422"/>
        <v>PRIME</v>
      </c>
      <c r="H111" s="229" t="s">
        <v>295</v>
      </c>
      <c r="I111" s="111" t="s">
        <v>306</v>
      </c>
      <c r="J111" s="111" t="s">
        <v>314</v>
      </c>
      <c r="K111" s="141"/>
      <c r="L111" s="141"/>
      <c r="M111" s="141"/>
      <c r="N111" s="141"/>
      <c r="O111" s="141"/>
      <c r="P111" s="142"/>
      <c r="Q111" s="142"/>
      <c r="R111" s="141"/>
      <c r="S111" s="141"/>
      <c r="T111" s="141"/>
      <c r="U111" s="141"/>
      <c r="V111" s="141"/>
      <c r="W111" s="142"/>
      <c r="X111" s="142"/>
      <c r="Y111" s="141"/>
      <c r="Z111" s="141"/>
      <c r="AA111" s="141"/>
      <c r="AB111" s="141"/>
      <c r="AC111" s="141"/>
      <c r="AD111" s="142"/>
      <c r="AE111" s="142"/>
      <c r="AF111" s="141"/>
      <c r="AG111" s="141"/>
      <c r="AH111" s="141"/>
      <c r="AI111" s="141"/>
      <c r="AJ111" s="141"/>
      <c r="AK111" s="142"/>
      <c r="AL111" s="142"/>
      <c r="AM111" s="141"/>
      <c r="AN111" s="141"/>
      <c r="AO111" s="141"/>
      <c r="AP111" s="141"/>
      <c r="AQ111" s="141"/>
      <c r="AR111" s="142"/>
      <c r="AS111" s="142"/>
      <c r="AT111" s="141"/>
      <c r="AU111" s="141"/>
      <c r="AV111" s="141"/>
      <c r="AW111" s="141"/>
      <c r="AX111" s="141"/>
      <c r="AY111" s="142"/>
      <c r="AZ111" s="142"/>
      <c r="BA111" s="141"/>
      <c r="BB111" s="141"/>
      <c r="BC111" s="141"/>
      <c r="BD111" s="141"/>
      <c r="BE111" s="141"/>
      <c r="BF111" s="142"/>
      <c r="BG111" s="142"/>
      <c r="BH111" s="141"/>
      <c r="BI111" s="141"/>
      <c r="BJ111" s="141"/>
      <c r="BK111" s="141"/>
      <c r="BL111" s="141"/>
      <c r="BM111" s="142"/>
      <c r="BN111" s="142"/>
      <c r="BO111" s="141"/>
      <c r="BP111" s="141"/>
      <c r="BQ111" s="141"/>
      <c r="BR111" s="141"/>
      <c r="BS111" s="141"/>
      <c r="BT111" s="142"/>
      <c r="BU111" s="142"/>
      <c r="BV111" s="141"/>
      <c r="BW111" s="141"/>
      <c r="BX111" s="141"/>
      <c r="BY111" s="141"/>
      <c r="BZ111" s="141"/>
      <c r="CA111" s="142"/>
      <c r="CB111" s="142"/>
      <c r="CC111" s="141"/>
      <c r="CD111" s="143">
        <f t="shared" si="418"/>
        <v>0</v>
      </c>
      <c r="CE111" s="144">
        <v>4.2</v>
      </c>
      <c r="CF111" s="145">
        <v>2.2999999999999998</v>
      </c>
      <c r="CG111" s="331">
        <f t="shared" si="399"/>
        <v>3.3870571281712376</v>
      </c>
      <c r="CH111" s="153">
        <f t="shared" si="419"/>
        <v>0</v>
      </c>
      <c r="CI111" s="147">
        <f t="shared" si="420"/>
        <v>0</v>
      </c>
      <c r="CJ111" s="148">
        <f t="shared" si="421"/>
        <v>0</v>
      </c>
      <c r="CK111" s="549">
        <v>280</v>
      </c>
      <c r="CL111" s="549">
        <v>3200</v>
      </c>
      <c r="CM111" s="276">
        <f t="shared" ref="CM111:CM112" si="423">CL111/30*J111</f>
        <v>2133.3333333333335</v>
      </c>
      <c r="CN111" s="548">
        <f>(CK111/30*J111)*CG111</f>
        <v>632.25066392529777</v>
      </c>
      <c r="CO111" s="408">
        <v>632.25</v>
      </c>
      <c r="CP111" s="250">
        <f t="shared" si="403"/>
        <v>0</v>
      </c>
      <c r="CQ111" s="250">
        <f t="shared" si="411"/>
        <v>0</v>
      </c>
      <c r="CR111" s="155" t="e">
        <f t="shared" si="404"/>
        <v>#DIV/0!</v>
      </c>
      <c r="CS111" s="829"/>
      <c r="CT111" s="818"/>
      <c r="CU111" s="106"/>
      <c r="CV111" s="818">
        <f t="shared" si="405"/>
        <v>0</v>
      </c>
      <c r="CW111" s="829"/>
      <c r="CX111" s="823">
        <f t="shared" si="370"/>
        <v>0</v>
      </c>
      <c r="CY111" s="824">
        <f t="shared" si="371"/>
        <v>0</v>
      </c>
      <c r="CZ111" s="825">
        <f t="shared" si="372"/>
        <v>0</v>
      </c>
      <c r="DA111" s="823">
        <f t="shared" si="373"/>
        <v>0</v>
      </c>
      <c r="DB111" s="824">
        <f t="shared" si="374"/>
        <v>0</v>
      </c>
      <c r="DC111" s="825">
        <f t="shared" si="375"/>
        <v>0</v>
      </c>
      <c r="DD111" s="823">
        <f t="shared" si="376"/>
        <v>0</v>
      </c>
      <c r="DE111" s="824">
        <f t="shared" si="377"/>
        <v>0</v>
      </c>
      <c r="DF111" s="825">
        <f t="shared" si="378"/>
        <v>0</v>
      </c>
      <c r="DG111" s="823">
        <f t="shared" si="379"/>
        <v>0</v>
      </c>
      <c r="DH111" s="824">
        <f t="shared" si="380"/>
        <v>0</v>
      </c>
      <c r="DI111" s="825">
        <f t="shared" si="381"/>
        <v>0</v>
      </c>
      <c r="DJ111" s="823">
        <f t="shared" si="382"/>
        <v>0</v>
      </c>
      <c r="DK111" s="824">
        <f t="shared" si="383"/>
        <v>0</v>
      </c>
      <c r="DL111" s="825">
        <f t="shared" si="384"/>
        <v>0</v>
      </c>
      <c r="DM111" s="823">
        <f t="shared" si="385"/>
        <v>0</v>
      </c>
      <c r="DN111" s="824">
        <f t="shared" si="386"/>
        <v>0</v>
      </c>
      <c r="DO111" s="825">
        <f t="shared" si="387"/>
        <v>0</v>
      </c>
      <c r="DP111" s="823">
        <f t="shared" si="388"/>
        <v>0</v>
      </c>
      <c r="DQ111" s="824">
        <f t="shared" si="389"/>
        <v>0</v>
      </c>
      <c r="DR111" s="825">
        <f t="shared" si="390"/>
        <v>0</v>
      </c>
      <c r="DS111" s="106"/>
      <c r="DT111" s="106"/>
    </row>
    <row r="112" spans="1:283" s="154" customFormat="1" ht="16.149999999999999" hidden="1" customHeight="1">
      <c r="A112" s="150"/>
      <c r="B112" s="106"/>
      <c r="C112" s="232" t="s">
        <v>377</v>
      </c>
      <c r="D112" s="268">
        <v>0.83333333333333337</v>
      </c>
      <c r="E112" s="268" t="s">
        <v>304</v>
      </c>
      <c r="F112" s="268" t="s">
        <v>318</v>
      </c>
      <c r="G112" s="199" t="str">
        <f t="shared" si="422"/>
        <v>PRIME</v>
      </c>
      <c r="H112" s="229" t="s">
        <v>295</v>
      </c>
      <c r="I112" s="199" t="s">
        <v>306</v>
      </c>
      <c r="J112" s="199" t="s">
        <v>314</v>
      </c>
      <c r="K112" s="234"/>
      <c r="L112" s="234"/>
      <c r="M112" s="234"/>
      <c r="N112" s="234"/>
      <c r="O112" s="234"/>
      <c r="P112" s="235"/>
      <c r="Q112" s="235"/>
      <c r="R112" s="234"/>
      <c r="S112" s="234"/>
      <c r="T112" s="234"/>
      <c r="U112" s="234"/>
      <c r="V112" s="234"/>
      <c r="W112" s="235"/>
      <c r="X112" s="235"/>
      <c r="Y112" s="234"/>
      <c r="Z112" s="234"/>
      <c r="AA112" s="234"/>
      <c r="AB112" s="234"/>
      <c r="AC112" s="234"/>
      <c r="AD112" s="235"/>
      <c r="AE112" s="235"/>
      <c r="AF112" s="234"/>
      <c r="AG112" s="234"/>
      <c r="AH112" s="234"/>
      <c r="AI112" s="234"/>
      <c r="AJ112" s="234"/>
      <c r="AK112" s="235"/>
      <c r="AL112" s="235"/>
      <c r="AM112" s="234"/>
      <c r="AN112" s="234"/>
      <c r="AO112" s="234"/>
      <c r="AP112" s="234"/>
      <c r="AQ112" s="234"/>
      <c r="AR112" s="235"/>
      <c r="AS112" s="235"/>
      <c r="AT112" s="234"/>
      <c r="AU112" s="234"/>
      <c r="AV112" s="234"/>
      <c r="AW112" s="234"/>
      <c r="AX112" s="234"/>
      <c r="AY112" s="235"/>
      <c r="AZ112" s="235"/>
      <c r="BA112" s="234"/>
      <c r="BB112" s="234"/>
      <c r="BC112" s="234"/>
      <c r="BD112" s="234"/>
      <c r="BE112" s="234"/>
      <c r="BF112" s="235"/>
      <c r="BG112" s="235"/>
      <c r="BH112" s="234"/>
      <c r="BI112" s="234"/>
      <c r="BJ112" s="234"/>
      <c r="BK112" s="234"/>
      <c r="BL112" s="234"/>
      <c r="BM112" s="235"/>
      <c r="BN112" s="235"/>
      <c r="BO112" s="234"/>
      <c r="BP112" s="234"/>
      <c r="BQ112" s="234"/>
      <c r="BR112" s="234"/>
      <c r="BS112" s="234"/>
      <c r="BT112" s="235"/>
      <c r="BU112" s="235"/>
      <c r="BV112" s="234"/>
      <c r="BW112" s="234"/>
      <c r="BX112" s="234"/>
      <c r="BY112" s="234"/>
      <c r="BZ112" s="234"/>
      <c r="CA112" s="235"/>
      <c r="CB112" s="235"/>
      <c r="CC112" s="234"/>
      <c r="CD112" s="236">
        <f t="shared" si="418"/>
        <v>0</v>
      </c>
      <c r="CE112" s="237">
        <v>3.4</v>
      </c>
      <c r="CF112" s="238">
        <v>2.5</v>
      </c>
      <c r="CG112" s="332">
        <f t="shared" si="399"/>
        <v>3.0149217975547966</v>
      </c>
      <c r="CH112" s="270">
        <f>+CD112*CE112</f>
        <v>0</v>
      </c>
      <c r="CI112" s="239">
        <f>+CD112*CF112</f>
        <v>0</v>
      </c>
      <c r="CJ112" s="240">
        <f>CD112*CG112</f>
        <v>0</v>
      </c>
      <c r="CK112" s="544">
        <v>280</v>
      </c>
      <c r="CL112" s="544">
        <v>3000</v>
      </c>
      <c r="CM112" s="317">
        <f t="shared" si="423"/>
        <v>2000</v>
      </c>
      <c r="CN112" s="551">
        <f>850/30*J112</f>
        <v>566.66666666666663</v>
      </c>
      <c r="CO112" s="409">
        <v>566.66999999999996</v>
      </c>
      <c r="CP112" s="251">
        <f t="shared" si="403"/>
        <v>0</v>
      </c>
      <c r="CQ112" s="251">
        <f t="shared" si="411"/>
        <v>0</v>
      </c>
      <c r="CR112" s="271" t="e">
        <f t="shared" si="404"/>
        <v>#DIV/0!</v>
      </c>
      <c r="CS112" s="822"/>
      <c r="CT112" s="818"/>
      <c r="CU112" s="106"/>
      <c r="CV112" s="818">
        <f t="shared" si="405"/>
        <v>0</v>
      </c>
      <c r="CW112" s="822"/>
      <c r="CX112" s="823">
        <f t="shared" si="370"/>
        <v>0</v>
      </c>
      <c r="CY112" s="824">
        <f t="shared" si="371"/>
        <v>0</v>
      </c>
      <c r="CZ112" s="825">
        <f t="shared" si="372"/>
        <v>0</v>
      </c>
      <c r="DA112" s="823">
        <f t="shared" si="373"/>
        <v>0</v>
      </c>
      <c r="DB112" s="824">
        <f t="shared" si="374"/>
        <v>0</v>
      </c>
      <c r="DC112" s="825">
        <f t="shared" si="375"/>
        <v>0</v>
      </c>
      <c r="DD112" s="823">
        <f t="shared" si="376"/>
        <v>0</v>
      </c>
      <c r="DE112" s="824">
        <f t="shared" si="377"/>
        <v>0</v>
      </c>
      <c r="DF112" s="825">
        <f t="shared" si="378"/>
        <v>0</v>
      </c>
      <c r="DG112" s="823">
        <f t="shared" si="379"/>
        <v>0</v>
      </c>
      <c r="DH112" s="824">
        <f t="shared" si="380"/>
        <v>0</v>
      </c>
      <c r="DI112" s="825">
        <f t="shared" si="381"/>
        <v>0</v>
      </c>
      <c r="DJ112" s="823">
        <f t="shared" si="382"/>
        <v>0</v>
      </c>
      <c r="DK112" s="824">
        <f t="shared" si="383"/>
        <v>0</v>
      </c>
      <c r="DL112" s="825">
        <f t="shared" si="384"/>
        <v>0</v>
      </c>
      <c r="DM112" s="823">
        <f t="shared" si="385"/>
        <v>0</v>
      </c>
      <c r="DN112" s="824">
        <f t="shared" si="386"/>
        <v>0</v>
      </c>
      <c r="DO112" s="825">
        <f t="shared" si="387"/>
        <v>0</v>
      </c>
      <c r="DP112" s="823">
        <f t="shared" si="388"/>
        <v>0</v>
      </c>
      <c r="DQ112" s="824">
        <f t="shared" si="389"/>
        <v>0</v>
      </c>
      <c r="DR112" s="825">
        <f t="shared" si="390"/>
        <v>0</v>
      </c>
      <c r="DS112" s="106"/>
      <c r="DT112" s="106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  <c r="EH112" s="80"/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80"/>
      <c r="FF112" s="80"/>
      <c r="FG112" s="80"/>
      <c r="FH112" s="80"/>
      <c r="FI112" s="80"/>
      <c r="FJ112" s="80"/>
      <c r="FK112" s="80"/>
      <c r="FL112" s="80"/>
      <c r="FM112" s="80"/>
      <c r="FN112" s="80"/>
      <c r="FO112" s="80"/>
      <c r="FP112" s="80"/>
      <c r="FQ112" s="80"/>
      <c r="FR112" s="80"/>
      <c r="FS112" s="80"/>
      <c r="FT112" s="80"/>
      <c r="FU112" s="80"/>
      <c r="FV112" s="80"/>
      <c r="FW112" s="80"/>
      <c r="FX112" s="80"/>
      <c r="FY112" s="80"/>
      <c r="FZ112" s="80"/>
      <c r="GA112" s="80"/>
      <c r="GB112" s="80"/>
      <c r="GC112" s="80"/>
      <c r="GD112" s="80"/>
      <c r="GE112" s="80"/>
      <c r="GF112" s="80"/>
      <c r="GG112" s="80"/>
      <c r="GH112" s="80"/>
      <c r="GI112" s="80"/>
      <c r="GJ112" s="80"/>
      <c r="GK112" s="80"/>
      <c r="GL112" s="80"/>
      <c r="GM112" s="80"/>
      <c r="GN112" s="80"/>
      <c r="GO112" s="80"/>
      <c r="GP112" s="80"/>
      <c r="GQ112" s="80"/>
      <c r="GR112" s="80"/>
      <c r="GS112" s="80"/>
      <c r="GT112" s="80"/>
      <c r="GU112" s="80"/>
      <c r="GV112" s="80"/>
      <c r="GW112" s="80"/>
      <c r="GX112" s="80"/>
      <c r="GY112" s="80"/>
      <c r="GZ112" s="80"/>
      <c r="HA112" s="80"/>
      <c r="HB112" s="80"/>
      <c r="HC112" s="80"/>
      <c r="HD112" s="80"/>
      <c r="HE112" s="80"/>
      <c r="HF112" s="80"/>
      <c r="HG112" s="80"/>
      <c r="HH112" s="80"/>
      <c r="HI112" s="80"/>
      <c r="HJ112" s="80"/>
      <c r="HK112" s="80"/>
      <c r="HL112" s="80"/>
      <c r="HM112" s="80"/>
      <c r="HN112" s="80"/>
      <c r="HO112" s="80"/>
      <c r="HP112" s="80"/>
      <c r="HQ112" s="80"/>
      <c r="HR112" s="80"/>
      <c r="HS112" s="80"/>
      <c r="HT112" s="80"/>
      <c r="HU112" s="80"/>
      <c r="HV112" s="80"/>
      <c r="HW112" s="80"/>
      <c r="HX112" s="80"/>
      <c r="HY112" s="80"/>
      <c r="HZ112" s="80"/>
      <c r="IA112" s="80"/>
      <c r="IB112" s="80"/>
      <c r="IC112" s="80"/>
      <c r="ID112" s="80"/>
      <c r="IE112" s="80"/>
      <c r="IF112" s="80"/>
      <c r="IG112" s="80"/>
      <c r="IH112" s="80"/>
      <c r="II112" s="80"/>
      <c r="IJ112" s="80"/>
      <c r="IK112" s="80"/>
      <c r="IL112" s="80"/>
      <c r="IM112" s="80"/>
      <c r="IN112" s="80"/>
      <c r="IO112" s="80"/>
      <c r="IP112" s="80"/>
      <c r="IQ112" s="80"/>
      <c r="IR112" s="80"/>
      <c r="IS112" s="80"/>
      <c r="IT112" s="80"/>
      <c r="IU112" s="80"/>
      <c r="IV112" s="80"/>
      <c r="IW112" s="80"/>
      <c r="IX112" s="80"/>
      <c r="IY112" s="80"/>
      <c r="IZ112" s="80"/>
      <c r="JA112" s="80"/>
      <c r="JB112" s="80"/>
      <c r="JC112" s="80"/>
      <c r="JD112" s="80"/>
      <c r="JE112" s="80"/>
      <c r="JF112" s="80"/>
      <c r="JG112" s="80"/>
      <c r="JH112" s="80"/>
      <c r="JI112" s="80"/>
      <c r="JJ112" s="80"/>
      <c r="JK112" s="80"/>
      <c r="JL112" s="80"/>
      <c r="JM112" s="80"/>
      <c r="JN112" s="80"/>
      <c r="JO112" s="80"/>
      <c r="JP112" s="80"/>
      <c r="JQ112" s="80"/>
      <c r="JR112" s="80"/>
      <c r="JS112" s="80"/>
      <c r="JT112" s="80"/>
      <c r="JU112" s="80"/>
      <c r="JV112" s="80"/>
      <c r="JW112" s="80"/>
    </row>
    <row r="113" spans="1:132" ht="19.149999999999999" hidden="1" customHeight="1">
      <c r="A113" s="107"/>
      <c r="B113" s="106"/>
      <c r="C113" s="1875" t="s">
        <v>383</v>
      </c>
      <c r="D113" s="1876"/>
      <c r="E113" s="1876"/>
      <c r="F113" s="1876"/>
      <c r="G113" s="1876"/>
      <c r="H113" s="1876"/>
      <c r="I113" s="1876"/>
      <c r="J113" s="1877"/>
      <c r="K113" s="313">
        <f t="shared" ref="K113:Q113" si="424">SUM(K90:K99)</f>
        <v>0</v>
      </c>
      <c r="L113" s="313">
        <f t="shared" si="424"/>
        <v>0</v>
      </c>
      <c r="M113" s="313">
        <f t="shared" si="424"/>
        <v>0</v>
      </c>
      <c r="N113" s="313">
        <f t="shared" si="424"/>
        <v>0</v>
      </c>
      <c r="O113" s="313">
        <f t="shared" si="424"/>
        <v>0</v>
      </c>
      <c r="P113" s="313">
        <f t="shared" si="424"/>
        <v>0</v>
      </c>
      <c r="Q113" s="313">
        <f t="shared" si="424"/>
        <v>0</v>
      </c>
      <c r="R113" s="313">
        <f t="shared" ref="R113:AW113" si="425">SUM(R90:R112)</f>
        <v>0</v>
      </c>
      <c r="S113" s="313">
        <f t="shared" si="425"/>
        <v>0</v>
      </c>
      <c r="T113" s="313">
        <f t="shared" si="425"/>
        <v>0</v>
      </c>
      <c r="U113" s="313">
        <f t="shared" si="425"/>
        <v>0</v>
      </c>
      <c r="V113" s="313">
        <f t="shared" si="425"/>
        <v>0</v>
      </c>
      <c r="W113" s="313">
        <f t="shared" si="425"/>
        <v>0</v>
      </c>
      <c r="X113" s="313">
        <f t="shared" si="425"/>
        <v>0</v>
      </c>
      <c r="Y113" s="313">
        <f t="shared" si="425"/>
        <v>0</v>
      </c>
      <c r="Z113" s="313">
        <f t="shared" si="425"/>
        <v>0</v>
      </c>
      <c r="AA113" s="313">
        <f t="shared" si="425"/>
        <v>0</v>
      </c>
      <c r="AB113" s="313">
        <f t="shared" si="425"/>
        <v>0</v>
      </c>
      <c r="AC113" s="313">
        <f t="shared" si="425"/>
        <v>0</v>
      </c>
      <c r="AD113" s="313">
        <f t="shared" si="425"/>
        <v>0</v>
      </c>
      <c r="AE113" s="313">
        <f t="shared" si="425"/>
        <v>0</v>
      </c>
      <c r="AF113" s="313">
        <f t="shared" si="425"/>
        <v>0</v>
      </c>
      <c r="AG113" s="313">
        <f t="shared" si="425"/>
        <v>0</v>
      </c>
      <c r="AH113" s="313">
        <f t="shared" si="425"/>
        <v>0</v>
      </c>
      <c r="AI113" s="313">
        <f t="shared" si="425"/>
        <v>0</v>
      </c>
      <c r="AJ113" s="313">
        <f t="shared" si="425"/>
        <v>0</v>
      </c>
      <c r="AK113" s="313">
        <f t="shared" si="425"/>
        <v>0</v>
      </c>
      <c r="AL113" s="313">
        <f t="shared" si="425"/>
        <v>0</v>
      </c>
      <c r="AM113" s="313">
        <f t="shared" si="425"/>
        <v>0</v>
      </c>
      <c r="AN113" s="313">
        <f t="shared" si="425"/>
        <v>0</v>
      </c>
      <c r="AO113" s="313">
        <f t="shared" si="425"/>
        <v>0</v>
      </c>
      <c r="AP113" s="313">
        <f t="shared" si="425"/>
        <v>0</v>
      </c>
      <c r="AQ113" s="313">
        <f t="shared" si="425"/>
        <v>0</v>
      </c>
      <c r="AR113" s="313">
        <f t="shared" si="425"/>
        <v>0</v>
      </c>
      <c r="AS113" s="313">
        <f t="shared" si="425"/>
        <v>0</v>
      </c>
      <c r="AT113" s="313">
        <f t="shared" si="425"/>
        <v>0</v>
      </c>
      <c r="AU113" s="313">
        <f t="shared" si="425"/>
        <v>0</v>
      </c>
      <c r="AV113" s="313">
        <f t="shared" si="425"/>
        <v>0</v>
      </c>
      <c r="AW113" s="313">
        <f t="shared" si="425"/>
        <v>0</v>
      </c>
      <c r="AX113" s="313">
        <f t="shared" ref="AX113:CC113" si="426">SUM(AX90:AX112)</f>
        <v>0</v>
      </c>
      <c r="AY113" s="313">
        <f t="shared" si="426"/>
        <v>0</v>
      </c>
      <c r="AZ113" s="313">
        <f t="shared" si="426"/>
        <v>0</v>
      </c>
      <c r="BA113" s="313">
        <f t="shared" si="426"/>
        <v>0</v>
      </c>
      <c r="BB113" s="313">
        <f t="shared" si="426"/>
        <v>0</v>
      </c>
      <c r="BC113" s="313">
        <f t="shared" si="426"/>
        <v>0</v>
      </c>
      <c r="BD113" s="313">
        <f t="shared" si="426"/>
        <v>0</v>
      </c>
      <c r="BE113" s="313">
        <f t="shared" si="426"/>
        <v>0</v>
      </c>
      <c r="BF113" s="313">
        <f t="shared" si="426"/>
        <v>0</v>
      </c>
      <c r="BG113" s="313">
        <f t="shared" si="426"/>
        <v>0</v>
      </c>
      <c r="BH113" s="313">
        <f t="shared" si="426"/>
        <v>0</v>
      </c>
      <c r="BI113" s="313">
        <f t="shared" si="426"/>
        <v>0</v>
      </c>
      <c r="BJ113" s="313">
        <f t="shared" si="426"/>
        <v>0</v>
      </c>
      <c r="BK113" s="313">
        <f t="shared" si="426"/>
        <v>0</v>
      </c>
      <c r="BL113" s="313">
        <f t="shared" si="426"/>
        <v>0</v>
      </c>
      <c r="BM113" s="313">
        <f t="shared" si="426"/>
        <v>0</v>
      </c>
      <c r="BN113" s="313">
        <f t="shared" si="426"/>
        <v>0</v>
      </c>
      <c r="BO113" s="313">
        <f t="shared" si="426"/>
        <v>0</v>
      </c>
      <c r="BP113" s="313">
        <f t="shared" si="426"/>
        <v>0</v>
      </c>
      <c r="BQ113" s="313">
        <f t="shared" si="426"/>
        <v>0</v>
      </c>
      <c r="BR113" s="313">
        <f t="shared" si="426"/>
        <v>0</v>
      </c>
      <c r="BS113" s="313">
        <f t="shared" si="426"/>
        <v>0</v>
      </c>
      <c r="BT113" s="313">
        <f t="shared" si="426"/>
        <v>0</v>
      </c>
      <c r="BU113" s="313">
        <f t="shared" si="426"/>
        <v>0</v>
      </c>
      <c r="BV113" s="313">
        <f t="shared" si="426"/>
        <v>0</v>
      </c>
      <c r="BW113" s="313">
        <f t="shared" si="426"/>
        <v>0</v>
      </c>
      <c r="BX113" s="313">
        <f t="shared" si="426"/>
        <v>0</v>
      </c>
      <c r="BY113" s="313">
        <f t="shared" si="426"/>
        <v>0</v>
      </c>
      <c r="BZ113" s="313">
        <f t="shared" si="426"/>
        <v>0</v>
      </c>
      <c r="CA113" s="313">
        <f t="shared" si="426"/>
        <v>0</v>
      </c>
      <c r="CB113" s="313">
        <f t="shared" si="426"/>
        <v>0</v>
      </c>
      <c r="CC113" s="313">
        <f t="shared" si="426"/>
        <v>0</v>
      </c>
      <c r="CD113" s="313">
        <f t="shared" ref="CD113" si="427">SUM(CD90:CD112)</f>
        <v>0</v>
      </c>
      <c r="CE113" s="1495"/>
      <c r="CF113" s="137"/>
      <c r="CG113" s="138"/>
      <c r="CH113" s="1495">
        <f>SUM(CH90:CH112)</f>
        <v>0</v>
      </c>
      <c r="CI113" s="1495">
        <f t="shared" ref="CI113:CJ113" si="428">SUM(CI90:CI112)</f>
        <v>0</v>
      </c>
      <c r="CJ113" s="1495">
        <f t="shared" si="428"/>
        <v>0</v>
      </c>
      <c r="CK113" s="318"/>
      <c r="CL113" s="318"/>
      <c r="CM113" s="318"/>
      <c r="CN113" s="319"/>
      <c r="CO113" s="319"/>
      <c r="CP113" s="318">
        <f>SUM(CP90:CP112)</f>
        <v>0</v>
      </c>
      <c r="CQ113" s="266">
        <f>SUM(CQ90:CQ112)</f>
        <v>0</v>
      </c>
      <c r="CR113" s="157" t="e">
        <f t="shared" si="367"/>
        <v>#DIV/0!</v>
      </c>
      <c r="CS113" s="832"/>
      <c r="CT113" s="830">
        <f t="shared" ref="CT113:CU113" si="429">SUM(CT90:CT112)</f>
        <v>0</v>
      </c>
      <c r="CU113" s="830">
        <f t="shared" si="429"/>
        <v>0</v>
      </c>
      <c r="CV113" s="830">
        <f>SUM(CV90:CV112)</f>
        <v>0</v>
      </c>
      <c r="CW113" s="829"/>
      <c r="CX113" s="831">
        <f>SUM(CX90:CX112)</f>
        <v>0</v>
      </c>
      <c r="CY113" s="831">
        <f t="shared" ref="CY113:DR113" si="430">SUM(CY90:CY112)</f>
        <v>0</v>
      </c>
      <c r="CZ113" s="831">
        <f t="shared" si="430"/>
        <v>0</v>
      </c>
      <c r="DA113" s="831">
        <f t="shared" si="430"/>
        <v>0</v>
      </c>
      <c r="DB113" s="831">
        <f t="shared" si="430"/>
        <v>0</v>
      </c>
      <c r="DC113" s="831">
        <f t="shared" si="430"/>
        <v>0</v>
      </c>
      <c r="DD113" s="831">
        <f t="shared" si="430"/>
        <v>0</v>
      </c>
      <c r="DE113" s="831">
        <f t="shared" si="430"/>
        <v>0</v>
      </c>
      <c r="DF113" s="831">
        <f t="shared" si="430"/>
        <v>0</v>
      </c>
      <c r="DG113" s="831">
        <f t="shared" si="430"/>
        <v>0</v>
      </c>
      <c r="DH113" s="831">
        <f t="shared" si="430"/>
        <v>0</v>
      </c>
      <c r="DI113" s="831">
        <f t="shared" si="430"/>
        <v>0</v>
      </c>
      <c r="DJ113" s="831">
        <f t="shared" si="430"/>
        <v>0</v>
      </c>
      <c r="DK113" s="831">
        <f t="shared" si="430"/>
        <v>0</v>
      </c>
      <c r="DL113" s="831">
        <f t="shared" si="430"/>
        <v>0</v>
      </c>
      <c r="DM113" s="831">
        <f t="shared" si="430"/>
        <v>0</v>
      </c>
      <c r="DN113" s="831">
        <f t="shared" si="430"/>
        <v>0</v>
      </c>
      <c r="DO113" s="831">
        <f t="shared" si="430"/>
        <v>0</v>
      </c>
      <c r="DP113" s="831">
        <f t="shared" si="430"/>
        <v>0</v>
      </c>
      <c r="DQ113" s="831">
        <f t="shared" si="430"/>
        <v>0</v>
      </c>
      <c r="DR113" s="831">
        <f t="shared" si="430"/>
        <v>0</v>
      </c>
    </row>
    <row r="114" spans="1:132" s="77" customFormat="1" ht="13.5" thickBot="1">
      <c r="C114" s="159"/>
      <c r="K114" s="161"/>
      <c r="L114" s="161"/>
      <c r="M114" s="160"/>
      <c r="N114" s="160"/>
      <c r="O114" s="160"/>
      <c r="P114" s="160"/>
      <c r="Q114" s="160"/>
      <c r="R114" s="161"/>
      <c r="S114" s="161"/>
      <c r="T114" s="160"/>
      <c r="U114" s="160"/>
      <c r="V114" s="160"/>
      <c r="W114" s="160"/>
      <c r="X114" s="160"/>
      <c r="Y114" s="161"/>
      <c r="Z114" s="161"/>
      <c r="AA114" s="160"/>
      <c r="AB114" s="160"/>
      <c r="AC114" s="160"/>
      <c r="AD114" s="160"/>
      <c r="AE114" s="160"/>
      <c r="AF114" s="161"/>
      <c r="AG114" s="161"/>
      <c r="AH114" s="160"/>
      <c r="AI114" s="160"/>
      <c r="AJ114" s="160"/>
      <c r="AK114" s="160"/>
      <c r="AL114" s="160"/>
      <c r="AM114" s="161"/>
      <c r="AN114" s="161"/>
      <c r="AO114" s="160"/>
      <c r="AP114" s="160"/>
      <c r="AQ114" s="160"/>
      <c r="AR114" s="160"/>
      <c r="AS114" s="160"/>
      <c r="AT114" s="161"/>
      <c r="AU114" s="161"/>
      <c r="AV114" s="160"/>
      <c r="AW114" s="160"/>
      <c r="AX114" s="160"/>
      <c r="AY114" s="160"/>
      <c r="AZ114" s="160"/>
      <c r="BA114" s="161"/>
      <c r="BB114" s="161"/>
      <c r="BC114" s="160"/>
      <c r="BD114" s="160"/>
      <c r="BE114" s="160"/>
      <c r="BF114" s="160"/>
      <c r="BG114" s="160"/>
      <c r="BH114" s="161"/>
      <c r="BI114" s="161"/>
      <c r="BJ114" s="160"/>
      <c r="BK114" s="160"/>
      <c r="BL114" s="160"/>
      <c r="BM114" s="160"/>
      <c r="BN114" s="160"/>
      <c r="BO114" s="161"/>
      <c r="BP114" s="161"/>
      <c r="BQ114" s="160"/>
      <c r="BR114" s="160"/>
      <c r="BS114" s="160"/>
      <c r="BT114" s="160"/>
      <c r="BU114" s="160"/>
      <c r="BV114" s="161"/>
      <c r="BW114" s="161"/>
      <c r="BX114" s="160"/>
      <c r="BY114" s="160"/>
      <c r="BZ114" s="160"/>
      <c r="CA114" s="160"/>
      <c r="CB114" s="160"/>
      <c r="CC114" s="161"/>
      <c r="CH114" s="264"/>
      <c r="CK114" s="552"/>
      <c r="CL114" s="552"/>
      <c r="CM114" s="134"/>
      <c r="CN114" s="562"/>
      <c r="CO114" s="130"/>
      <c r="CP114" s="130"/>
      <c r="CQ114" s="131"/>
      <c r="CR114" s="132"/>
      <c r="CS114" s="829"/>
      <c r="CT114" s="564"/>
      <c r="CU114" s="564"/>
      <c r="CV114" s="564"/>
      <c r="CW114" s="829"/>
      <c r="CX114" s="831"/>
      <c r="CY114" s="831"/>
      <c r="CZ114" s="831"/>
      <c r="DA114" s="831"/>
      <c r="DB114" s="831"/>
      <c r="DC114" s="831"/>
      <c r="DD114" s="831"/>
      <c r="DE114" s="831"/>
      <c r="DF114" s="831"/>
      <c r="DG114" s="831"/>
      <c r="DH114" s="831"/>
      <c r="DI114" s="831"/>
      <c r="DJ114" s="831"/>
      <c r="DK114" s="831"/>
      <c r="DL114" s="831"/>
      <c r="DM114" s="831"/>
      <c r="DN114" s="831"/>
      <c r="DO114" s="831"/>
      <c r="DP114" s="831"/>
      <c r="DQ114" s="831"/>
      <c r="DR114" s="831"/>
      <c r="DS114" s="404"/>
      <c r="DT114" s="404"/>
      <c r="DU114" s="78"/>
      <c r="DV114" s="78"/>
      <c r="DW114" s="78"/>
      <c r="DX114" s="78"/>
      <c r="DY114" s="78"/>
      <c r="DZ114" s="78"/>
      <c r="EA114" s="78"/>
      <c r="EB114" s="78"/>
    </row>
    <row r="115" spans="1:132" s="92" customFormat="1" ht="19.149999999999999" customHeight="1" thickBot="1">
      <c r="A115" s="161"/>
      <c r="C115" s="1863" t="s">
        <v>384</v>
      </c>
      <c r="D115" s="1864"/>
      <c r="E115" s="1864"/>
      <c r="F115" s="1864"/>
      <c r="G115" s="1864"/>
      <c r="H115" s="1864"/>
      <c r="I115" s="1864"/>
      <c r="J115" s="1865"/>
      <c r="K115" s="287">
        <f>SUM(K87,K56,K20)</f>
        <v>9</v>
      </c>
      <c r="L115" s="287">
        <f t="shared" ref="L115:Q115" si="431">SUM(L87,L56,L20)</f>
        <v>7</v>
      </c>
      <c r="M115" s="287">
        <f t="shared" si="431"/>
        <v>9</v>
      </c>
      <c r="N115" s="287">
        <f t="shared" si="431"/>
        <v>8</v>
      </c>
      <c r="O115" s="287">
        <f t="shared" si="431"/>
        <v>4</v>
      </c>
      <c r="P115" s="287">
        <f t="shared" si="431"/>
        <v>0</v>
      </c>
      <c r="Q115" s="287">
        <f t="shared" si="431"/>
        <v>3</v>
      </c>
      <c r="R115" s="287">
        <f t="shared" ref="R115:AW115" si="432">SUM(R87,R56,R20,R113)</f>
        <v>9</v>
      </c>
      <c r="S115" s="287">
        <f t="shared" si="432"/>
        <v>8</v>
      </c>
      <c r="T115" s="287">
        <f t="shared" si="432"/>
        <v>8</v>
      </c>
      <c r="U115" s="287">
        <f t="shared" si="432"/>
        <v>3</v>
      </c>
      <c r="V115" s="287">
        <f t="shared" si="432"/>
        <v>5</v>
      </c>
      <c r="W115" s="287">
        <f t="shared" si="432"/>
        <v>0</v>
      </c>
      <c r="X115" s="287">
        <f t="shared" si="432"/>
        <v>2</v>
      </c>
      <c r="Y115" s="287">
        <f t="shared" si="432"/>
        <v>6</v>
      </c>
      <c r="Z115" s="287">
        <f t="shared" si="432"/>
        <v>4</v>
      </c>
      <c r="AA115" s="287">
        <f t="shared" si="432"/>
        <v>5</v>
      </c>
      <c r="AB115" s="287">
        <f t="shared" si="432"/>
        <v>6</v>
      </c>
      <c r="AC115" s="287">
        <f t="shared" si="432"/>
        <v>1</v>
      </c>
      <c r="AD115" s="287">
        <f t="shared" si="432"/>
        <v>1</v>
      </c>
      <c r="AE115" s="287">
        <f t="shared" si="432"/>
        <v>4</v>
      </c>
      <c r="AF115" s="287">
        <f t="shared" si="432"/>
        <v>6</v>
      </c>
      <c r="AG115" s="287">
        <f t="shared" si="432"/>
        <v>3</v>
      </c>
      <c r="AH115" s="287">
        <f t="shared" si="432"/>
        <v>4</v>
      </c>
      <c r="AI115" s="287">
        <f t="shared" si="432"/>
        <v>5</v>
      </c>
      <c r="AJ115" s="287">
        <f t="shared" si="432"/>
        <v>0</v>
      </c>
      <c r="AK115" s="287">
        <f t="shared" si="432"/>
        <v>0</v>
      </c>
      <c r="AL115" s="287">
        <f t="shared" si="432"/>
        <v>0</v>
      </c>
      <c r="AM115" s="287">
        <f t="shared" si="432"/>
        <v>0</v>
      </c>
      <c r="AN115" s="287">
        <f t="shared" si="432"/>
        <v>0</v>
      </c>
      <c r="AO115" s="287">
        <f t="shared" si="432"/>
        <v>7</v>
      </c>
      <c r="AP115" s="287">
        <f t="shared" si="432"/>
        <v>6</v>
      </c>
      <c r="AQ115" s="287">
        <f t="shared" si="432"/>
        <v>0</v>
      </c>
      <c r="AR115" s="287">
        <f t="shared" si="432"/>
        <v>1</v>
      </c>
      <c r="AS115" s="287">
        <f t="shared" si="432"/>
        <v>3</v>
      </c>
      <c r="AT115" s="287">
        <f t="shared" si="432"/>
        <v>4</v>
      </c>
      <c r="AU115" s="287">
        <f t="shared" si="432"/>
        <v>5</v>
      </c>
      <c r="AV115" s="287">
        <f t="shared" si="432"/>
        <v>3</v>
      </c>
      <c r="AW115" s="287">
        <f t="shared" si="432"/>
        <v>1</v>
      </c>
      <c r="AX115" s="287">
        <f t="shared" ref="AX115:CD115" si="433">SUM(AX87,AX56,AX20,AX113)</f>
        <v>0</v>
      </c>
      <c r="AY115" s="287">
        <f t="shared" si="433"/>
        <v>0</v>
      </c>
      <c r="AZ115" s="287">
        <f t="shared" si="433"/>
        <v>0</v>
      </c>
      <c r="BA115" s="287">
        <f t="shared" si="433"/>
        <v>0</v>
      </c>
      <c r="BB115" s="287">
        <f t="shared" si="433"/>
        <v>0</v>
      </c>
      <c r="BC115" s="287">
        <f t="shared" si="433"/>
        <v>0</v>
      </c>
      <c r="BD115" s="287">
        <f t="shared" si="433"/>
        <v>0</v>
      </c>
      <c r="BE115" s="287">
        <f t="shared" si="433"/>
        <v>0</v>
      </c>
      <c r="BF115" s="287">
        <f t="shared" si="433"/>
        <v>0</v>
      </c>
      <c r="BG115" s="287">
        <f t="shared" si="433"/>
        <v>0</v>
      </c>
      <c r="BH115" s="287">
        <f t="shared" si="433"/>
        <v>0</v>
      </c>
      <c r="BI115" s="287">
        <f t="shared" si="433"/>
        <v>0</v>
      </c>
      <c r="BJ115" s="287">
        <f t="shared" si="433"/>
        <v>0</v>
      </c>
      <c r="BK115" s="287">
        <f t="shared" si="433"/>
        <v>0</v>
      </c>
      <c r="BL115" s="287">
        <f t="shared" si="433"/>
        <v>0</v>
      </c>
      <c r="BM115" s="287">
        <f t="shared" si="433"/>
        <v>0</v>
      </c>
      <c r="BN115" s="287">
        <f t="shared" si="433"/>
        <v>0</v>
      </c>
      <c r="BO115" s="287">
        <f t="shared" si="433"/>
        <v>0</v>
      </c>
      <c r="BP115" s="287">
        <f t="shared" si="433"/>
        <v>0</v>
      </c>
      <c r="BQ115" s="287">
        <f t="shared" si="433"/>
        <v>0</v>
      </c>
      <c r="BR115" s="287">
        <f t="shared" si="433"/>
        <v>0</v>
      </c>
      <c r="BS115" s="287">
        <f t="shared" si="433"/>
        <v>0</v>
      </c>
      <c r="BT115" s="287">
        <f t="shared" si="433"/>
        <v>0</v>
      </c>
      <c r="BU115" s="287">
        <f t="shared" si="433"/>
        <v>0</v>
      </c>
      <c r="BV115" s="287">
        <f t="shared" si="433"/>
        <v>0</v>
      </c>
      <c r="BW115" s="287">
        <f t="shared" si="433"/>
        <v>0</v>
      </c>
      <c r="BX115" s="287">
        <f t="shared" si="433"/>
        <v>0</v>
      </c>
      <c r="BY115" s="287">
        <f t="shared" si="433"/>
        <v>0</v>
      </c>
      <c r="BZ115" s="287">
        <f t="shared" si="433"/>
        <v>0</v>
      </c>
      <c r="CA115" s="287">
        <f t="shared" si="433"/>
        <v>0</v>
      </c>
      <c r="CB115" s="287">
        <f t="shared" si="433"/>
        <v>0</v>
      </c>
      <c r="CC115" s="287">
        <f t="shared" si="433"/>
        <v>0</v>
      </c>
      <c r="CD115" s="287">
        <f t="shared" si="433"/>
        <v>150</v>
      </c>
      <c r="CE115" s="288"/>
      <c r="CF115" s="288"/>
      <c r="CG115" s="288"/>
      <c r="CH115" s="289">
        <f>SUM(CH87,CH56,CH20,CH113)</f>
        <v>155.90000000000003</v>
      </c>
      <c r="CI115" s="289">
        <f>SUM(CI87,CI56,CI20,CI113)</f>
        <v>360.6</v>
      </c>
      <c r="CJ115" s="289">
        <f>SUM(CJ87,CJ56,CJ20,CJ113)</f>
        <v>320.62946414803389</v>
      </c>
      <c r="CK115" s="289"/>
      <c r="CL115" s="289"/>
      <c r="CM115" s="289"/>
      <c r="CN115" s="289"/>
      <c r="CO115" s="289"/>
      <c r="CP115" s="290">
        <f>SUM(CP87,CP56,CP20,CP113)</f>
        <v>199310.4</v>
      </c>
      <c r="CQ115" s="290">
        <f>SUM(CQ87,CQ56,CQ20,CQ113)</f>
        <v>45563.986666666664</v>
      </c>
      <c r="CR115" s="291">
        <f>CQ115/CJ115</f>
        <v>142.10792132824659</v>
      </c>
      <c r="CS115" s="836"/>
      <c r="CT115" s="830">
        <f>CT87+CT56+CT20+CT113</f>
        <v>24976.720000000001</v>
      </c>
      <c r="CU115" s="830">
        <f>CU87+CU56+CU20+CU113</f>
        <v>20587.266666666666</v>
      </c>
      <c r="CV115" s="830">
        <f>CV87+CV56+CV20+CV113</f>
        <v>0</v>
      </c>
      <c r="CW115" s="837"/>
      <c r="CX115" s="1872">
        <v>1</v>
      </c>
      <c r="CY115" s="1873"/>
      <c r="CZ115" s="1874"/>
      <c r="DA115" s="1872">
        <v>2</v>
      </c>
      <c r="DB115" s="1873"/>
      <c r="DC115" s="1874"/>
      <c r="DD115" s="1872">
        <v>3</v>
      </c>
      <c r="DE115" s="1873"/>
      <c r="DF115" s="1874"/>
      <c r="DG115" s="1872">
        <v>4</v>
      </c>
      <c r="DH115" s="1873"/>
      <c r="DI115" s="1874"/>
      <c r="DJ115" s="1872">
        <v>5</v>
      </c>
      <c r="DK115" s="1873"/>
      <c r="DL115" s="1874"/>
      <c r="DM115" s="1872">
        <v>6</v>
      </c>
      <c r="DN115" s="1873"/>
      <c r="DO115" s="1874"/>
      <c r="DP115" s="1872">
        <v>7</v>
      </c>
      <c r="DQ115" s="1873"/>
      <c r="DR115" s="1874"/>
      <c r="DS115" s="812"/>
      <c r="DT115" s="812"/>
    </row>
    <row r="116" spans="1:132" ht="14.45">
      <c r="C116" s="420" t="s">
        <v>385</v>
      </c>
      <c r="D116" s="92"/>
      <c r="E116" s="92"/>
      <c r="F116" s="92"/>
      <c r="G116" s="92"/>
      <c r="H116" s="92"/>
      <c r="I116" s="1882"/>
      <c r="J116" s="1882"/>
      <c r="K116" s="418"/>
      <c r="L116" s="418"/>
      <c r="M116" s="418"/>
      <c r="N116" s="418"/>
      <c r="O116" s="418"/>
      <c r="P116" s="418"/>
      <c r="Q116" s="418"/>
      <c r="R116" s="418"/>
      <c r="S116" s="418"/>
      <c r="T116" s="418"/>
      <c r="U116" s="418"/>
      <c r="V116" s="418"/>
      <c r="W116" s="418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  <c r="AO116" s="418"/>
      <c r="AP116" s="418"/>
      <c r="AQ116" s="418"/>
      <c r="AR116" s="418"/>
      <c r="AS116" s="418"/>
      <c r="AT116" s="418"/>
      <c r="AU116" s="418"/>
      <c r="AV116" s="418"/>
      <c r="AW116" s="418"/>
      <c r="AX116" s="418"/>
      <c r="AY116" s="418"/>
      <c r="AZ116" s="418"/>
      <c r="BA116" s="418"/>
      <c r="BB116" s="418"/>
      <c r="BC116" s="418"/>
      <c r="BD116" s="418"/>
      <c r="BE116" s="418"/>
      <c r="BF116" s="418"/>
      <c r="BG116" s="418"/>
      <c r="BH116" s="418"/>
      <c r="BI116" s="418"/>
      <c r="BJ116" s="418"/>
      <c r="BK116" s="418"/>
      <c r="BL116" s="418"/>
      <c r="BM116" s="418"/>
      <c r="BN116" s="418"/>
      <c r="BO116" s="418"/>
      <c r="BP116" s="418"/>
      <c r="BQ116" s="418"/>
      <c r="BR116" s="418"/>
      <c r="BS116" s="418"/>
      <c r="BT116" s="418"/>
      <c r="BU116" s="418"/>
      <c r="BV116" s="418"/>
      <c r="BW116" s="418"/>
      <c r="BX116" s="418"/>
      <c r="BY116" s="418"/>
      <c r="BZ116" s="418"/>
      <c r="CA116" s="418"/>
      <c r="CB116" s="418"/>
      <c r="CC116" s="418"/>
      <c r="CD116" s="131"/>
      <c r="CG116" s="163"/>
      <c r="CH116" s="419">
        <f>CH115/(CI115+CH115)</f>
        <v>0.30183930300096812</v>
      </c>
      <c r="CI116" s="419">
        <f>CI115/(CH115+CI115)</f>
        <v>0.69816069699903194</v>
      </c>
      <c r="CJ116" s="163"/>
      <c r="CK116" s="536"/>
      <c r="CL116" s="536"/>
      <c r="CM116" s="81"/>
      <c r="CN116" s="404"/>
      <c r="CO116" s="130"/>
      <c r="CP116" s="130"/>
      <c r="CQ116" s="131"/>
      <c r="CR116" s="135"/>
      <c r="CS116" s="832"/>
      <c r="CT116" s="832"/>
      <c r="CU116" s="832"/>
      <c r="CV116" s="832"/>
      <c r="CW116" s="832"/>
      <c r="CX116" s="838">
        <f t="shared" ref="CX116:DR116" si="434">CX113+CX87+CX56+CX20</f>
        <v>30.4</v>
      </c>
      <c r="CY116" s="838">
        <f t="shared" si="434"/>
        <v>73.8</v>
      </c>
      <c r="CZ116" s="839">
        <f t="shared" si="434"/>
        <v>81.023648345999931</v>
      </c>
      <c r="DA116" s="838">
        <f t="shared" si="434"/>
        <v>26.200000000000003</v>
      </c>
      <c r="DB116" s="838">
        <f t="shared" si="434"/>
        <v>67</v>
      </c>
      <c r="DC116" s="839">
        <f t="shared" si="434"/>
        <v>62.062346073356096</v>
      </c>
      <c r="DD116" s="838">
        <f t="shared" si="434"/>
        <v>21</v>
      </c>
      <c r="DE116" s="838">
        <f t="shared" si="434"/>
        <v>49.900000000000006</v>
      </c>
      <c r="DF116" s="839">
        <f t="shared" si="434"/>
        <v>60.704168594191721</v>
      </c>
      <c r="DG116" s="838">
        <f t="shared" si="434"/>
        <v>17.5</v>
      </c>
      <c r="DH116" s="838">
        <f t="shared" si="434"/>
        <v>40.300000000000004</v>
      </c>
      <c r="DI116" s="839">
        <f t="shared" si="434"/>
        <v>42.818777581965705</v>
      </c>
      <c r="DJ116" s="838">
        <f t="shared" si="434"/>
        <v>17.100000000000001</v>
      </c>
      <c r="DK116" s="838">
        <f t="shared" si="434"/>
        <v>32.599999999999994</v>
      </c>
      <c r="DL116" s="839">
        <f t="shared" si="434"/>
        <v>39.198464772184892</v>
      </c>
      <c r="DM116" s="838">
        <f t="shared" si="434"/>
        <v>0</v>
      </c>
      <c r="DN116" s="838">
        <f t="shared" si="434"/>
        <v>0</v>
      </c>
      <c r="DO116" s="839">
        <f t="shared" si="434"/>
        <v>30.971276755883537</v>
      </c>
      <c r="DP116" s="838">
        <f t="shared" si="434"/>
        <v>0</v>
      </c>
      <c r="DQ116" s="838">
        <f t="shared" si="434"/>
        <v>0</v>
      </c>
      <c r="DR116" s="839">
        <f t="shared" si="434"/>
        <v>0</v>
      </c>
    </row>
    <row r="117" spans="1:132" ht="10.15" customHeight="1">
      <c r="M117" s="92"/>
      <c r="N117" s="92"/>
      <c r="O117" s="92"/>
      <c r="P117" s="92"/>
      <c r="Q117" s="92"/>
      <c r="T117" s="92"/>
      <c r="U117" s="92"/>
      <c r="V117" s="92"/>
      <c r="W117" s="92"/>
      <c r="X117" s="92"/>
      <c r="AA117" s="92"/>
      <c r="AB117" s="92"/>
      <c r="AC117" s="92"/>
      <c r="AD117" s="92"/>
      <c r="AE117" s="92"/>
      <c r="AH117" s="92"/>
      <c r="AI117" s="92"/>
      <c r="AJ117" s="92"/>
      <c r="AK117" s="92"/>
      <c r="AL117" s="92"/>
      <c r="AO117" s="92"/>
      <c r="AP117" s="92"/>
      <c r="AQ117" s="92"/>
      <c r="AR117" s="92"/>
      <c r="AS117" s="92"/>
      <c r="AV117" s="92"/>
      <c r="AW117" s="92"/>
      <c r="AX117" s="92"/>
      <c r="AY117" s="92"/>
      <c r="AZ117" s="92"/>
      <c r="BC117" s="92"/>
      <c r="BD117" s="92"/>
      <c r="BE117" s="92"/>
      <c r="BF117" s="92"/>
      <c r="BG117" s="92"/>
      <c r="BJ117" s="92"/>
      <c r="BK117" s="92"/>
      <c r="BL117" s="92"/>
      <c r="BM117" s="92"/>
      <c r="BN117" s="92"/>
      <c r="BQ117" s="92"/>
      <c r="BR117" s="92"/>
      <c r="BS117" s="92"/>
      <c r="BT117" s="92"/>
      <c r="BU117" s="92"/>
      <c r="BX117" s="92"/>
      <c r="BY117" s="92"/>
      <c r="BZ117" s="92"/>
      <c r="CA117" s="92"/>
      <c r="CB117" s="92"/>
      <c r="CD117" s="80"/>
      <c r="CG117" s="163"/>
      <c r="CH117" s="167"/>
      <c r="CI117" s="168"/>
      <c r="CJ117" s="163"/>
      <c r="CK117" s="536"/>
      <c r="CL117" s="536"/>
      <c r="CM117" s="81"/>
      <c r="CN117" s="404"/>
      <c r="CO117" s="158"/>
      <c r="CP117" s="130"/>
      <c r="CQ117" s="564">
        <v>23347.739999999998</v>
      </c>
      <c r="CR117" s="135"/>
      <c r="CS117" s="832"/>
      <c r="CT117" s="832"/>
      <c r="CU117" s="832"/>
      <c r="CV117" s="832"/>
      <c r="CW117" s="832"/>
      <c r="CX117" s="840"/>
      <c r="DA117" s="840"/>
      <c r="DD117" s="840"/>
      <c r="DE117" s="840"/>
      <c r="DF117" s="840"/>
      <c r="DG117" s="840"/>
      <c r="DH117" s="840"/>
      <c r="DI117" s="840"/>
      <c r="DJ117" s="840"/>
      <c r="DK117" s="840"/>
      <c r="DL117" s="840"/>
      <c r="DM117" s="840"/>
      <c r="DN117" s="840"/>
      <c r="DO117" s="840"/>
      <c r="DP117" s="840"/>
      <c r="DQ117" s="840"/>
      <c r="DR117" s="840"/>
    </row>
    <row r="118" spans="1:132">
      <c r="M118" s="162"/>
      <c r="N118" s="162"/>
      <c r="O118" s="162"/>
      <c r="P118" s="162"/>
      <c r="Q118" s="162"/>
      <c r="T118" s="162"/>
      <c r="U118" s="162"/>
      <c r="V118" s="162"/>
      <c r="W118" s="162"/>
      <c r="X118" s="162"/>
      <c r="AA118" s="162"/>
      <c r="AB118" s="162"/>
      <c r="AC118" s="162"/>
      <c r="AD118" s="162"/>
      <c r="AE118" s="162"/>
      <c r="AH118" s="162"/>
      <c r="AI118" s="162"/>
      <c r="AJ118" s="162"/>
      <c r="AK118" s="162"/>
      <c r="AL118" s="162"/>
      <c r="AO118" s="162"/>
      <c r="AP118" s="162"/>
      <c r="AQ118" s="162"/>
      <c r="AR118" s="162"/>
      <c r="AS118" s="162"/>
      <c r="AV118" s="162"/>
      <c r="AW118" s="162"/>
      <c r="AX118" s="162"/>
      <c r="AY118" s="162"/>
      <c r="AZ118" s="162"/>
      <c r="BC118" s="162"/>
      <c r="BD118" s="162"/>
      <c r="BE118" s="162"/>
      <c r="BF118" s="162"/>
      <c r="BG118" s="162"/>
      <c r="BJ118" s="162"/>
      <c r="BK118" s="162"/>
      <c r="BL118" s="162"/>
      <c r="BM118" s="162"/>
      <c r="BN118" s="162"/>
      <c r="BQ118" s="162"/>
      <c r="BR118" s="162"/>
      <c r="BS118" s="162"/>
      <c r="BT118" s="162"/>
      <c r="BU118" s="162"/>
      <c r="BX118" s="162"/>
      <c r="BY118" s="162"/>
      <c r="BZ118" s="162"/>
      <c r="CA118" s="162"/>
      <c r="CB118" s="162"/>
      <c r="CG118" s="163"/>
      <c r="CH118" s="163"/>
      <c r="CI118" s="164"/>
      <c r="CJ118" s="163"/>
      <c r="CK118" s="536"/>
      <c r="CL118" s="536"/>
      <c r="CM118" s="81"/>
      <c r="CN118" s="404"/>
      <c r="CO118" s="130"/>
      <c r="CP118" s="130"/>
      <c r="CQ118" s="564">
        <f>CQ117-CQ115</f>
        <v>-22216.246666666666</v>
      </c>
      <c r="CR118" s="135"/>
      <c r="CS118" s="832"/>
      <c r="CT118" s="832"/>
      <c r="CU118" s="832"/>
      <c r="CV118" s="832"/>
      <c r="CW118" s="832"/>
    </row>
    <row r="119" spans="1:132">
      <c r="C119" s="421"/>
      <c r="CD119" s="165"/>
      <c r="CG119" s="163"/>
      <c r="CH119" s="167"/>
      <c r="CI119" s="168"/>
      <c r="CJ119" s="163"/>
      <c r="CK119" s="536"/>
      <c r="CL119" s="536"/>
      <c r="CM119" s="81"/>
      <c r="CN119" s="404"/>
      <c r="CO119" s="130"/>
      <c r="CP119" s="130"/>
      <c r="CQ119" s="564"/>
      <c r="CR119" s="135"/>
      <c r="CS119" s="832"/>
      <c r="CT119" s="832"/>
      <c r="CU119" s="832"/>
      <c r="CV119" s="832"/>
      <c r="CX119" s="404" t="s">
        <v>386</v>
      </c>
      <c r="CY119" s="832">
        <f>+CJ12+CJ13+CJ14+CJ16+CJ17+CJ23+CJ24+CJ25+CJ26+CJ59+CJ60+CJ68+CJ69+CJ32+CJ33</f>
        <v>104.40323016484929</v>
      </c>
      <c r="DA119" s="404" t="s">
        <v>387</v>
      </c>
      <c r="DB119" s="841">
        <f>+CJ12+CJ13+CJ15+CJ16+CJ17+CJ18+CJ19+CJ23+CJ24+CJ27+CJ32+CJ33+CJ37+CJ38+CJ59+CJ61+CJ62+CJ65+CJ66+CJ68+CJ70+CJ71+CJ73+CJ74</f>
        <v>209.12656239673973</v>
      </c>
    </row>
    <row r="120" spans="1:132">
      <c r="C120" s="81"/>
      <c r="CD120" s="166"/>
      <c r="CG120" s="163"/>
      <c r="CH120" s="163"/>
      <c r="CI120" s="164"/>
      <c r="CJ120" s="163"/>
      <c r="CK120" s="536"/>
      <c r="CL120" s="536"/>
      <c r="CM120" s="81"/>
      <c r="CN120" s="404"/>
      <c r="CO120" s="130"/>
      <c r="CP120" s="130"/>
      <c r="CQ120" s="135"/>
      <c r="CR120" s="135"/>
      <c r="CS120" s="832"/>
      <c r="CT120" s="832"/>
      <c r="CU120" s="832"/>
      <c r="CV120" s="832"/>
      <c r="CW120" s="832"/>
      <c r="CX120" s="842" t="s">
        <v>373</v>
      </c>
      <c r="CY120" s="842">
        <f>+CJ15+CJ27+CJ28+CJ36+CJ61+CJ62+CJ63+CJ64+CJ70+CJ71+CJ72</f>
        <v>73.835576238205377</v>
      </c>
      <c r="CZ120" s="842"/>
      <c r="DA120" s="843" t="s">
        <v>322</v>
      </c>
      <c r="DB120" s="841">
        <f>+CJ25+CJ28+CJ30+CJ36+CJ41+CJ63+CJ64+CJ67+CJ72+CJ75+4.2</f>
        <v>84.907951132650439</v>
      </c>
    </row>
    <row r="121" spans="1:132">
      <c r="C121" s="81"/>
      <c r="M121" s="160"/>
      <c r="N121" s="160"/>
      <c r="O121" s="160"/>
      <c r="P121" s="160"/>
      <c r="Q121" s="160"/>
      <c r="T121" s="160"/>
      <c r="U121" s="160"/>
      <c r="V121" s="160"/>
      <c r="W121" s="160"/>
      <c r="X121" s="160"/>
      <c r="AA121" s="160"/>
      <c r="AB121" s="160"/>
      <c r="AC121" s="160"/>
      <c r="AD121" s="160"/>
      <c r="AE121" s="160"/>
      <c r="AH121" s="160"/>
      <c r="AI121" s="160"/>
      <c r="AJ121" s="160"/>
      <c r="AK121" s="160"/>
      <c r="AL121" s="160"/>
      <c r="AO121" s="160"/>
      <c r="AP121" s="160"/>
      <c r="AQ121" s="160"/>
      <c r="AR121" s="160"/>
      <c r="AS121" s="160"/>
      <c r="AV121" s="160"/>
      <c r="AW121" s="160"/>
      <c r="AX121" s="160"/>
      <c r="AY121" s="160"/>
      <c r="AZ121" s="160"/>
      <c r="BC121" s="160"/>
      <c r="BD121" s="160"/>
      <c r="BE121" s="160"/>
      <c r="BF121" s="160"/>
      <c r="BG121" s="160"/>
      <c r="BJ121" s="160"/>
      <c r="BK121" s="160"/>
      <c r="BL121" s="160"/>
      <c r="BM121" s="160"/>
      <c r="BN121" s="160"/>
      <c r="BQ121" s="160"/>
      <c r="BR121" s="160"/>
      <c r="BS121" s="160"/>
      <c r="BT121" s="160"/>
      <c r="BU121" s="160"/>
      <c r="BX121" s="160"/>
      <c r="BY121" s="160"/>
      <c r="BZ121" s="160"/>
      <c r="CA121" s="160"/>
      <c r="CB121" s="160"/>
      <c r="CD121" s="166"/>
      <c r="CG121" s="163"/>
      <c r="CH121" s="167"/>
      <c r="CI121" s="168"/>
      <c r="CJ121" s="163"/>
      <c r="CK121" s="536"/>
      <c r="CL121" s="536"/>
      <c r="CM121" s="81"/>
      <c r="CN121" s="404"/>
      <c r="CO121" s="92"/>
      <c r="CP121" s="78"/>
      <c r="CQ121" s="533"/>
      <c r="CR121" s="135"/>
      <c r="CS121" s="832"/>
      <c r="CT121" s="832"/>
      <c r="CU121" s="832"/>
      <c r="CV121" s="832"/>
      <c r="CW121" s="832"/>
      <c r="CX121" s="842" t="s">
        <v>388</v>
      </c>
      <c r="CY121" s="842">
        <f>+CJ18+CJ19+CJ29+CJ30+CJ37+CJ38+CJ39+CJ40+CJ41+CJ65+CJ66+CJ67+CJ73+CJ74+CJ75</f>
        <v>142.39065774497925</v>
      </c>
      <c r="CZ121" s="842"/>
      <c r="DA121" s="843" t="s">
        <v>310</v>
      </c>
      <c r="DB121" s="841">
        <f>+CJ14+CJ60+CJ69</f>
        <v>14.963957851452069</v>
      </c>
    </row>
    <row r="122" spans="1:132">
      <c r="C122" s="81"/>
      <c r="CG122" s="163"/>
      <c r="CH122" s="163"/>
      <c r="CI122" s="169"/>
      <c r="CJ122" s="163"/>
      <c r="CK122" s="536"/>
      <c r="CL122" s="536"/>
      <c r="CM122" s="81"/>
      <c r="CN122" s="404"/>
      <c r="CO122" s="92"/>
      <c r="CP122" s="78"/>
      <c r="CQ122" s="534"/>
      <c r="CR122" s="135"/>
      <c r="CS122" s="832"/>
      <c r="CT122" s="832"/>
      <c r="CU122" s="832"/>
      <c r="CV122" s="832"/>
      <c r="CW122" s="832"/>
      <c r="CX122" s="842"/>
      <c r="CY122" s="842">
        <f>SUM(CY119:CY121)</f>
        <v>320.62946414803389</v>
      </c>
      <c r="CZ122" s="842"/>
      <c r="DA122" s="404" t="s">
        <v>389</v>
      </c>
      <c r="DB122" s="841">
        <f>+CJ29+CJ39+CJ40</f>
        <v>11.552346073356096</v>
      </c>
    </row>
    <row r="123" spans="1:132">
      <c r="C123" s="81"/>
      <c r="CH123" s="78"/>
      <c r="CK123" s="536"/>
      <c r="CL123" s="536"/>
      <c r="CM123" s="81"/>
      <c r="CN123" s="404"/>
      <c r="CO123" s="92"/>
      <c r="CP123" s="78"/>
      <c r="CQ123" s="535"/>
      <c r="CR123" s="135"/>
      <c r="CS123" s="832"/>
      <c r="CT123" s="832"/>
      <c r="CU123" s="832"/>
      <c r="CV123" s="832"/>
      <c r="CW123" s="832"/>
      <c r="CZ123" s="842"/>
      <c r="DB123" s="841">
        <f>SUM(DB119:DB122)</f>
        <v>320.5508174541983</v>
      </c>
    </row>
    <row r="124" spans="1:132">
      <c r="C124" s="81"/>
      <c r="CH124" s="78"/>
      <c r="CK124" s="536"/>
      <c r="CL124" s="536"/>
      <c r="CM124" s="81"/>
      <c r="CN124" s="404"/>
      <c r="CO124" s="92"/>
      <c r="CP124" s="78"/>
      <c r="CQ124" s="77"/>
      <c r="CR124" s="135"/>
      <c r="CS124" s="832"/>
      <c r="CT124" s="832"/>
      <c r="CU124" s="832"/>
      <c r="CV124" s="832"/>
      <c r="CW124" s="832"/>
    </row>
    <row r="125" spans="1:132">
      <c r="C125" s="81"/>
      <c r="CK125" s="536"/>
      <c r="CL125" s="536"/>
      <c r="CM125" s="81"/>
      <c r="CN125" s="404"/>
      <c r="CO125" s="92"/>
      <c r="CP125" s="78"/>
      <c r="CQ125" s="77"/>
      <c r="CR125" s="77"/>
    </row>
    <row r="126" spans="1:132">
      <c r="C126" s="81"/>
      <c r="CK126" s="536"/>
      <c r="CL126" s="536"/>
      <c r="CM126" s="81"/>
      <c r="CN126" s="404"/>
      <c r="CO126" s="92"/>
      <c r="CP126" s="78"/>
      <c r="CQ126" s="77"/>
      <c r="CR126" s="77"/>
    </row>
    <row r="127" spans="1:132">
      <c r="C127" s="81"/>
      <c r="CK127" s="536"/>
      <c r="CL127" s="536"/>
      <c r="CM127" s="81"/>
      <c r="CN127" s="404"/>
      <c r="CO127" s="92"/>
      <c r="CP127" s="78"/>
    </row>
    <row r="128" spans="1:132">
      <c r="C128" s="81"/>
      <c r="CK128" s="536"/>
      <c r="CL128" s="536"/>
      <c r="CM128" s="81"/>
      <c r="CN128" s="404"/>
      <c r="CO128" s="92"/>
      <c r="CP128" s="78"/>
    </row>
    <row r="129" spans="3:94">
      <c r="C129" s="81"/>
      <c r="CK129" s="536"/>
      <c r="CL129" s="536"/>
      <c r="CM129" s="81"/>
      <c r="CN129" s="404"/>
      <c r="CO129" s="92"/>
      <c r="CP129" s="78"/>
    </row>
    <row r="130" spans="3:94">
      <c r="C130" s="81"/>
      <c r="CK130" s="536"/>
      <c r="CL130" s="536"/>
      <c r="CM130" s="81"/>
      <c r="CN130" s="404"/>
      <c r="CO130" s="92"/>
      <c r="CP130" s="78"/>
    </row>
    <row r="131" spans="3:94">
      <c r="C131" s="81"/>
      <c r="CK131" s="536"/>
      <c r="CL131" s="536"/>
      <c r="CM131" s="81"/>
      <c r="CN131" s="404"/>
      <c r="CO131" s="92"/>
      <c r="CP131" s="78"/>
    </row>
    <row r="132" spans="3:94">
      <c r="C132" s="81"/>
      <c r="CK132" s="536"/>
      <c r="CL132" s="536"/>
      <c r="CM132" s="81"/>
      <c r="CN132" s="404"/>
      <c r="CO132" s="92"/>
      <c r="CP132" s="78"/>
    </row>
    <row r="133" spans="3:94">
      <c r="CK133" s="536"/>
      <c r="CL133" s="536"/>
      <c r="CM133" s="81"/>
      <c r="CN133" s="404"/>
      <c r="CO133" s="92"/>
      <c r="CP133" s="78"/>
    </row>
    <row r="134" spans="3:94">
      <c r="CK134" s="536"/>
      <c r="CL134" s="536"/>
      <c r="CM134" s="81"/>
      <c r="CN134" s="404"/>
      <c r="CO134" s="92"/>
      <c r="CP134" s="78"/>
    </row>
    <row r="135" spans="3:94">
      <c r="CK135" s="536"/>
      <c r="CL135" s="536"/>
      <c r="CM135" s="81"/>
      <c r="CN135" s="404"/>
      <c r="CO135" s="92"/>
      <c r="CP135" s="78"/>
    </row>
    <row r="136" spans="3:94">
      <c r="CK136" s="536"/>
      <c r="CL136" s="536"/>
      <c r="CM136" s="81"/>
      <c r="CN136" s="404"/>
      <c r="CO136" s="92"/>
      <c r="CP136" s="78"/>
    </row>
    <row r="137" spans="3:94">
      <c r="CK137" s="536"/>
      <c r="CL137" s="536"/>
      <c r="CM137" s="81"/>
      <c r="CN137" s="404"/>
      <c r="CO137" s="92"/>
      <c r="CP137" s="78"/>
    </row>
    <row r="138" spans="3:94">
      <c r="CK138" s="536"/>
      <c r="CL138" s="536"/>
      <c r="CM138" s="81"/>
      <c r="CN138" s="404"/>
      <c r="CO138" s="92"/>
      <c r="CP138" s="78"/>
    </row>
    <row r="139" spans="3:94">
      <c r="CK139" s="536"/>
      <c r="CL139" s="536"/>
      <c r="CM139" s="81"/>
      <c r="CN139" s="404"/>
      <c r="CO139" s="92"/>
      <c r="CP139" s="78"/>
    </row>
    <row r="140" spans="3:94">
      <c r="CK140" s="536"/>
      <c r="CL140" s="536"/>
      <c r="CM140" s="81"/>
      <c r="CN140" s="404"/>
      <c r="CO140" s="92"/>
      <c r="CP140" s="78"/>
    </row>
    <row r="141" spans="3:94">
      <c r="CK141" s="536"/>
      <c r="CL141" s="536"/>
      <c r="CM141" s="81"/>
      <c r="CN141" s="404"/>
      <c r="CO141" s="92"/>
      <c r="CP141" s="78"/>
    </row>
    <row r="142" spans="3:94">
      <c r="CK142" s="536"/>
      <c r="CL142" s="536"/>
      <c r="CM142" s="81"/>
      <c r="CN142" s="404"/>
      <c r="CO142" s="92"/>
      <c r="CP142" s="78"/>
    </row>
    <row r="143" spans="3:94">
      <c r="CK143" s="536"/>
      <c r="CL143" s="536"/>
      <c r="CM143" s="81"/>
      <c r="CN143" s="404"/>
      <c r="CO143" s="92"/>
      <c r="CP143" s="78"/>
    </row>
    <row r="144" spans="3:94">
      <c r="CK144" s="536"/>
      <c r="CL144" s="536"/>
      <c r="CM144" s="81"/>
      <c r="CN144" s="404"/>
      <c r="CO144" s="92"/>
      <c r="CP144" s="78"/>
    </row>
    <row r="145" spans="89:94">
      <c r="CK145" s="536"/>
      <c r="CL145" s="536"/>
      <c r="CM145" s="81"/>
      <c r="CN145" s="404"/>
      <c r="CO145" s="92"/>
      <c r="CP145" s="78"/>
    </row>
    <row r="146" spans="89:94">
      <c r="CK146" s="536"/>
      <c r="CL146" s="536"/>
      <c r="CM146" s="81"/>
      <c r="CN146" s="404"/>
      <c r="CO146" s="92"/>
      <c r="CP146" s="78"/>
    </row>
    <row r="147" spans="89:94">
      <c r="CK147" s="536"/>
      <c r="CL147" s="536"/>
      <c r="CM147" s="81"/>
      <c r="CN147" s="404"/>
      <c r="CO147" s="92"/>
      <c r="CP147" s="78"/>
    </row>
    <row r="148" spans="89:94">
      <c r="CK148" s="536"/>
      <c r="CL148" s="536"/>
      <c r="CM148" s="81"/>
      <c r="CN148" s="404"/>
      <c r="CO148" s="92"/>
      <c r="CP148" s="78"/>
    </row>
    <row r="149" spans="89:94">
      <c r="CK149" s="536"/>
      <c r="CL149" s="536"/>
      <c r="CM149" s="81"/>
      <c r="CN149" s="404"/>
      <c r="CO149" s="92"/>
      <c r="CP149" s="78"/>
    </row>
    <row r="150" spans="89:94">
      <c r="CK150" s="536"/>
      <c r="CL150" s="536"/>
      <c r="CM150" s="81"/>
      <c r="CN150" s="404"/>
      <c r="CO150" s="92"/>
      <c r="CP150" s="78"/>
    </row>
    <row r="151" spans="89:94">
      <c r="CK151" s="536"/>
      <c r="CL151" s="536"/>
      <c r="CM151" s="81"/>
      <c r="CN151" s="404"/>
      <c r="CO151" s="92"/>
      <c r="CP151" s="78"/>
    </row>
    <row r="152" spans="89:94">
      <c r="CK152" s="536"/>
      <c r="CL152" s="536"/>
      <c r="CM152" s="81"/>
      <c r="CN152" s="404"/>
      <c r="CO152" s="92"/>
      <c r="CP152" s="78"/>
    </row>
    <row r="153" spans="89:94">
      <c r="CK153" s="536"/>
      <c r="CL153" s="536"/>
      <c r="CM153" s="81"/>
      <c r="CN153" s="404"/>
      <c r="CO153" s="92"/>
      <c r="CP153" s="78"/>
    </row>
    <row r="154" spans="89:94">
      <c r="CK154" s="536"/>
      <c r="CL154" s="536"/>
      <c r="CM154" s="81"/>
      <c r="CN154" s="404"/>
      <c r="CO154" s="92"/>
      <c r="CP154" s="78"/>
    </row>
    <row r="155" spans="89:94">
      <c r="CK155" s="536"/>
      <c r="CL155" s="536"/>
      <c r="CM155" s="81"/>
      <c r="CN155" s="404"/>
      <c r="CO155" s="92"/>
      <c r="CP155" s="78"/>
    </row>
    <row r="156" spans="89:94">
      <c r="CK156" s="536"/>
      <c r="CL156" s="536"/>
      <c r="CM156" s="81"/>
      <c r="CN156" s="404"/>
      <c r="CO156" s="92"/>
      <c r="CP156" s="78"/>
    </row>
    <row r="157" spans="89:94">
      <c r="CK157" s="536"/>
      <c r="CL157" s="536"/>
      <c r="CM157" s="81"/>
      <c r="CN157" s="404"/>
      <c r="CO157" s="92"/>
      <c r="CP157" s="78"/>
    </row>
    <row r="158" spans="89:94">
      <c r="CK158" s="536"/>
      <c r="CL158" s="536"/>
      <c r="CM158" s="81"/>
      <c r="CN158" s="404"/>
      <c r="CO158" s="92"/>
      <c r="CP158" s="78"/>
    </row>
    <row r="159" spans="89:94">
      <c r="CK159" s="536"/>
      <c r="CL159" s="536"/>
      <c r="CM159" s="81"/>
      <c r="CN159" s="404"/>
      <c r="CO159" s="92"/>
      <c r="CP159" s="78"/>
    </row>
    <row r="160" spans="89:94">
      <c r="CK160" s="536"/>
      <c r="CL160" s="536"/>
      <c r="CM160" s="81"/>
      <c r="CN160" s="404"/>
      <c r="CO160" s="92"/>
      <c r="CP160" s="78"/>
    </row>
    <row r="161" spans="89:94">
      <c r="CK161" s="536"/>
      <c r="CL161" s="536"/>
      <c r="CM161" s="81"/>
      <c r="CN161" s="404"/>
      <c r="CO161" s="92"/>
      <c r="CP161" s="78"/>
    </row>
    <row r="162" spans="89:94">
      <c r="CK162" s="536"/>
      <c r="CL162" s="536"/>
      <c r="CM162" s="81"/>
      <c r="CN162" s="404"/>
      <c r="CO162" s="92"/>
      <c r="CP162" s="78"/>
    </row>
    <row r="163" spans="89:94">
      <c r="CK163" s="536"/>
      <c r="CL163" s="536"/>
      <c r="CM163" s="81"/>
      <c r="CN163" s="404"/>
      <c r="CO163" s="92"/>
      <c r="CP163" s="78"/>
    </row>
    <row r="164" spans="89:94">
      <c r="CK164" s="536"/>
      <c r="CL164" s="536"/>
      <c r="CM164" s="81"/>
      <c r="CN164" s="404"/>
      <c r="CO164" s="92"/>
      <c r="CP164" s="78"/>
    </row>
    <row r="165" spans="89:94">
      <c r="CK165" s="536"/>
      <c r="CL165" s="536"/>
      <c r="CM165" s="81"/>
      <c r="CN165" s="404"/>
      <c r="CO165" s="92"/>
      <c r="CP165" s="78"/>
    </row>
    <row r="166" spans="89:94">
      <c r="CK166" s="536"/>
      <c r="CL166" s="536"/>
      <c r="CM166" s="81"/>
      <c r="CN166" s="404"/>
      <c r="CO166" s="92"/>
      <c r="CP166" s="78"/>
    </row>
    <row r="167" spans="89:94">
      <c r="CK167" s="536"/>
      <c r="CL167" s="536"/>
      <c r="CM167" s="81"/>
      <c r="CN167" s="404"/>
      <c r="CO167" s="92"/>
      <c r="CP167" s="78"/>
    </row>
    <row r="168" spans="89:94">
      <c r="CK168" s="536"/>
      <c r="CL168" s="536"/>
      <c r="CM168" s="81"/>
      <c r="CN168" s="404"/>
      <c r="CO168" s="92"/>
      <c r="CP168" s="78"/>
    </row>
    <row r="169" spans="89:94">
      <c r="CK169" s="536"/>
      <c r="CL169" s="536"/>
      <c r="CM169" s="81"/>
      <c r="CN169" s="404"/>
      <c r="CO169" s="92"/>
      <c r="CP169" s="78"/>
    </row>
    <row r="170" spans="89:94">
      <c r="CK170" s="536"/>
      <c r="CL170" s="536"/>
      <c r="CM170" s="81"/>
      <c r="CN170" s="404"/>
      <c r="CO170" s="92"/>
      <c r="CP170" s="78"/>
    </row>
    <row r="171" spans="89:94">
      <c r="CK171" s="536"/>
      <c r="CL171" s="536"/>
      <c r="CM171" s="81"/>
      <c r="CN171" s="404"/>
      <c r="CO171" s="92"/>
      <c r="CP171" s="78"/>
    </row>
    <row r="172" spans="89:94">
      <c r="CK172" s="536"/>
      <c r="CL172" s="536"/>
      <c r="CM172" s="81"/>
      <c r="CN172" s="404"/>
      <c r="CO172" s="92"/>
      <c r="CP172" s="78"/>
    </row>
    <row r="173" spans="89:94">
      <c r="CK173" s="536"/>
      <c r="CL173" s="536"/>
      <c r="CM173" s="81"/>
      <c r="CN173" s="404"/>
      <c r="CO173" s="92"/>
      <c r="CP173" s="78"/>
    </row>
    <row r="174" spans="89:94">
      <c r="CK174" s="536"/>
      <c r="CL174" s="536"/>
      <c r="CM174" s="81"/>
      <c r="CN174" s="404"/>
      <c r="CO174" s="92"/>
      <c r="CP174" s="78"/>
    </row>
    <row r="175" spans="89:94">
      <c r="CK175" s="536"/>
      <c r="CL175" s="536"/>
      <c r="CM175" s="81"/>
      <c r="CN175" s="404"/>
      <c r="CO175" s="92"/>
      <c r="CP175" s="78"/>
    </row>
    <row r="176" spans="89:94">
      <c r="CK176" s="536"/>
      <c r="CL176" s="536"/>
      <c r="CM176" s="81"/>
      <c r="CN176" s="404"/>
      <c r="CO176" s="92"/>
      <c r="CP176" s="78"/>
    </row>
    <row r="177" spans="89:94">
      <c r="CK177" s="536"/>
      <c r="CL177" s="536"/>
      <c r="CM177" s="81"/>
      <c r="CN177" s="404"/>
      <c r="CO177" s="92"/>
      <c r="CP177" s="78"/>
    </row>
    <row r="178" spans="89:94">
      <c r="CK178" s="536"/>
      <c r="CL178" s="536"/>
      <c r="CM178" s="81"/>
      <c r="CN178" s="404"/>
      <c r="CO178" s="92"/>
      <c r="CP178" s="78"/>
    </row>
    <row r="179" spans="89:94">
      <c r="CK179" s="536"/>
      <c r="CL179" s="536"/>
      <c r="CM179" s="81"/>
      <c r="CN179" s="404"/>
      <c r="CO179" s="92"/>
      <c r="CP179" s="78"/>
    </row>
    <row r="180" spans="89:94">
      <c r="CK180" s="536"/>
      <c r="CL180" s="536"/>
      <c r="CM180" s="81"/>
      <c r="CN180" s="404"/>
      <c r="CO180" s="92"/>
      <c r="CP180" s="78"/>
    </row>
    <row r="181" spans="89:94">
      <c r="CK181" s="536"/>
      <c r="CL181" s="536"/>
      <c r="CM181" s="81"/>
      <c r="CN181" s="404"/>
      <c r="CO181" s="92"/>
      <c r="CP181" s="78"/>
    </row>
    <row r="182" spans="89:94">
      <c r="CK182" s="536"/>
      <c r="CL182" s="536"/>
      <c r="CM182" s="81"/>
      <c r="CN182" s="404"/>
      <c r="CO182" s="92"/>
      <c r="CP182" s="78"/>
    </row>
    <row r="183" spans="89:94">
      <c r="CK183" s="536"/>
      <c r="CL183" s="536"/>
      <c r="CM183" s="81"/>
      <c r="CN183" s="404"/>
      <c r="CO183" s="92"/>
      <c r="CP183" s="78"/>
    </row>
    <row r="184" spans="89:94">
      <c r="CK184" s="536"/>
      <c r="CL184" s="536"/>
      <c r="CM184" s="81"/>
      <c r="CN184" s="404"/>
      <c r="CO184" s="92"/>
      <c r="CP184" s="78"/>
    </row>
    <row r="185" spans="89:94">
      <c r="CK185" s="536"/>
      <c r="CL185" s="536"/>
      <c r="CM185" s="81"/>
      <c r="CN185" s="404"/>
      <c r="CO185" s="92"/>
      <c r="CP185" s="78"/>
    </row>
    <row r="186" spans="89:94">
      <c r="CK186" s="536"/>
      <c r="CL186" s="536"/>
      <c r="CM186" s="81"/>
      <c r="CN186" s="404"/>
      <c r="CO186" s="92"/>
      <c r="CP186" s="78"/>
    </row>
    <row r="187" spans="89:94">
      <c r="CK187" s="536"/>
      <c r="CL187" s="536"/>
      <c r="CM187" s="81"/>
      <c r="CN187" s="404"/>
      <c r="CO187" s="92"/>
      <c r="CP187" s="78"/>
    </row>
    <row r="188" spans="89:94">
      <c r="CK188" s="536"/>
      <c r="CL188" s="536"/>
      <c r="CM188" s="81"/>
      <c r="CN188" s="404"/>
      <c r="CO188" s="92"/>
      <c r="CP188" s="78"/>
    </row>
    <row r="189" spans="89:94">
      <c r="CK189" s="536"/>
      <c r="CL189" s="536"/>
      <c r="CM189" s="81"/>
      <c r="CN189" s="404"/>
      <c r="CO189" s="92"/>
      <c r="CP189" s="78"/>
    </row>
    <row r="190" spans="89:94">
      <c r="CK190" s="536"/>
      <c r="CL190" s="536"/>
      <c r="CM190" s="81"/>
      <c r="CN190" s="404"/>
      <c r="CO190" s="92"/>
      <c r="CP190" s="78"/>
    </row>
    <row r="191" spans="89:94">
      <c r="CK191" s="536"/>
      <c r="CL191" s="536"/>
      <c r="CM191" s="81"/>
      <c r="CN191" s="404"/>
      <c r="CO191" s="92"/>
      <c r="CP191" s="78"/>
    </row>
    <row r="192" spans="89:94">
      <c r="CK192" s="536"/>
      <c r="CL192" s="536"/>
      <c r="CM192" s="81"/>
      <c r="CN192" s="404"/>
      <c r="CO192" s="92"/>
      <c r="CP192" s="78"/>
    </row>
    <row r="193" spans="89:94">
      <c r="CK193" s="536"/>
      <c r="CL193" s="536"/>
      <c r="CM193" s="81"/>
      <c r="CN193" s="404"/>
      <c r="CO193" s="92"/>
      <c r="CP193" s="78"/>
    </row>
    <row r="194" spans="89:94">
      <c r="CK194" s="536"/>
      <c r="CL194" s="536"/>
      <c r="CM194" s="81"/>
      <c r="CN194" s="404"/>
      <c r="CO194" s="92"/>
      <c r="CP194" s="78"/>
    </row>
    <row r="195" spans="89:94">
      <c r="CK195" s="536"/>
      <c r="CL195" s="536"/>
      <c r="CM195" s="81"/>
      <c r="CN195" s="404"/>
      <c r="CO195" s="92"/>
      <c r="CP195" s="78"/>
    </row>
    <row r="196" spans="89:94">
      <c r="CK196" s="536"/>
      <c r="CL196" s="536"/>
      <c r="CM196" s="81"/>
      <c r="CN196" s="404"/>
      <c r="CO196" s="92"/>
      <c r="CP196" s="78"/>
    </row>
    <row r="197" spans="89:94">
      <c r="CK197" s="536"/>
      <c r="CL197" s="536"/>
      <c r="CM197" s="81"/>
      <c r="CN197" s="404"/>
      <c r="CO197" s="92"/>
      <c r="CP197" s="78"/>
    </row>
    <row r="198" spans="89:94">
      <c r="CK198" s="536"/>
      <c r="CL198" s="536"/>
      <c r="CM198" s="81"/>
      <c r="CN198" s="404"/>
      <c r="CO198" s="92"/>
      <c r="CP198" s="78"/>
    </row>
    <row r="199" spans="89:94">
      <c r="CK199" s="536"/>
      <c r="CL199" s="536"/>
      <c r="CM199" s="81"/>
      <c r="CN199" s="404"/>
      <c r="CO199" s="92"/>
      <c r="CP199" s="78"/>
    </row>
    <row r="200" spans="89:94">
      <c r="CK200" s="536"/>
      <c r="CL200" s="536"/>
      <c r="CM200" s="81"/>
      <c r="CN200" s="404"/>
      <c r="CO200" s="92"/>
      <c r="CP200" s="78"/>
    </row>
    <row r="201" spans="89:94">
      <c r="CK201" s="536"/>
      <c r="CL201" s="536"/>
      <c r="CM201" s="81"/>
      <c r="CN201" s="404"/>
      <c r="CO201" s="92"/>
      <c r="CP201" s="78"/>
    </row>
    <row r="202" spans="89:94">
      <c r="CK202" s="536"/>
      <c r="CL202" s="536"/>
      <c r="CM202" s="81"/>
      <c r="CN202" s="404"/>
      <c r="CO202" s="92"/>
      <c r="CP202" s="78"/>
    </row>
    <row r="203" spans="89:94">
      <c r="CK203" s="536"/>
      <c r="CL203" s="536"/>
      <c r="CM203" s="81"/>
      <c r="CN203" s="404"/>
      <c r="CO203" s="92"/>
      <c r="CP203" s="78"/>
    </row>
    <row r="204" spans="89:94">
      <c r="CK204" s="536"/>
      <c r="CL204" s="536"/>
      <c r="CM204" s="81"/>
      <c r="CN204" s="404"/>
      <c r="CO204" s="92"/>
      <c r="CP204" s="78"/>
    </row>
    <row r="205" spans="89:94">
      <c r="CK205" s="536"/>
      <c r="CL205" s="536"/>
      <c r="CM205" s="81"/>
      <c r="CN205" s="404"/>
      <c r="CO205" s="92"/>
      <c r="CP205" s="78"/>
    </row>
    <row r="206" spans="89:94">
      <c r="CK206" s="536"/>
      <c r="CL206" s="536"/>
      <c r="CM206" s="81"/>
      <c r="CN206" s="404"/>
      <c r="CO206" s="92"/>
      <c r="CP206" s="78"/>
    </row>
    <row r="207" spans="89:94">
      <c r="CK207" s="536"/>
      <c r="CL207" s="536"/>
      <c r="CM207" s="81"/>
      <c r="CN207" s="404"/>
      <c r="CO207" s="92"/>
      <c r="CP207" s="78"/>
    </row>
    <row r="208" spans="89:94">
      <c r="CK208" s="536"/>
      <c r="CL208" s="536"/>
      <c r="CM208" s="81"/>
      <c r="CN208" s="404"/>
      <c r="CO208" s="92"/>
      <c r="CP208" s="78"/>
    </row>
    <row r="209" spans="89:94">
      <c r="CK209" s="536"/>
      <c r="CL209" s="536"/>
      <c r="CM209" s="81"/>
      <c r="CN209" s="404"/>
      <c r="CO209" s="92"/>
      <c r="CP209" s="78"/>
    </row>
    <row r="210" spans="89:94">
      <c r="CK210" s="536"/>
      <c r="CL210" s="536"/>
      <c r="CM210" s="81"/>
      <c r="CN210" s="404"/>
      <c r="CO210" s="92"/>
      <c r="CP210" s="78"/>
    </row>
    <row r="211" spans="89:94">
      <c r="CK211" s="536"/>
      <c r="CL211" s="536"/>
      <c r="CM211" s="81"/>
      <c r="CN211" s="404"/>
      <c r="CO211" s="92"/>
      <c r="CP211" s="78"/>
    </row>
    <row r="212" spans="89:94">
      <c r="CK212" s="536"/>
      <c r="CL212" s="536"/>
      <c r="CM212" s="81"/>
      <c r="CN212" s="404"/>
      <c r="CO212" s="92"/>
      <c r="CP212" s="78"/>
    </row>
    <row r="213" spans="89:94">
      <c r="CK213" s="536"/>
      <c r="CL213" s="536"/>
      <c r="CM213" s="81"/>
      <c r="CN213" s="404"/>
      <c r="CO213" s="92"/>
      <c r="CP213" s="78"/>
    </row>
    <row r="214" spans="89:94">
      <c r="CK214" s="536"/>
      <c r="CL214" s="536"/>
      <c r="CM214" s="81"/>
      <c r="CN214" s="404"/>
      <c r="CO214" s="92"/>
      <c r="CP214" s="78"/>
    </row>
    <row r="215" spans="89:94">
      <c r="CK215" s="536"/>
      <c r="CL215" s="536"/>
      <c r="CM215" s="81"/>
      <c r="CN215" s="404"/>
      <c r="CO215" s="92"/>
      <c r="CP215" s="78"/>
    </row>
    <row r="216" spans="89:94">
      <c r="CK216" s="536"/>
      <c r="CL216" s="536"/>
      <c r="CM216" s="81"/>
      <c r="CN216" s="404"/>
      <c r="CO216" s="92"/>
      <c r="CP216" s="78"/>
    </row>
    <row r="217" spans="89:94">
      <c r="CK217" s="536"/>
      <c r="CL217" s="536"/>
      <c r="CM217" s="81"/>
      <c r="CN217" s="404"/>
      <c r="CO217" s="92"/>
      <c r="CP217" s="78"/>
    </row>
    <row r="218" spans="89:94">
      <c r="CK218" s="536"/>
      <c r="CL218" s="536"/>
      <c r="CM218" s="81"/>
      <c r="CN218" s="404"/>
      <c r="CO218" s="92"/>
      <c r="CP218" s="78"/>
    </row>
    <row r="219" spans="89:94">
      <c r="CK219" s="536"/>
      <c r="CL219" s="536"/>
      <c r="CM219" s="81"/>
      <c r="CN219" s="404"/>
      <c r="CO219" s="92"/>
      <c r="CP219" s="78"/>
    </row>
    <row r="220" spans="89:94">
      <c r="CK220" s="536"/>
      <c r="CL220" s="536"/>
      <c r="CM220" s="81"/>
      <c r="CN220" s="404"/>
      <c r="CO220" s="92"/>
      <c r="CP220" s="78"/>
    </row>
    <row r="221" spans="89:94">
      <c r="CK221" s="536"/>
      <c r="CL221" s="536"/>
      <c r="CM221" s="81"/>
      <c r="CN221" s="404"/>
      <c r="CO221" s="92"/>
      <c r="CP221" s="78"/>
    </row>
    <row r="222" spans="89:94">
      <c r="CK222" s="536"/>
      <c r="CL222" s="536"/>
      <c r="CM222" s="81"/>
      <c r="CN222" s="404"/>
      <c r="CO222" s="92"/>
      <c r="CP222" s="78"/>
    </row>
    <row r="223" spans="89:94">
      <c r="CK223" s="536"/>
      <c r="CL223" s="536"/>
      <c r="CM223" s="81"/>
      <c r="CN223" s="404"/>
      <c r="CO223" s="92"/>
      <c r="CP223" s="78"/>
    </row>
    <row r="224" spans="89:94">
      <c r="CK224" s="536"/>
      <c r="CL224" s="536"/>
      <c r="CM224" s="81"/>
      <c r="CN224" s="404"/>
      <c r="CO224" s="92"/>
      <c r="CP224" s="78"/>
    </row>
    <row r="225" spans="89:94">
      <c r="CK225" s="536"/>
      <c r="CL225" s="536"/>
      <c r="CM225" s="81"/>
      <c r="CN225" s="404"/>
      <c r="CO225" s="92"/>
      <c r="CP225" s="78"/>
    </row>
    <row r="226" spans="89:94">
      <c r="CK226" s="536"/>
      <c r="CL226" s="536"/>
      <c r="CM226" s="81"/>
      <c r="CN226" s="404"/>
      <c r="CO226" s="92"/>
      <c r="CP226" s="78"/>
    </row>
    <row r="227" spans="89:94">
      <c r="CK227" s="536"/>
      <c r="CL227" s="536"/>
      <c r="CM227" s="81"/>
      <c r="CN227" s="404"/>
      <c r="CO227" s="92"/>
      <c r="CP227" s="78"/>
    </row>
    <row r="228" spans="89:94">
      <c r="CK228" s="536"/>
      <c r="CL228" s="536"/>
      <c r="CM228" s="81"/>
      <c r="CN228" s="404"/>
      <c r="CO228" s="92"/>
      <c r="CP228" s="78"/>
    </row>
    <row r="229" spans="89:94">
      <c r="CK229" s="536"/>
      <c r="CL229" s="536"/>
      <c r="CM229" s="81"/>
      <c r="CN229" s="404"/>
      <c r="CO229" s="92"/>
      <c r="CP229" s="78"/>
    </row>
    <row r="230" spans="89:94">
      <c r="CK230" s="536"/>
      <c r="CL230" s="536"/>
      <c r="CM230" s="81"/>
      <c r="CN230" s="404"/>
      <c r="CO230" s="92"/>
      <c r="CP230" s="78"/>
    </row>
    <row r="231" spans="89:94">
      <c r="CK231" s="536"/>
      <c r="CL231" s="536"/>
      <c r="CM231" s="81"/>
      <c r="CN231" s="404"/>
      <c r="CO231" s="92"/>
      <c r="CP231" s="78"/>
    </row>
    <row r="232" spans="89:94">
      <c r="CK232" s="536"/>
      <c r="CL232" s="536"/>
      <c r="CM232" s="81"/>
      <c r="CN232" s="404"/>
      <c r="CO232" s="92"/>
      <c r="CP232" s="78"/>
    </row>
    <row r="233" spans="89:94">
      <c r="CK233" s="536"/>
      <c r="CL233" s="536"/>
      <c r="CM233" s="81"/>
      <c r="CN233" s="404"/>
      <c r="CO233" s="92"/>
      <c r="CP233" s="78"/>
    </row>
    <row r="234" spans="89:94">
      <c r="CK234" s="536"/>
      <c r="CL234" s="536"/>
      <c r="CM234" s="81"/>
      <c r="CN234" s="404"/>
      <c r="CO234" s="92"/>
      <c r="CP234" s="78"/>
    </row>
    <row r="235" spans="89:94">
      <c r="CK235" s="536"/>
      <c r="CL235" s="536"/>
      <c r="CM235" s="81"/>
      <c r="CN235" s="404"/>
      <c r="CO235" s="92"/>
      <c r="CP235" s="78"/>
    </row>
    <row r="236" spans="89:94">
      <c r="CK236" s="536"/>
      <c r="CL236" s="536"/>
      <c r="CM236" s="81"/>
      <c r="CN236" s="404"/>
      <c r="CO236" s="92"/>
      <c r="CP236" s="78"/>
    </row>
    <row r="237" spans="89:94">
      <c r="CK237" s="536"/>
      <c r="CL237" s="536"/>
      <c r="CM237" s="81"/>
      <c r="CN237" s="404"/>
      <c r="CO237" s="92"/>
      <c r="CP237" s="78"/>
    </row>
    <row r="238" spans="89:94">
      <c r="CK238" s="536"/>
      <c r="CL238" s="536"/>
      <c r="CM238" s="81"/>
      <c r="CN238" s="404"/>
      <c r="CO238" s="92"/>
      <c r="CP238" s="78"/>
    </row>
    <row r="239" spans="89:94">
      <c r="CK239" s="536"/>
      <c r="CL239" s="536"/>
      <c r="CM239" s="81"/>
      <c r="CN239" s="404"/>
      <c r="CO239" s="92"/>
      <c r="CP239" s="78"/>
    </row>
    <row r="240" spans="89:94">
      <c r="CK240" s="536"/>
      <c r="CL240" s="536"/>
      <c r="CM240" s="81"/>
      <c r="CN240" s="404"/>
      <c r="CO240" s="92"/>
      <c r="CP240" s="78"/>
    </row>
    <row r="241" spans="89:94">
      <c r="CK241" s="536"/>
      <c r="CL241" s="536"/>
      <c r="CM241" s="81"/>
      <c r="CN241" s="404"/>
      <c r="CO241" s="92"/>
      <c r="CP241" s="78"/>
    </row>
    <row r="242" spans="89:94">
      <c r="CK242" s="536"/>
      <c r="CL242" s="536"/>
      <c r="CM242" s="81"/>
      <c r="CN242" s="404"/>
      <c r="CO242" s="92"/>
      <c r="CP242" s="78"/>
    </row>
    <row r="243" spans="89:94">
      <c r="CK243" s="536"/>
      <c r="CL243" s="536"/>
      <c r="CM243" s="81"/>
      <c r="CN243" s="404"/>
      <c r="CO243" s="92"/>
      <c r="CP243" s="78"/>
    </row>
    <row r="244" spans="89:94">
      <c r="CK244" s="536"/>
      <c r="CL244" s="536"/>
      <c r="CM244" s="81"/>
      <c r="CN244" s="404"/>
      <c r="CO244" s="92"/>
      <c r="CP244" s="78"/>
    </row>
    <row r="245" spans="89:94">
      <c r="CK245" s="536"/>
      <c r="CL245" s="536"/>
      <c r="CM245" s="81"/>
      <c r="CN245" s="404"/>
      <c r="CO245" s="92"/>
      <c r="CP245" s="78"/>
    </row>
    <row r="246" spans="89:94">
      <c r="CK246" s="536"/>
      <c r="CL246" s="536"/>
      <c r="CM246" s="81"/>
      <c r="CN246" s="404"/>
      <c r="CO246" s="92"/>
      <c r="CP246" s="78"/>
    </row>
    <row r="247" spans="89:94">
      <c r="CK247" s="536"/>
      <c r="CL247" s="536"/>
      <c r="CM247" s="81"/>
      <c r="CN247" s="404"/>
      <c r="CO247" s="92"/>
      <c r="CP247" s="78"/>
    </row>
    <row r="248" spans="89:94">
      <c r="CK248" s="536"/>
      <c r="CL248" s="536"/>
      <c r="CM248" s="81"/>
      <c r="CN248" s="404"/>
      <c r="CO248" s="92"/>
      <c r="CP248" s="78"/>
    </row>
    <row r="249" spans="89:94">
      <c r="CK249" s="536"/>
      <c r="CL249" s="536"/>
      <c r="CM249" s="81"/>
      <c r="CN249" s="404"/>
      <c r="CO249" s="92"/>
      <c r="CP249" s="78"/>
    </row>
    <row r="250" spans="89:94">
      <c r="CK250" s="536"/>
      <c r="CL250" s="536"/>
      <c r="CM250" s="81"/>
      <c r="CN250" s="404"/>
      <c r="CO250" s="92"/>
      <c r="CP250" s="78"/>
    </row>
    <row r="251" spans="89:94">
      <c r="CK251" s="536"/>
      <c r="CL251" s="536"/>
      <c r="CM251" s="81"/>
      <c r="CN251" s="404"/>
      <c r="CO251" s="92"/>
      <c r="CP251" s="78"/>
    </row>
    <row r="252" spans="89:94">
      <c r="CK252" s="536"/>
      <c r="CL252" s="536"/>
      <c r="CM252" s="81"/>
      <c r="CN252" s="404"/>
      <c r="CO252" s="92"/>
      <c r="CP252" s="78"/>
    </row>
    <row r="253" spans="89:94">
      <c r="CK253" s="536"/>
      <c r="CL253" s="536"/>
      <c r="CM253" s="81"/>
      <c r="CN253" s="404"/>
      <c r="CO253" s="92"/>
      <c r="CP253" s="78"/>
    </row>
    <row r="254" spans="89:94">
      <c r="CK254" s="536"/>
      <c r="CL254" s="536"/>
      <c r="CM254" s="81"/>
      <c r="CN254" s="404"/>
      <c r="CO254" s="92"/>
      <c r="CP254" s="78"/>
    </row>
    <row r="255" spans="89:94">
      <c r="CK255" s="536"/>
      <c r="CL255" s="536"/>
      <c r="CM255" s="81"/>
      <c r="CN255" s="404"/>
      <c r="CO255" s="92"/>
      <c r="CP255" s="78"/>
    </row>
    <row r="256" spans="89:94">
      <c r="CK256" s="536"/>
      <c r="CL256" s="536"/>
      <c r="CM256" s="81"/>
      <c r="CN256" s="404"/>
      <c r="CO256" s="92"/>
      <c r="CP256" s="78"/>
    </row>
    <row r="257" spans="89:94">
      <c r="CK257" s="536"/>
      <c r="CL257" s="536"/>
      <c r="CM257" s="81"/>
      <c r="CN257" s="404"/>
      <c r="CO257" s="92"/>
      <c r="CP257" s="78"/>
    </row>
    <row r="258" spans="89:94">
      <c r="CK258" s="536"/>
      <c r="CL258" s="536"/>
      <c r="CM258" s="81"/>
      <c r="CN258" s="404"/>
      <c r="CO258" s="92"/>
      <c r="CP258" s="78"/>
    </row>
    <row r="259" spans="89:94">
      <c r="CK259" s="536"/>
      <c r="CL259" s="536"/>
      <c r="CM259" s="81"/>
      <c r="CN259" s="404"/>
      <c r="CO259" s="92"/>
      <c r="CP259" s="78"/>
    </row>
    <row r="260" spans="89:94">
      <c r="CK260" s="536"/>
      <c r="CL260" s="536"/>
      <c r="CM260" s="81"/>
      <c r="CN260" s="404"/>
      <c r="CO260" s="92"/>
      <c r="CP260" s="78"/>
    </row>
    <row r="261" spans="89:94">
      <c r="CK261" s="536"/>
      <c r="CL261" s="536"/>
      <c r="CM261" s="81"/>
      <c r="CN261" s="404"/>
      <c r="CO261" s="92"/>
      <c r="CP261" s="78"/>
    </row>
    <row r="262" spans="89:94">
      <c r="CK262" s="536"/>
      <c r="CL262" s="536"/>
      <c r="CM262" s="81"/>
      <c r="CN262" s="404"/>
      <c r="CO262" s="92"/>
      <c r="CP262" s="78"/>
    </row>
    <row r="263" spans="89:94">
      <c r="CK263" s="536"/>
      <c r="CL263" s="536"/>
      <c r="CM263" s="81"/>
      <c r="CN263" s="404"/>
      <c r="CO263" s="92"/>
      <c r="CP263" s="78"/>
    </row>
    <row r="264" spans="89:94">
      <c r="CK264" s="536"/>
      <c r="CL264" s="536"/>
      <c r="CM264" s="81"/>
      <c r="CN264" s="404"/>
      <c r="CO264" s="92"/>
      <c r="CP264" s="78"/>
    </row>
    <row r="265" spans="89:94">
      <c r="CK265" s="536"/>
      <c r="CL265" s="536"/>
      <c r="CM265" s="81"/>
      <c r="CN265" s="404"/>
      <c r="CO265" s="92"/>
      <c r="CP265" s="78"/>
    </row>
    <row r="266" spans="89:94">
      <c r="CK266" s="536"/>
      <c r="CL266" s="536"/>
      <c r="CM266" s="81"/>
      <c r="CN266" s="404"/>
      <c r="CO266" s="92"/>
      <c r="CP266" s="78"/>
    </row>
    <row r="267" spans="89:94">
      <c r="CK267" s="536"/>
      <c r="CL267" s="536"/>
      <c r="CM267" s="81"/>
      <c r="CN267" s="404"/>
      <c r="CO267" s="92"/>
      <c r="CP267" s="78"/>
    </row>
    <row r="268" spans="89:94">
      <c r="CK268" s="536"/>
      <c r="CL268" s="536"/>
      <c r="CM268" s="81"/>
      <c r="CN268" s="404"/>
      <c r="CO268" s="92"/>
      <c r="CP268" s="78"/>
    </row>
    <row r="269" spans="89:94">
      <c r="CK269" s="536"/>
      <c r="CL269" s="536"/>
      <c r="CM269" s="81"/>
      <c r="CN269" s="404"/>
      <c r="CO269" s="92"/>
      <c r="CP269" s="78"/>
    </row>
    <row r="270" spans="89:94">
      <c r="CK270" s="536"/>
      <c r="CL270" s="536"/>
      <c r="CM270" s="81"/>
      <c r="CN270" s="404"/>
      <c r="CO270" s="92"/>
      <c r="CP270" s="78"/>
    </row>
    <row r="271" spans="89:94">
      <c r="CK271" s="536"/>
      <c r="CL271" s="536"/>
      <c r="CM271" s="81"/>
      <c r="CN271" s="404"/>
      <c r="CO271" s="92"/>
      <c r="CP271" s="78"/>
    </row>
    <row r="272" spans="89:94">
      <c r="CK272" s="536"/>
      <c r="CL272" s="536"/>
      <c r="CM272" s="81"/>
      <c r="CN272" s="404"/>
      <c r="CO272" s="92"/>
      <c r="CP272" s="78"/>
    </row>
    <row r="273" spans="89:94">
      <c r="CK273" s="536"/>
      <c r="CL273" s="536"/>
      <c r="CM273" s="81"/>
      <c r="CN273" s="404"/>
      <c r="CO273" s="92"/>
      <c r="CP273" s="78"/>
    </row>
    <row r="274" spans="89:94">
      <c r="CK274" s="536"/>
      <c r="CL274" s="536"/>
      <c r="CM274" s="81"/>
      <c r="CN274" s="404"/>
      <c r="CO274" s="92"/>
      <c r="CP274" s="78"/>
    </row>
    <row r="275" spans="89:94">
      <c r="CK275" s="536"/>
      <c r="CL275" s="536"/>
      <c r="CM275" s="81"/>
      <c r="CN275" s="404"/>
      <c r="CO275" s="92"/>
      <c r="CP275" s="78"/>
    </row>
    <row r="276" spans="89:94">
      <c r="CK276" s="536"/>
      <c r="CL276" s="536"/>
      <c r="CM276" s="81"/>
      <c r="CN276" s="404"/>
      <c r="CO276" s="92"/>
      <c r="CP276" s="78"/>
    </row>
    <row r="277" spans="89:94">
      <c r="CK277" s="536"/>
      <c r="CL277" s="536"/>
      <c r="CM277" s="81"/>
      <c r="CN277" s="404"/>
      <c r="CO277" s="92"/>
      <c r="CP277" s="78"/>
    </row>
    <row r="278" spans="89:94">
      <c r="CK278" s="536"/>
      <c r="CL278" s="536"/>
      <c r="CM278" s="81"/>
      <c r="CN278" s="404"/>
      <c r="CO278" s="92"/>
      <c r="CP278" s="78"/>
    </row>
    <row r="279" spans="89:94">
      <c r="CK279" s="536"/>
      <c r="CL279" s="536"/>
      <c r="CM279" s="81"/>
      <c r="CN279" s="404"/>
      <c r="CO279" s="92"/>
      <c r="CP279" s="78"/>
    </row>
    <row r="280" spans="89:94">
      <c r="CK280" s="536"/>
      <c r="CL280" s="536"/>
      <c r="CM280" s="81"/>
      <c r="CN280" s="404"/>
      <c r="CO280" s="92"/>
      <c r="CP280" s="78"/>
    </row>
    <row r="281" spans="89:94">
      <c r="CK281" s="536"/>
      <c r="CL281" s="536"/>
      <c r="CM281" s="81"/>
      <c r="CN281" s="404"/>
      <c r="CO281" s="92"/>
      <c r="CP281" s="78"/>
    </row>
    <row r="282" spans="89:94">
      <c r="CK282" s="536"/>
      <c r="CL282" s="536"/>
      <c r="CM282" s="81"/>
      <c r="CN282" s="404"/>
      <c r="CO282" s="92"/>
      <c r="CP282" s="78"/>
    </row>
    <row r="283" spans="89:94">
      <c r="CK283" s="536"/>
      <c r="CL283" s="536"/>
      <c r="CM283" s="81"/>
      <c r="CN283" s="404"/>
      <c r="CO283" s="92"/>
      <c r="CP283" s="78"/>
    </row>
    <row r="284" spans="89:94">
      <c r="CK284" s="536"/>
      <c r="CL284" s="536"/>
      <c r="CM284" s="81"/>
      <c r="CN284" s="404"/>
      <c r="CO284" s="92"/>
      <c r="CP284" s="78"/>
    </row>
    <row r="285" spans="89:94">
      <c r="CK285" s="536"/>
      <c r="CL285" s="536"/>
      <c r="CM285" s="81"/>
      <c r="CN285" s="404"/>
      <c r="CO285" s="92"/>
      <c r="CP285" s="78"/>
    </row>
    <row r="286" spans="89:94">
      <c r="CK286" s="536"/>
      <c r="CL286" s="536"/>
      <c r="CM286" s="81"/>
      <c r="CN286" s="404"/>
      <c r="CO286" s="92"/>
      <c r="CP286" s="78"/>
    </row>
    <row r="287" spans="89:94">
      <c r="CK287" s="536"/>
      <c r="CL287" s="536"/>
      <c r="CM287" s="81"/>
      <c r="CN287" s="404"/>
      <c r="CO287" s="92"/>
      <c r="CP287" s="78"/>
    </row>
    <row r="288" spans="89:94">
      <c r="CK288" s="536"/>
      <c r="CL288" s="536"/>
      <c r="CM288" s="81"/>
      <c r="CN288" s="404"/>
      <c r="CO288" s="92"/>
      <c r="CP288" s="78"/>
    </row>
    <row r="289" spans="89:94">
      <c r="CK289" s="536"/>
      <c r="CL289" s="536"/>
      <c r="CM289" s="81"/>
      <c r="CN289" s="404"/>
      <c r="CO289" s="92"/>
      <c r="CP289" s="78"/>
    </row>
    <row r="290" spans="89:94">
      <c r="CK290" s="536"/>
      <c r="CL290" s="536"/>
      <c r="CM290" s="81"/>
      <c r="CN290" s="404"/>
      <c r="CO290" s="92"/>
      <c r="CP290" s="78"/>
    </row>
    <row r="291" spans="89:94">
      <c r="CK291" s="536"/>
      <c r="CL291" s="536"/>
      <c r="CM291" s="81"/>
      <c r="CN291" s="404"/>
      <c r="CO291" s="92"/>
      <c r="CP291" s="78"/>
    </row>
    <row r="292" spans="89:94">
      <c r="CK292" s="536"/>
      <c r="CL292" s="536"/>
      <c r="CM292" s="81"/>
      <c r="CN292" s="404"/>
      <c r="CO292" s="92"/>
      <c r="CP292" s="78"/>
    </row>
    <row r="293" spans="89:94">
      <c r="CK293" s="536"/>
      <c r="CL293" s="536"/>
      <c r="CM293" s="81"/>
      <c r="CN293" s="404"/>
      <c r="CO293" s="92"/>
      <c r="CP293" s="78"/>
    </row>
    <row r="294" spans="89:94">
      <c r="CK294" s="536"/>
      <c r="CL294" s="536"/>
      <c r="CM294" s="81"/>
      <c r="CN294" s="404"/>
      <c r="CO294" s="92"/>
      <c r="CP294" s="78"/>
    </row>
    <row r="295" spans="89:94">
      <c r="CK295" s="536"/>
      <c r="CL295" s="536"/>
      <c r="CM295" s="81"/>
      <c r="CN295" s="404"/>
      <c r="CO295" s="92"/>
      <c r="CP295" s="78"/>
    </row>
    <row r="296" spans="89:94">
      <c r="CK296" s="536"/>
      <c r="CL296" s="536"/>
      <c r="CM296" s="81"/>
      <c r="CN296" s="404"/>
      <c r="CO296" s="92"/>
      <c r="CP296" s="78"/>
    </row>
    <row r="297" spans="89:94">
      <c r="CK297" s="536"/>
      <c r="CL297" s="536"/>
      <c r="CM297" s="81"/>
      <c r="CN297" s="404"/>
      <c r="CO297" s="92"/>
      <c r="CP297" s="78"/>
    </row>
    <row r="298" spans="89:94">
      <c r="CK298" s="536"/>
      <c r="CL298" s="536"/>
      <c r="CM298" s="81"/>
      <c r="CN298" s="404"/>
      <c r="CO298" s="92"/>
      <c r="CP298" s="78"/>
    </row>
    <row r="299" spans="89:94">
      <c r="CK299" s="536"/>
      <c r="CL299" s="536"/>
      <c r="CM299" s="81"/>
      <c r="CN299" s="404"/>
      <c r="CO299" s="92"/>
      <c r="CP299" s="78"/>
    </row>
    <row r="300" spans="89:94">
      <c r="CK300" s="536"/>
      <c r="CL300" s="536"/>
      <c r="CM300" s="81"/>
      <c r="CN300" s="404"/>
      <c r="CO300" s="92"/>
      <c r="CP300" s="78"/>
    </row>
    <row r="301" spans="89:94">
      <c r="CK301" s="536"/>
      <c r="CL301" s="536"/>
      <c r="CM301" s="81"/>
      <c r="CN301" s="404"/>
      <c r="CO301" s="92"/>
      <c r="CP301" s="78"/>
    </row>
    <row r="302" spans="89:94">
      <c r="CK302" s="536"/>
      <c r="CL302" s="536"/>
      <c r="CM302" s="81"/>
      <c r="CN302" s="404"/>
      <c r="CO302" s="92"/>
      <c r="CP302" s="78"/>
    </row>
    <row r="303" spans="89:94">
      <c r="CK303" s="536"/>
      <c r="CL303" s="536"/>
      <c r="CM303" s="81"/>
      <c r="CN303" s="404"/>
      <c r="CO303" s="92"/>
      <c r="CP303" s="78"/>
    </row>
    <row r="304" spans="89:94">
      <c r="CK304" s="536"/>
      <c r="CL304" s="536"/>
      <c r="CM304" s="81"/>
      <c r="CN304" s="404"/>
      <c r="CO304" s="92"/>
      <c r="CP304" s="78"/>
    </row>
    <row r="305" spans="89:94">
      <c r="CK305" s="536"/>
      <c r="CL305" s="536"/>
      <c r="CM305" s="81"/>
      <c r="CN305" s="404"/>
      <c r="CO305" s="92"/>
      <c r="CP305" s="78"/>
    </row>
    <row r="306" spans="89:94">
      <c r="CK306" s="536"/>
      <c r="CL306" s="536"/>
      <c r="CM306" s="81"/>
      <c r="CN306" s="404"/>
      <c r="CO306" s="92"/>
      <c r="CP306" s="78"/>
    </row>
    <row r="307" spans="89:94">
      <c r="CK307" s="536"/>
      <c r="CL307" s="536"/>
      <c r="CM307" s="81"/>
      <c r="CN307" s="404"/>
      <c r="CO307" s="92"/>
      <c r="CP307" s="78"/>
    </row>
    <row r="308" spans="89:94">
      <c r="CK308" s="536"/>
      <c r="CL308" s="536"/>
      <c r="CM308" s="81"/>
      <c r="CN308" s="404"/>
      <c r="CO308" s="92"/>
      <c r="CP308" s="78"/>
    </row>
    <row r="309" spans="89:94">
      <c r="CK309" s="536"/>
      <c r="CL309" s="536"/>
      <c r="CM309" s="81"/>
      <c r="CN309" s="404"/>
      <c r="CO309" s="92"/>
      <c r="CP309" s="78"/>
    </row>
    <row r="310" spans="89:94">
      <c r="CK310" s="536"/>
      <c r="CL310" s="536"/>
      <c r="CM310" s="81"/>
      <c r="CN310" s="404"/>
      <c r="CO310" s="92"/>
      <c r="CP310" s="78"/>
    </row>
    <row r="311" spans="89:94">
      <c r="CK311" s="536"/>
      <c r="CL311" s="536"/>
      <c r="CM311" s="81"/>
      <c r="CN311" s="404"/>
      <c r="CO311" s="92"/>
      <c r="CP311" s="78"/>
    </row>
    <row r="312" spans="89:94">
      <c r="CK312" s="536"/>
      <c r="CL312" s="536"/>
      <c r="CM312" s="81"/>
      <c r="CN312" s="404"/>
      <c r="CO312" s="92"/>
      <c r="CP312" s="78"/>
    </row>
    <row r="313" spans="89:94">
      <c r="CK313" s="536"/>
      <c r="CL313" s="536"/>
      <c r="CM313" s="81"/>
      <c r="CN313" s="404"/>
      <c r="CO313" s="92"/>
      <c r="CP313" s="78"/>
    </row>
    <row r="314" spans="89:94">
      <c r="CK314" s="536"/>
      <c r="CL314" s="536"/>
      <c r="CM314" s="81"/>
      <c r="CN314" s="404"/>
      <c r="CO314" s="92"/>
      <c r="CP314" s="78"/>
    </row>
    <row r="315" spans="89:94">
      <c r="CK315" s="536"/>
      <c r="CL315" s="536"/>
      <c r="CM315" s="81"/>
      <c r="CN315" s="404"/>
      <c r="CO315" s="92"/>
      <c r="CP315" s="78"/>
    </row>
    <row r="316" spans="89:94">
      <c r="CK316" s="536"/>
      <c r="CL316" s="536"/>
      <c r="CM316" s="81"/>
      <c r="CN316" s="404"/>
      <c r="CO316" s="92"/>
      <c r="CP316" s="78"/>
    </row>
    <row r="317" spans="89:94">
      <c r="CK317" s="536"/>
      <c r="CL317" s="536"/>
      <c r="CM317" s="81"/>
      <c r="CN317" s="404"/>
      <c r="CO317" s="92"/>
      <c r="CP317" s="78"/>
    </row>
    <row r="318" spans="89:94">
      <c r="CK318" s="536"/>
      <c r="CL318" s="536"/>
      <c r="CM318" s="81"/>
      <c r="CN318" s="404"/>
      <c r="CO318" s="92"/>
      <c r="CP318" s="78"/>
    </row>
    <row r="319" spans="89:94">
      <c r="CK319" s="536"/>
      <c r="CL319" s="536"/>
      <c r="CM319" s="81"/>
      <c r="CN319" s="404"/>
      <c r="CO319" s="92"/>
      <c r="CP319" s="78"/>
    </row>
    <row r="320" spans="89:94">
      <c r="CK320" s="536"/>
      <c r="CL320" s="536"/>
      <c r="CM320" s="81"/>
      <c r="CN320" s="404"/>
      <c r="CO320" s="92"/>
      <c r="CP320" s="78"/>
    </row>
    <row r="321" spans="89:94">
      <c r="CK321" s="536"/>
      <c r="CL321" s="536"/>
      <c r="CM321" s="81"/>
      <c r="CN321" s="404"/>
      <c r="CO321" s="92"/>
      <c r="CP321" s="78"/>
    </row>
    <row r="322" spans="89:94">
      <c r="CK322" s="536"/>
      <c r="CL322" s="536"/>
      <c r="CM322" s="81"/>
      <c r="CN322" s="404"/>
      <c r="CO322" s="92"/>
      <c r="CP322" s="78"/>
    </row>
    <row r="323" spans="89:94">
      <c r="CK323" s="536"/>
      <c r="CL323" s="536"/>
      <c r="CM323" s="81"/>
      <c r="CN323" s="404"/>
      <c r="CO323" s="92"/>
      <c r="CP323" s="78"/>
    </row>
    <row r="324" spans="89:94">
      <c r="CK324" s="536"/>
      <c r="CL324" s="536"/>
      <c r="CM324" s="81"/>
      <c r="CN324" s="404"/>
      <c r="CO324" s="92"/>
      <c r="CP324" s="78"/>
    </row>
    <row r="325" spans="89:94">
      <c r="CK325" s="536"/>
      <c r="CL325" s="536"/>
      <c r="CM325" s="81"/>
      <c r="CN325" s="404"/>
      <c r="CO325" s="92"/>
      <c r="CP325" s="78"/>
    </row>
    <row r="326" spans="89:94">
      <c r="CK326" s="536"/>
      <c r="CL326" s="536"/>
      <c r="CM326" s="81"/>
      <c r="CN326" s="404"/>
      <c r="CO326" s="92"/>
      <c r="CP326" s="78"/>
    </row>
    <row r="327" spans="89:94">
      <c r="CK327" s="536"/>
      <c r="CL327" s="536"/>
      <c r="CM327" s="81"/>
      <c r="CN327" s="404"/>
      <c r="CO327" s="92"/>
      <c r="CP327" s="78"/>
    </row>
    <row r="328" spans="89:94">
      <c r="CK328" s="536"/>
      <c r="CL328" s="536"/>
      <c r="CM328" s="81"/>
      <c r="CN328" s="404"/>
      <c r="CO328" s="92"/>
      <c r="CP328" s="78"/>
    </row>
    <row r="329" spans="89:94">
      <c r="CK329" s="536"/>
      <c r="CL329" s="536"/>
      <c r="CM329" s="81"/>
      <c r="CN329" s="404"/>
      <c r="CO329" s="92"/>
      <c r="CP329" s="78"/>
    </row>
    <row r="330" spans="89:94">
      <c r="CK330" s="536"/>
      <c r="CL330" s="536"/>
      <c r="CM330" s="81"/>
      <c r="CN330" s="404"/>
      <c r="CO330" s="92"/>
      <c r="CP330" s="78"/>
    </row>
    <row r="331" spans="89:94">
      <c r="CK331" s="536"/>
      <c r="CL331" s="536"/>
      <c r="CM331" s="81"/>
      <c r="CN331" s="404"/>
      <c r="CO331" s="92"/>
      <c r="CP331" s="78"/>
    </row>
    <row r="332" spans="89:94">
      <c r="CK332" s="536"/>
      <c r="CL332" s="536"/>
      <c r="CM332" s="81"/>
      <c r="CN332" s="404"/>
      <c r="CO332" s="92"/>
      <c r="CP332" s="78"/>
    </row>
    <row r="333" spans="89:94">
      <c r="CK333" s="536"/>
      <c r="CL333" s="536"/>
      <c r="CM333" s="81"/>
      <c r="CN333" s="404"/>
      <c r="CO333" s="92"/>
      <c r="CP333" s="78"/>
    </row>
    <row r="334" spans="89:94">
      <c r="CK334" s="536"/>
      <c r="CL334" s="536"/>
      <c r="CM334" s="81"/>
      <c r="CN334" s="404"/>
      <c r="CO334" s="92"/>
      <c r="CP334" s="78"/>
    </row>
    <row r="335" spans="89:94">
      <c r="CK335" s="536"/>
      <c r="CL335" s="536"/>
      <c r="CM335" s="81"/>
      <c r="CN335" s="404"/>
      <c r="CO335" s="92"/>
      <c r="CP335" s="78"/>
    </row>
    <row r="336" spans="89:94">
      <c r="CK336" s="536"/>
      <c r="CL336" s="536"/>
      <c r="CM336" s="81"/>
      <c r="CN336" s="404"/>
      <c r="CO336" s="92"/>
      <c r="CP336" s="78"/>
    </row>
    <row r="337" spans="89:94">
      <c r="CK337" s="536"/>
      <c r="CL337" s="536"/>
      <c r="CM337" s="81"/>
      <c r="CN337" s="404"/>
      <c r="CO337" s="92"/>
      <c r="CP337" s="78"/>
    </row>
    <row r="338" spans="89:94">
      <c r="CK338" s="536"/>
      <c r="CL338" s="536"/>
      <c r="CM338" s="81"/>
      <c r="CN338" s="404"/>
      <c r="CO338" s="92"/>
      <c r="CP338" s="78"/>
    </row>
    <row r="339" spans="89:94">
      <c r="CK339" s="536"/>
      <c r="CL339" s="536"/>
      <c r="CM339" s="81"/>
      <c r="CN339" s="404"/>
      <c r="CO339" s="92"/>
      <c r="CP339" s="78"/>
    </row>
    <row r="340" spans="89:94">
      <c r="CK340" s="536"/>
      <c r="CL340" s="536"/>
      <c r="CM340" s="81"/>
      <c r="CN340" s="404"/>
      <c r="CO340" s="92"/>
      <c r="CP340" s="78"/>
    </row>
    <row r="341" spans="89:94">
      <c r="CK341" s="536"/>
      <c r="CL341" s="536"/>
      <c r="CM341" s="81"/>
      <c r="CN341" s="404"/>
      <c r="CO341" s="92"/>
      <c r="CP341" s="78"/>
    </row>
    <row r="342" spans="89:94">
      <c r="CK342" s="536"/>
      <c r="CL342" s="536"/>
      <c r="CM342" s="81"/>
      <c r="CN342" s="404"/>
      <c r="CO342" s="92"/>
      <c r="CP342" s="78"/>
    </row>
    <row r="343" spans="89:94">
      <c r="CK343" s="536"/>
      <c r="CL343" s="536"/>
      <c r="CM343" s="81"/>
      <c r="CN343" s="404"/>
      <c r="CO343" s="92"/>
      <c r="CP343" s="78"/>
    </row>
    <row r="344" spans="89:94">
      <c r="CK344" s="536"/>
      <c r="CL344" s="536"/>
      <c r="CM344" s="81"/>
      <c r="CN344" s="404"/>
      <c r="CO344" s="92"/>
      <c r="CP344" s="78"/>
    </row>
    <row r="345" spans="89:94">
      <c r="CK345" s="536"/>
      <c r="CL345" s="536"/>
      <c r="CM345" s="81"/>
      <c r="CN345" s="404"/>
      <c r="CO345" s="92"/>
      <c r="CP345" s="78"/>
    </row>
    <row r="346" spans="89:94">
      <c r="CK346" s="536"/>
      <c r="CL346" s="536"/>
      <c r="CM346" s="81"/>
      <c r="CN346" s="404"/>
      <c r="CO346" s="92"/>
      <c r="CP346" s="78"/>
    </row>
    <row r="347" spans="89:94">
      <c r="CK347" s="536"/>
      <c r="CL347" s="536"/>
      <c r="CM347" s="81"/>
      <c r="CN347" s="404"/>
      <c r="CO347" s="92"/>
      <c r="CP347" s="78"/>
    </row>
    <row r="348" spans="89:94">
      <c r="CK348" s="536"/>
      <c r="CL348" s="536"/>
      <c r="CM348" s="81"/>
      <c r="CN348" s="404"/>
      <c r="CO348" s="92"/>
      <c r="CP348" s="78"/>
    </row>
    <row r="349" spans="89:94">
      <c r="CK349" s="536"/>
      <c r="CL349" s="536"/>
      <c r="CM349" s="81"/>
      <c r="CN349" s="404"/>
      <c r="CO349" s="92"/>
      <c r="CP349" s="78"/>
    </row>
    <row r="350" spans="89:94">
      <c r="CK350" s="536"/>
      <c r="CL350" s="536"/>
      <c r="CM350" s="81"/>
      <c r="CN350" s="404"/>
      <c r="CO350" s="92"/>
      <c r="CP350" s="78"/>
    </row>
    <row r="351" spans="89:94">
      <c r="CK351" s="536"/>
      <c r="CL351" s="536"/>
      <c r="CM351" s="81"/>
      <c r="CN351" s="404"/>
      <c r="CO351" s="92"/>
      <c r="CP351" s="78"/>
    </row>
    <row r="352" spans="89:94">
      <c r="CK352" s="536"/>
      <c r="CL352" s="536"/>
      <c r="CM352" s="81"/>
      <c r="CN352" s="404"/>
      <c r="CO352" s="92"/>
      <c r="CP352" s="78"/>
    </row>
    <row r="353" spans="89:94">
      <c r="CK353" s="536"/>
      <c r="CL353" s="536"/>
      <c r="CM353" s="81"/>
      <c r="CN353" s="404"/>
      <c r="CO353" s="92"/>
      <c r="CP353" s="78"/>
    </row>
    <row r="354" spans="89:94">
      <c r="CK354" s="536"/>
      <c r="CL354" s="536"/>
      <c r="CM354" s="81"/>
      <c r="CN354" s="404"/>
      <c r="CO354" s="92"/>
      <c r="CP354" s="78"/>
    </row>
    <row r="355" spans="89:94">
      <c r="CK355" s="536"/>
      <c r="CL355" s="536"/>
      <c r="CM355" s="81"/>
      <c r="CN355" s="404"/>
      <c r="CO355" s="92"/>
      <c r="CP355" s="78"/>
    </row>
    <row r="356" spans="89:94">
      <c r="CK356" s="536"/>
      <c r="CL356" s="536"/>
      <c r="CM356" s="81"/>
      <c r="CN356" s="404"/>
      <c r="CO356" s="92"/>
      <c r="CP356" s="78"/>
    </row>
    <row r="357" spans="89:94">
      <c r="CK357" s="536"/>
      <c r="CL357" s="536"/>
      <c r="CM357" s="81"/>
      <c r="CN357" s="404"/>
      <c r="CO357" s="92"/>
      <c r="CP357" s="78"/>
    </row>
    <row r="358" spans="89:94">
      <c r="CK358" s="536"/>
      <c r="CL358" s="536"/>
      <c r="CM358" s="81"/>
      <c r="CN358" s="404"/>
      <c r="CO358" s="92"/>
      <c r="CP358" s="78"/>
    </row>
    <row r="359" spans="89:94">
      <c r="CK359" s="536"/>
      <c r="CL359" s="536"/>
      <c r="CM359" s="81"/>
      <c r="CN359" s="404"/>
      <c r="CO359" s="92"/>
      <c r="CP359" s="78"/>
    </row>
    <row r="360" spans="89:94">
      <c r="CK360" s="536"/>
      <c r="CL360" s="536"/>
      <c r="CM360" s="81"/>
      <c r="CN360" s="404"/>
      <c r="CO360" s="92"/>
      <c r="CP360" s="78"/>
    </row>
    <row r="361" spans="89:94">
      <c r="CK361" s="536"/>
      <c r="CL361" s="536"/>
      <c r="CM361" s="81"/>
      <c r="CN361" s="404"/>
      <c r="CO361" s="92"/>
      <c r="CP361" s="78"/>
    </row>
    <row r="362" spans="89:94">
      <c r="CK362" s="536"/>
      <c r="CL362" s="536"/>
      <c r="CM362" s="81"/>
      <c r="CN362" s="404"/>
      <c r="CO362" s="92"/>
      <c r="CP362" s="78"/>
    </row>
    <row r="363" spans="89:94">
      <c r="CK363" s="536"/>
      <c r="CL363" s="536"/>
      <c r="CM363" s="81"/>
      <c r="CN363" s="404"/>
      <c r="CO363" s="92"/>
      <c r="CP363" s="78"/>
    </row>
    <row r="364" spans="89:94">
      <c r="CK364" s="536"/>
      <c r="CL364" s="536"/>
      <c r="CM364" s="81"/>
      <c r="CN364" s="404"/>
      <c r="CO364" s="92"/>
      <c r="CP364" s="78"/>
    </row>
    <row r="365" spans="89:94">
      <c r="CK365" s="536"/>
      <c r="CL365" s="536"/>
      <c r="CM365" s="81"/>
      <c r="CN365" s="404"/>
      <c r="CO365" s="92"/>
      <c r="CP365" s="78"/>
    </row>
    <row r="366" spans="89:94">
      <c r="CK366" s="536"/>
      <c r="CL366" s="536"/>
      <c r="CM366" s="81"/>
      <c r="CN366" s="404"/>
      <c r="CO366" s="92"/>
      <c r="CP366" s="78"/>
    </row>
    <row r="367" spans="89:94">
      <c r="CK367" s="536"/>
      <c r="CL367" s="536"/>
      <c r="CM367" s="81"/>
      <c r="CN367" s="404"/>
      <c r="CO367" s="92"/>
      <c r="CP367" s="78"/>
    </row>
    <row r="368" spans="89:94">
      <c r="CK368" s="536"/>
      <c r="CL368" s="536"/>
      <c r="CM368" s="81"/>
      <c r="CN368" s="404"/>
      <c r="CO368" s="92"/>
      <c r="CP368" s="78"/>
    </row>
    <row r="369" spans="89:94">
      <c r="CK369" s="536"/>
      <c r="CL369" s="536"/>
      <c r="CM369" s="81"/>
      <c r="CN369" s="404"/>
      <c r="CO369" s="92"/>
      <c r="CP369" s="78"/>
    </row>
    <row r="370" spans="89:94">
      <c r="CK370" s="536"/>
      <c r="CL370" s="536"/>
      <c r="CM370" s="81"/>
      <c r="CN370" s="404"/>
      <c r="CO370" s="92"/>
      <c r="CP370" s="78"/>
    </row>
    <row r="371" spans="89:94">
      <c r="CK371" s="536"/>
      <c r="CL371" s="536"/>
      <c r="CM371" s="81"/>
      <c r="CN371" s="404"/>
      <c r="CO371" s="92"/>
      <c r="CP371" s="78"/>
    </row>
    <row r="372" spans="89:94">
      <c r="CK372" s="536"/>
      <c r="CL372" s="536"/>
      <c r="CM372" s="81"/>
      <c r="CN372" s="404"/>
      <c r="CO372" s="92"/>
      <c r="CP372" s="78"/>
    </row>
    <row r="373" spans="89:94">
      <c r="CK373" s="536"/>
      <c r="CL373" s="536"/>
      <c r="CM373" s="81"/>
      <c r="CN373" s="404"/>
      <c r="CO373" s="92"/>
      <c r="CP373" s="78"/>
    </row>
    <row r="374" spans="89:94">
      <c r="CK374" s="536"/>
      <c r="CL374" s="536"/>
      <c r="CM374" s="81"/>
      <c r="CN374" s="404"/>
      <c r="CO374" s="92"/>
      <c r="CP374" s="78"/>
    </row>
    <row r="375" spans="89:94">
      <c r="CK375" s="536"/>
      <c r="CL375" s="536"/>
      <c r="CM375" s="81"/>
      <c r="CN375" s="404"/>
      <c r="CO375" s="92"/>
      <c r="CP375" s="78"/>
    </row>
    <row r="376" spans="89:94">
      <c r="CK376" s="536"/>
      <c r="CL376" s="536"/>
      <c r="CM376" s="81"/>
      <c r="CN376" s="404"/>
      <c r="CO376" s="92"/>
      <c r="CP376" s="78"/>
    </row>
    <row r="377" spans="89:94">
      <c r="CK377" s="536"/>
      <c r="CL377" s="536"/>
      <c r="CM377" s="81"/>
      <c r="CN377" s="404"/>
      <c r="CO377" s="92"/>
      <c r="CP377" s="78"/>
    </row>
    <row r="378" spans="89:94">
      <c r="CK378" s="536"/>
      <c r="CL378" s="536"/>
      <c r="CM378" s="81"/>
      <c r="CN378" s="404"/>
      <c r="CO378" s="92"/>
      <c r="CP378" s="78"/>
    </row>
    <row r="379" spans="89:94">
      <c r="CK379" s="536"/>
      <c r="CL379" s="536"/>
      <c r="CM379" s="81"/>
      <c r="CN379" s="404"/>
      <c r="CO379" s="92"/>
      <c r="CP379" s="78"/>
    </row>
    <row r="380" spans="89:94">
      <c r="CK380" s="536"/>
      <c r="CL380" s="536"/>
      <c r="CM380" s="81"/>
      <c r="CN380" s="404"/>
      <c r="CO380" s="92"/>
      <c r="CP380" s="78"/>
    </row>
    <row r="381" spans="89:94">
      <c r="CK381" s="536"/>
      <c r="CL381" s="536"/>
      <c r="CM381" s="81"/>
      <c r="CN381" s="404"/>
      <c r="CO381" s="92"/>
      <c r="CP381" s="78"/>
    </row>
    <row r="382" spans="89:94">
      <c r="CK382" s="536"/>
      <c r="CL382" s="536"/>
      <c r="CM382" s="81"/>
      <c r="CN382" s="404"/>
      <c r="CO382" s="92"/>
      <c r="CP382" s="78"/>
    </row>
    <row r="383" spans="89:94">
      <c r="CK383" s="536"/>
      <c r="CL383" s="536"/>
      <c r="CM383" s="81"/>
      <c r="CN383" s="404"/>
      <c r="CO383" s="92"/>
      <c r="CP383" s="78"/>
    </row>
    <row r="384" spans="89:94">
      <c r="CK384" s="536"/>
      <c r="CL384" s="536"/>
      <c r="CM384" s="81"/>
      <c r="CN384" s="404"/>
      <c r="CO384" s="92"/>
      <c r="CP384" s="78"/>
    </row>
    <row r="385" spans="89:94">
      <c r="CK385" s="536"/>
      <c r="CL385" s="536"/>
      <c r="CM385" s="81"/>
      <c r="CN385" s="404"/>
      <c r="CO385" s="92"/>
      <c r="CP385" s="78"/>
    </row>
    <row r="386" spans="89:94">
      <c r="CK386" s="536"/>
      <c r="CL386" s="536"/>
      <c r="CM386" s="81"/>
      <c r="CN386" s="404"/>
      <c r="CO386" s="92"/>
      <c r="CP386" s="78"/>
    </row>
    <row r="387" spans="89:94">
      <c r="CK387" s="536"/>
      <c r="CL387" s="536"/>
      <c r="CM387" s="81"/>
      <c r="CN387" s="404"/>
      <c r="CO387" s="92"/>
      <c r="CP387" s="78"/>
    </row>
    <row r="388" spans="89:94">
      <c r="CK388" s="536"/>
      <c r="CL388" s="536"/>
      <c r="CM388" s="81"/>
      <c r="CN388" s="404"/>
      <c r="CO388" s="92"/>
      <c r="CP388" s="78"/>
    </row>
    <row r="389" spans="89:94">
      <c r="CK389" s="536"/>
      <c r="CL389" s="536"/>
      <c r="CM389" s="81"/>
      <c r="CN389" s="404"/>
      <c r="CO389" s="92"/>
      <c r="CP389" s="78"/>
    </row>
    <row r="390" spans="89:94">
      <c r="CK390" s="536"/>
      <c r="CL390" s="536"/>
      <c r="CM390" s="81"/>
      <c r="CN390" s="404"/>
      <c r="CO390" s="92"/>
      <c r="CP390" s="78"/>
    </row>
    <row r="391" spans="89:94">
      <c r="CK391" s="536"/>
      <c r="CL391" s="536"/>
      <c r="CM391" s="81"/>
      <c r="CN391" s="404"/>
      <c r="CO391" s="92"/>
      <c r="CP391" s="78"/>
    </row>
    <row r="392" spans="89:94">
      <c r="CK392" s="536"/>
      <c r="CL392" s="536"/>
      <c r="CM392" s="81"/>
      <c r="CN392" s="404"/>
      <c r="CO392" s="92"/>
      <c r="CP392" s="78"/>
    </row>
    <row r="393" spans="89:94">
      <c r="CK393" s="536"/>
      <c r="CL393" s="536"/>
      <c r="CM393" s="81"/>
      <c r="CN393" s="404"/>
      <c r="CO393" s="92"/>
      <c r="CP393" s="78"/>
    </row>
    <row r="394" spans="89:94">
      <c r="CK394" s="536"/>
      <c r="CL394" s="536"/>
      <c r="CM394" s="81"/>
      <c r="CN394" s="404"/>
      <c r="CO394" s="92"/>
      <c r="CP394" s="78"/>
    </row>
    <row r="395" spans="89:94">
      <c r="CK395" s="536"/>
      <c r="CL395" s="536"/>
      <c r="CM395" s="81"/>
      <c r="CN395" s="404"/>
      <c r="CO395" s="92"/>
      <c r="CP395" s="78"/>
    </row>
    <row r="396" spans="89:94">
      <c r="CK396" s="536"/>
      <c r="CL396" s="536"/>
      <c r="CM396" s="81"/>
      <c r="CN396" s="404"/>
      <c r="CO396" s="92"/>
      <c r="CP396" s="78"/>
    </row>
    <row r="397" spans="89:94">
      <c r="CK397" s="536"/>
      <c r="CL397" s="536"/>
      <c r="CM397" s="81"/>
      <c r="CN397" s="404"/>
      <c r="CO397" s="92"/>
      <c r="CP397" s="78"/>
    </row>
    <row r="398" spans="89:94">
      <c r="CK398" s="536"/>
      <c r="CL398" s="536"/>
      <c r="CM398" s="81"/>
      <c r="CN398" s="404"/>
      <c r="CO398" s="92"/>
      <c r="CP398" s="78"/>
    </row>
    <row r="399" spans="89:94">
      <c r="CK399" s="536"/>
      <c r="CL399" s="536"/>
      <c r="CM399" s="81"/>
      <c r="CN399" s="404"/>
      <c r="CO399" s="92"/>
      <c r="CP399" s="78"/>
    </row>
    <row r="400" spans="89:94">
      <c r="CK400" s="536"/>
      <c r="CL400" s="536"/>
      <c r="CM400" s="81"/>
      <c r="CN400" s="404"/>
      <c r="CO400" s="92"/>
      <c r="CP400" s="78"/>
    </row>
    <row r="401" spans="89:94">
      <c r="CK401" s="536"/>
      <c r="CL401" s="536"/>
      <c r="CM401" s="81"/>
      <c r="CN401" s="404"/>
      <c r="CO401" s="92"/>
      <c r="CP401" s="78"/>
    </row>
    <row r="402" spans="89:94">
      <c r="CK402" s="536"/>
      <c r="CL402" s="536"/>
      <c r="CM402" s="81"/>
      <c r="CN402" s="404"/>
      <c r="CO402" s="92"/>
      <c r="CP402" s="78"/>
    </row>
    <row r="403" spans="89:94">
      <c r="CK403" s="536"/>
      <c r="CL403" s="536"/>
      <c r="CM403" s="81"/>
      <c r="CN403" s="404"/>
      <c r="CO403" s="92"/>
      <c r="CP403" s="78"/>
    </row>
    <row r="404" spans="89:94">
      <c r="CK404" s="536"/>
      <c r="CL404" s="536"/>
      <c r="CM404" s="81"/>
      <c r="CN404" s="404"/>
      <c r="CO404" s="92"/>
      <c r="CP404" s="78"/>
    </row>
    <row r="405" spans="89:94">
      <c r="CK405" s="536"/>
      <c r="CL405" s="536"/>
      <c r="CM405" s="81"/>
      <c r="CN405" s="404"/>
      <c r="CO405" s="92"/>
      <c r="CP405" s="78"/>
    </row>
    <row r="406" spans="89:94">
      <c r="CK406" s="536"/>
      <c r="CL406" s="536"/>
      <c r="CM406" s="81"/>
      <c r="CN406" s="404"/>
      <c r="CO406" s="92"/>
      <c r="CP406" s="78"/>
    </row>
    <row r="407" spans="89:94">
      <c r="CK407" s="536"/>
      <c r="CL407" s="536"/>
      <c r="CM407" s="81"/>
      <c r="CN407" s="404"/>
      <c r="CO407" s="92"/>
      <c r="CP407" s="78"/>
    </row>
    <row r="408" spans="89:94">
      <c r="CK408" s="536"/>
      <c r="CL408" s="536"/>
      <c r="CM408" s="81"/>
      <c r="CN408" s="404"/>
      <c r="CO408" s="92"/>
      <c r="CP408" s="78"/>
    </row>
    <row r="409" spans="89:94">
      <c r="CK409" s="536"/>
      <c r="CL409" s="536"/>
      <c r="CM409" s="81"/>
      <c r="CN409" s="404"/>
      <c r="CO409" s="92"/>
      <c r="CP409" s="78"/>
    </row>
    <row r="410" spans="89:94">
      <c r="CK410" s="536"/>
      <c r="CL410" s="536"/>
      <c r="CM410" s="81"/>
      <c r="CN410" s="404"/>
      <c r="CO410" s="92"/>
      <c r="CP410" s="78"/>
    </row>
    <row r="411" spans="89:94">
      <c r="CK411" s="536"/>
      <c r="CL411" s="536"/>
      <c r="CM411" s="81"/>
      <c r="CN411" s="404"/>
      <c r="CO411" s="92"/>
      <c r="CP411" s="78"/>
    </row>
    <row r="412" spans="89:94">
      <c r="CK412" s="536"/>
      <c r="CL412" s="536"/>
      <c r="CM412" s="81"/>
      <c r="CN412" s="404"/>
      <c r="CO412" s="92"/>
      <c r="CP412" s="78"/>
    </row>
    <row r="413" spans="89:94">
      <c r="CK413" s="536"/>
      <c r="CL413" s="536"/>
      <c r="CM413" s="81"/>
      <c r="CN413" s="404"/>
      <c r="CO413" s="92"/>
      <c r="CP413" s="78"/>
    </row>
    <row r="414" spans="89:94">
      <c r="CK414" s="536"/>
      <c r="CL414" s="536"/>
      <c r="CM414" s="81"/>
      <c r="CN414" s="404"/>
      <c r="CO414" s="92"/>
      <c r="CP414" s="78"/>
    </row>
    <row r="415" spans="89:94">
      <c r="CK415" s="536"/>
      <c r="CL415" s="536"/>
      <c r="CM415" s="81"/>
      <c r="CN415" s="404"/>
      <c r="CO415" s="92"/>
      <c r="CP415" s="78"/>
    </row>
    <row r="416" spans="89:94">
      <c r="CK416" s="536"/>
      <c r="CL416" s="536"/>
      <c r="CM416" s="81"/>
      <c r="CN416" s="404"/>
      <c r="CO416" s="92"/>
      <c r="CP416" s="78"/>
    </row>
    <row r="417" spans="89:94">
      <c r="CK417" s="536"/>
      <c r="CL417" s="536"/>
      <c r="CM417" s="81"/>
      <c r="CN417" s="404"/>
      <c r="CO417" s="92"/>
      <c r="CP417" s="78"/>
    </row>
    <row r="418" spans="89:94">
      <c r="CK418" s="536"/>
      <c r="CL418" s="536"/>
      <c r="CM418" s="81"/>
      <c r="CN418" s="404"/>
      <c r="CO418" s="92"/>
      <c r="CP418" s="78"/>
    </row>
    <row r="419" spans="89:94">
      <c r="CK419" s="536"/>
      <c r="CL419" s="536"/>
      <c r="CM419" s="81"/>
      <c r="CN419" s="404"/>
      <c r="CO419" s="92"/>
      <c r="CP419" s="78"/>
    </row>
    <row r="420" spans="89:94">
      <c r="CK420" s="536"/>
      <c r="CL420" s="536"/>
      <c r="CM420" s="81"/>
      <c r="CN420" s="404"/>
      <c r="CO420" s="92"/>
      <c r="CP420" s="78"/>
    </row>
    <row r="421" spans="89:94">
      <c r="CK421" s="536"/>
      <c r="CL421" s="536"/>
      <c r="CM421" s="81"/>
      <c r="CN421" s="404"/>
      <c r="CO421" s="92"/>
      <c r="CP421" s="78"/>
    </row>
    <row r="422" spans="89:94">
      <c r="CK422" s="536"/>
      <c r="CL422" s="536"/>
      <c r="CM422" s="81"/>
      <c r="CN422" s="404"/>
      <c r="CO422" s="92"/>
      <c r="CP422" s="78"/>
    </row>
    <row r="423" spans="89:94">
      <c r="CK423" s="536"/>
      <c r="CL423" s="536"/>
      <c r="CM423" s="81"/>
      <c r="CN423" s="404"/>
      <c r="CO423" s="92"/>
      <c r="CP423" s="78"/>
    </row>
    <row r="424" spans="89:94">
      <c r="CK424" s="536"/>
      <c r="CL424" s="536"/>
      <c r="CM424" s="81"/>
      <c r="CN424" s="404"/>
      <c r="CO424" s="92"/>
      <c r="CP424" s="78"/>
    </row>
    <row r="425" spans="89:94">
      <c r="CK425" s="536"/>
      <c r="CL425" s="536"/>
      <c r="CM425" s="81"/>
      <c r="CN425" s="404"/>
      <c r="CO425" s="92"/>
      <c r="CP425" s="78"/>
    </row>
    <row r="426" spans="89:94">
      <c r="CK426" s="536"/>
      <c r="CL426" s="536"/>
      <c r="CM426" s="81"/>
      <c r="CN426" s="404"/>
      <c r="CO426" s="92"/>
      <c r="CP426" s="78"/>
    </row>
    <row r="427" spans="89:94">
      <c r="CK427" s="536"/>
      <c r="CL427" s="536"/>
      <c r="CM427" s="81"/>
      <c r="CN427" s="404"/>
      <c r="CO427" s="92"/>
      <c r="CP427" s="78"/>
    </row>
    <row r="428" spans="89:94">
      <c r="CK428" s="536"/>
      <c r="CL428" s="536"/>
      <c r="CM428" s="81"/>
      <c r="CN428" s="404"/>
      <c r="CO428" s="92"/>
      <c r="CP428" s="78"/>
    </row>
    <row r="429" spans="89:94">
      <c r="CK429" s="536"/>
      <c r="CL429" s="536"/>
      <c r="CM429" s="81"/>
      <c r="CN429" s="404"/>
      <c r="CO429" s="92"/>
      <c r="CP429" s="78"/>
    </row>
    <row r="430" spans="89:94">
      <c r="CK430" s="536"/>
      <c r="CL430" s="536"/>
      <c r="CM430" s="81"/>
      <c r="CN430" s="404"/>
      <c r="CO430" s="92"/>
      <c r="CP430" s="78"/>
    </row>
    <row r="431" spans="89:94">
      <c r="CK431" s="536"/>
      <c r="CL431" s="536"/>
      <c r="CM431" s="81"/>
      <c r="CN431" s="404"/>
      <c r="CO431" s="92"/>
      <c r="CP431" s="78"/>
    </row>
    <row r="432" spans="89:94">
      <c r="CK432" s="536"/>
      <c r="CL432" s="536"/>
      <c r="CM432" s="81"/>
      <c r="CN432" s="404"/>
      <c r="CO432" s="92"/>
      <c r="CP432" s="78"/>
    </row>
    <row r="433" spans="89:94">
      <c r="CK433" s="536"/>
      <c r="CL433" s="536"/>
      <c r="CM433" s="81"/>
      <c r="CN433" s="404"/>
      <c r="CO433" s="92"/>
      <c r="CP433" s="78"/>
    </row>
    <row r="434" spans="89:94">
      <c r="CK434" s="536"/>
      <c r="CL434" s="536"/>
      <c r="CM434" s="81"/>
      <c r="CN434" s="404"/>
      <c r="CO434" s="92"/>
      <c r="CP434" s="78"/>
    </row>
    <row r="435" spans="89:94">
      <c r="CK435" s="536"/>
      <c r="CL435" s="536"/>
      <c r="CM435" s="81"/>
      <c r="CN435" s="404"/>
      <c r="CO435" s="92"/>
      <c r="CP435" s="78"/>
    </row>
    <row r="436" spans="89:94">
      <c r="CK436" s="536"/>
      <c r="CL436" s="536"/>
      <c r="CM436" s="81"/>
      <c r="CN436" s="404"/>
      <c r="CO436" s="92"/>
      <c r="CP436" s="78"/>
    </row>
    <row r="437" spans="89:94">
      <c r="CK437" s="536"/>
      <c r="CL437" s="536"/>
      <c r="CM437" s="81"/>
      <c r="CN437" s="404"/>
      <c r="CO437" s="92"/>
      <c r="CP437" s="78"/>
    </row>
    <row r="438" spans="89:94">
      <c r="CK438" s="536"/>
      <c r="CL438" s="536"/>
      <c r="CM438" s="81"/>
      <c r="CN438" s="404"/>
      <c r="CO438" s="92"/>
      <c r="CP438" s="78"/>
    </row>
    <row r="439" spans="89:94">
      <c r="CK439" s="536"/>
      <c r="CL439" s="536"/>
      <c r="CM439" s="81"/>
      <c r="CN439" s="404"/>
      <c r="CO439" s="92"/>
      <c r="CP439" s="78"/>
    </row>
    <row r="440" spans="89:94">
      <c r="CK440" s="536"/>
      <c r="CL440" s="536"/>
      <c r="CM440" s="81"/>
      <c r="CN440" s="404"/>
      <c r="CO440" s="92"/>
      <c r="CP440" s="78"/>
    </row>
    <row r="441" spans="89:94">
      <c r="CK441" s="536"/>
      <c r="CL441" s="536"/>
      <c r="CM441" s="81"/>
      <c r="CN441" s="404"/>
      <c r="CO441" s="92"/>
      <c r="CP441" s="78"/>
    </row>
    <row r="442" spans="89:94">
      <c r="CK442" s="536"/>
      <c r="CL442" s="536"/>
      <c r="CM442" s="81"/>
      <c r="CN442" s="404"/>
      <c r="CO442" s="92"/>
      <c r="CP442" s="78"/>
    </row>
    <row r="443" spans="89:94">
      <c r="CK443" s="536"/>
      <c r="CL443" s="536"/>
      <c r="CM443" s="81"/>
      <c r="CN443" s="404"/>
      <c r="CO443" s="92"/>
      <c r="CP443" s="78"/>
    </row>
    <row r="444" spans="89:94">
      <c r="CK444" s="536"/>
      <c r="CL444" s="536"/>
      <c r="CM444" s="81"/>
      <c r="CN444" s="404"/>
      <c r="CO444" s="92"/>
      <c r="CP444" s="78"/>
    </row>
    <row r="445" spans="89:94">
      <c r="CK445" s="536"/>
      <c r="CL445" s="536"/>
      <c r="CM445" s="81"/>
      <c r="CN445" s="404"/>
      <c r="CO445" s="92"/>
      <c r="CP445" s="78"/>
    </row>
    <row r="446" spans="89:94">
      <c r="CK446" s="536"/>
      <c r="CL446" s="536"/>
      <c r="CM446" s="81"/>
      <c r="CN446" s="404"/>
      <c r="CO446" s="92"/>
      <c r="CP446" s="78"/>
    </row>
    <row r="447" spans="89:94">
      <c r="CK447" s="536"/>
      <c r="CL447" s="536"/>
      <c r="CM447" s="81"/>
      <c r="CN447" s="404"/>
      <c r="CO447" s="92"/>
      <c r="CP447" s="78"/>
    </row>
    <row r="448" spans="89:94">
      <c r="CK448" s="536"/>
      <c r="CL448" s="536"/>
      <c r="CM448" s="81"/>
      <c r="CN448" s="404"/>
      <c r="CO448" s="92"/>
      <c r="CP448" s="78"/>
    </row>
    <row r="449" spans="89:94">
      <c r="CK449" s="536"/>
      <c r="CL449" s="536"/>
      <c r="CM449" s="81"/>
      <c r="CN449" s="404"/>
      <c r="CO449" s="92"/>
      <c r="CP449" s="78"/>
    </row>
    <row r="450" spans="89:94">
      <c r="CK450" s="536"/>
      <c r="CL450" s="536"/>
      <c r="CM450" s="81"/>
      <c r="CN450" s="404"/>
      <c r="CO450" s="92"/>
      <c r="CP450" s="78"/>
    </row>
    <row r="451" spans="89:94">
      <c r="CK451" s="536"/>
      <c r="CL451" s="536"/>
      <c r="CM451" s="81"/>
      <c r="CN451" s="404"/>
      <c r="CO451" s="92"/>
      <c r="CP451" s="78"/>
    </row>
    <row r="452" spans="89:94">
      <c r="CK452" s="536"/>
      <c r="CL452" s="536"/>
      <c r="CM452" s="81"/>
      <c r="CN452" s="404"/>
      <c r="CO452" s="92"/>
      <c r="CP452" s="78"/>
    </row>
    <row r="453" spans="89:94">
      <c r="CK453" s="536"/>
      <c r="CL453" s="536"/>
      <c r="CM453" s="81"/>
      <c r="CN453" s="404"/>
      <c r="CO453" s="92"/>
      <c r="CP453" s="78"/>
    </row>
    <row r="454" spans="89:94">
      <c r="CK454" s="536"/>
      <c r="CL454" s="536"/>
      <c r="CM454" s="81"/>
      <c r="CN454" s="404"/>
      <c r="CO454" s="92"/>
      <c r="CP454" s="78"/>
    </row>
    <row r="455" spans="89:94">
      <c r="CK455" s="536"/>
      <c r="CL455" s="536"/>
      <c r="CM455" s="81"/>
      <c r="CN455" s="404"/>
      <c r="CO455" s="92"/>
      <c r="CP455" s="78"/>
    </row>
    <row r="456" spans="89:94">
      <c r="CK456" s="536"/>
      <c r="CL456" s="536"/>
      <c r="CM456" s="81"/>
      <c r="CN456" s="404"/>
      <c r="CO456" s="92"/>
      <c r="CP456" s="78"/>
    </row>
    <row r="457" spans="89:94">
      <c r="CK457" s="536"/>
      <c r="CL457" s="536"/>
      <c r="CM457" s="81"/>
      <c r="CN457" s="404"/>
      <c r="CO457" s="92"/>
      <c r="CP457" s="78"/>
    </row>
    <row r="458" spans="89:94">
      <c r="CK458" s="536"/>
      <c r="CL458" s="536"/>
      <c r="CM458" s="81"/>
      <c r="CN458" s="404"/>
      <c r="CO458" s="92"/>
      <c r="CP458" s="78"/>
    </row>
    <row r="459" spans="89:94">
      <c r="CK459" s="536"/>
      <c r="CL459" s="536"/>
      <c r="CM459" s="81"/>
      <c r="CN459" s="404"/>
      <c r="CO459" s="92"/>
      <c r="CP459" s="78"/>
    </row>
    <row r="460" spans="89:94">
      <c r="CK460" s="536"/>
      <c r="CL460" s="536"/>
      <c r="CM460" s="81"/>
      <c r="CN460" s="404"/>
      <c r="CO460" s="92"/>
      <c r="CP460" s="78"/>
    </row>
    <row r="461" spans="89:94">
      <c r="CK461" s="536"/>
      <c r="CL461" s="536"/>
      <c r="CM461" s="81"/>
      <c r="CN461" s="404"/>
      <c r="CO461" s="92"/>
      <c r="CP461" s="78"/>
    </row>
    <row r="462" spans="89:94">
      <c r="CK462" s="536"/>
      <c r="CL462" s="536"/>
      <c r="CM462" s="81"/>
      <c r="CN462" s="404"/>
      <c r="CO462" s="92"/>
      <c r="CP462" s="78"/>
    </row>
    <row r="463" spans="89:94">
      <c r="CK463" s="536"/>
      <c r="CL463" s="536"/>
      <c r="CM463" s="81"/>
      <c r="CN463" s="404"/>
      <c r="CO463" s="92"/>
      <c r="CP463" s="78"/>
    </row>
    <row r="464" spans="89:94">
      <c r="CK464" s="536"/>
      <c r="CL464" s="536"/>
      <c r="CM464" s="81"/>
      <c r="CN464" s="404"/>
      <c r="CO464" s="92"/>
      <c r="CP464" s="78"/>
    </row>
    <row r="465" spans="89:94">
      <c r="CK465" s="536"/>
      <c r="CL465" s="536"/>
      <c r="CM465" s="81"/>
      <c r="CN465" s="404"/>
      <c r="CO465" s="92"/>
      <c r="CP465" s="78"/>
    </row>
    <row r="466" spans="89:94">
      <c r="CK466" s="536"/>
      <c r="CL466" s="536"/>
      <c r="CM466" s="81"/>
      <c r="CN466" s="404"/>
      <c r="CO466" s="92"/>
      <c r="CP466" s="78"/>
    </row>
    <row r="467" spans="89:94">
      <c r="CK467" s="536"/>
      <c r="CL467" s="536"/>
      <c r="CM467" s="81"/>
      <c r="CN467" s="404"/>
      <c r="CO467" s="92"/>
      <c r="CP467" s="78"/>
    </row>
    <row r="468" spans="89:94">
      <c r="CK468" s="536"/>
      <c r="CL468" s="536"/>
      <c r="CM468" s="81"/>
      <c r="CN468" s="404"/>
      <c r="CO468" s="92"/>
      <c r="CP468" s="78"/>
    </row>
    <row r="469" spans="89:94">
      <c r="CK469" s="536"/>
      <c r="CL469" s="536"/>
      <c r="CM469" s="81"/>
      <c r="CN469" s="404"/>
      <c r="CO469" s="92"/>
      <c r="CP469" s="78"/>
    </row>
    <row r="470" spans="89:94">
      <c r="CK470" s="536"/>
      <c r="CL470" s="536"/>
      <c r="CM470" s="81"/>
      <c r="CN470" s="404"/>
      <c r="CO470" s="92"/>
      <c r="CP470" s="78"/>
    </row>
    <row r="471" spans="89:94">
      <c r="CK471" s="536"/>
      <c r="CL471" s="536"/>
      <c r="CM471" s="81"/>
      <c r="CN471" s="404"/>
      <c r="CO471" s="92"/>
      <c r="CP471" s="78"/>
    </row>
    <row r="472" spans="89:94">
      <c r="CK472" s="536"/>
      <c r="CL472" s="536"/>
      <c r="CM472" s="81"/>
      <c r="CN472" s="404"/>
      <c r="CO472" s="92"/>
      <c r="CP472" s="78"/>
    </row>
    <row r="473" spans="89:94">
      <c r="CK473" s="536"/>
      <c r="CL473" s="536"/>
      <c r="CM473" s="81"/>
      <c r="CN473" s="404"/>
      <c r="CO473" s="92"/>
      <c r="CP473" s="78"/>
    </row>
    <row r="474" spans="89:94">
      <c r="CK474" s="536"/>
      <c r="CL474" s="536"/>
      <c r="CM474" s="81"/>
      <c r="CN474" s="404"/>
      <c r="CO474" s="92"/>
      <c r="CP474" s="78"/>
    </row>
    <row r="475" spans="89:94">
      <c r="CK475" s="536"/>
      <c r="CL475" s="536"/>
      <c r="CM475" s="81"/>
      <c r="CN475" s="404"/>
      <c r="CO475" s="92"/>
      <c r="CP475" s="78"/>
    </row>
    <row r="476" spans="89:94">
      <c r="CK476" s="536"/>
      <c r="CL476" s="536"/>
      <c r="CM476" s="81"/>
      <c r="CN476" s="404"/>
      <c r="CO476" s="92"/>
      <c r="CP476" s="78"/>
    </row>
    <row r="477" spans="89:94">
      <c r="CK477" s="536"/>
      <c r="CL477" s="536"/>
      <c r="CM477" s="81"/>
      <c r="CN477" s="404"/>
      <c r="CO477" s="92"/>
      <c r="CP477" s="78"/>
    </row>
    <row r="478" spans="89:94">
      <c r="CK478" s="536"/>
      <c r="CL478" s="536"/>
      <c r="CM478" s="81"/>
      <c r="CN478" s="404"/>
      <c r="CO478" s="92"/>
      <c r="CP478" s="78"/>
    </row>
    <row r="479" spans="89:94">
      <c r="CK479" s="536"/>
      <c r="CL479" s="536"/>
      <c r="CM479" s="81"/>
      <c r="CN479" s="404"/>
      <c r="CO479" s="92"/>
      <c r="CP479" s="78"/>
    </row>
    <row r="480" spans="89:94">
      <c r="CK480" s="536"/>
      <c r="CL480" s="536"/>
      <c r="CM480" s="81"/>
      <c r="CN480" s="404"/>
      <c r="CO480" s="92"/>
      <c r="CP480" s="78"/>
    </row>
    <row r="481" spans="89:94">
      <c r="CK481" s="536"/>
      <c r="CL481" s="536"/>
      <c r="CM481" s="81"/>
      <c r="CN481" s="404"/>
      <c r="CO481" s="92"/>
      <c r="CP481" s="78"/>
    </row>
    <row r="482" spans="89:94">
      <c r="CK482" s="536"/>
      <c r="CL482" s="536"/>
      <c r="CM482" s="81"/>
      <c r="CN482" s="404"/>
      <c r="CO482" s="92"/>
      <c r="CP482" s="78"/>
    </row>
    <row r="483" spans="89:94">
      <c r="CK483" s="536"/>
      <c r="CL483" s="536"/>
      <c r="CM483" s="81"/>
      <c r="CN483" s="404"/>
      <c r="CO483" s="92"/>
      <c r="CP483" s="78"/>
    </row>
    <row r="484" spans="89:94">
      <c r="CK484" s="536"/>
      <c r="CL484" s="536"/>
      <c r="CM484" s="81"/>
      <c r="CN484" s="404"/>
      <c r="CO484" s="92"/>
      <c r="CP484" s="78"/>
    </row>
    <row r="485" spans="89:94">
      <c r="CK485" s="536"/>
      <c r="CL485" s="536"/>
      <c r="CM485" s="81"/>
      <c r="CN485" s="404"/>
      <c r="CO485" s="92"/>
      <c r="CP485" s="78"/>
    </row>
    <row r="486" spans="89:94">
      <c r="CK486" s="536"/>
      <c r="CL486" s="536"/>
      <c r="CM486" s="81"/>
      <c r="CN486" s="404"/>
      <c r="CO486" s="92"/>
      <c r="CP486" s="78"/>
    </row>
    <row r="487" spans="89:94">
      <c r="CK487" s="536"/>
      <c r="CL487" s="536"/>
      <c r="CM487" s="81"/>
      <c r="CN487" s="404"/>
      <c r="CO487" s="92"/>
      <c r="CP487" s="78"/>
    </row>
    <row r="488" spans="89:94">
      <c r="CK488" s="536"/>
      <c r="CL488" s="536"/>
      <c r="CM488" s="81"/>
      <c r="CN488" s="404"/>
      <c r="CO488" s="92"/>
      <c r="CP488" s="78"/>
    </row>
    <row r="489" spans="89:94">
      <c r="CK489" s="536"/>
      <c r="CL489" s="536"/>
      <c r="CM489" s="81"/>
      <c r="CN489" s="404"/>
      <c r="CO489" s="92"/>
      <c r="CP489" s="78"/>
    </row>
    <row r="490" spans="89:94">
      <c r="CK490" s="536"/>
      <c r="CL490" s="536"/>
      <c r="CM490" s="81"/>
      <c r="CN490" s="404"/>
      <c r="CO490" s="92"/>
      <c r="CP490" s="78"/>
    </row>
    <row r="491" spans="89:94">
      <c r="CK491" s="536"/>
      <c r="CL491" s="536"/>
      <c r="CM491" s="81"/>
      <c r="CN491" s="404"/>
      <c r="CO491" s="92"/>
      <c r="CP491" s="78"/>
    </row>
    <row r="492" spans="89:94">
      <c r="CK492" s="536"/>
      <c r="CL492" s="536"/>
      <c r="CM492" s="81"/>
      <c r="CN492" s="404"/>
      <c r="CO492" s="92"/>
      <c r="CP492" s="78"/>
    </row>
    <row r="493" spans="89:94">
      <c r="CK493" s="536"/>
      <c r="CL493" s="536"/>
      <c r="CM493" s="81"/>
      <c r="CN493" s="404"/>
      <c r="CO493" s="92"/>
      <c r="CP493" s="78"/>
    </row>
    <row r="494" spans="89:94">
      <c r="CK494" s="536"/>
      <c r="CL494" s="536"/>
      <c r="CM494" s="81"/>
      <c r="CN494" s="404"/>
      <c r="CO494" s="92"/>
      <c r="CP494" s="78"/>
    </row>
    <row r="495" spans="89:94">
      <c r="CK495" s="536"/>
      <c r="CL495" s="536"/>
      <c r="CM495" s="81"/>
      <c r="CN495" s="404"/>
      <c r="CO495" s="92"/>
      <c r="CP495" s="78"/>
    </row>
    <row r="496" spans="89:94">
      <c r="CK496" s="536"/>
      <c r="CL496" s="536"/>
      <c r="CM496" s="81"/>
      <c r="CN496" s="404"/>
      <c r="CO496" s="92"/>
      <c r="CP496" s="78"/>
    </row>
    <row r="497" spans="89:94">
      <c r="CK497" s="536"/>
      <c r="CL497" s="536"/>
      <c r="CM497" s="81"/>
      <c r="CN497" s="404"/>
      <c r="CO497" s="92"/>
      <c r="CP497" s="78"/>
    </row>
    <row r="498" spans="89:94">
      <c r="CK498" s="536"/>
      <c r="CL498" s="536"/>
      <c r="CM498" s="81"/>
      <c r="CN498" s="404"/>
      <c r="CO498" s="92"/>
      <c r="CP498" s="78"/>
    </row>
    <row r="499" spans="89:94">
      <c r="CK499" s="536"/>
      <c r="CL499" s="536"/>
      <c r="CM499" s="81"/>
      <c r="CN499" s="404"/>
      <c r="CO499" s="92"/>
      <c r="CP499" s="78"/>
    </row>
    <row r="500" spans="89:94">
      <c r="CK500" s="536"/>
      <c r="CL500" s="536"/>
      <c r="CM500" s="81"/>
      <c r="CN500" s="404"/>
      <c r="CO500" s="92"/>
      <c r="CP500" s="78"/>
    </row>
    <row r="501" spans="89:94">
      <c r="CK501" s="536"/>
      <c r="CL501" s="536"/>
      <c r="CM501" s="81"/>
      <c r="CN501" s="404"/>
      <c r="CO501" s="92"/>
      <c r="CP501" s="78"/>
    </row>
    <row r="502" spans="89:94">
      <c r="CK502" s="536"/>
      <c r="CL502" s="536"/>
      <c r="CM502" s="81"/>
      <c r="CN502" s="404"/>
      <c r="CO502" s="92"/>
      <c r="CP502" s="78"/>
    </row>
    <row r="503" spans="89:94">
      <c r="CK503" s="536"/>
      <c r="CL503" s="536"/>
      <c r="CM503" s="81"/>
      <c r="CN503" s="404"/>
      <c r="CO503" s="92"/>
      <c r="CP503" s="78"/>
    </row>
    <row r="504" spans="89:94">
      <c r="CK504" s="536"/>
      <c r="CL504" s="536"/>
      <c r="CM504" s="81"/>
      <c r="CN504" s="404"/>
      <c r="CO504" s="92"/>
      <c r="CP504" s="78"/>
    </row>
    <row r="505" spans="89:94">
      <c r="CK505" s="536"/>
      <c r="CL505" s="536"/>
      <c r="CM505" s="81"/>
      <c r="CN505" s="404"/>
      <c r="CO505" s="92"/>
      <c r="CP505" s="78"/>
    </row>
    <row r="506" spans="89:94">
      <c r="CK506" s="536"/>
      <c r="CL506" s="536"/>
      <c r="CM506" s="81"/>
      <c r="CN506" s="404"/>
      <c r="CO506" s="92"/>
      <c r="CP506" s="78"/>
    </row>
    <row r="507" spans="89:94">
      <c r="CK507" s="536"/>
      <c r="CL507" s="536"/>
      <c r="CM507" s="81"/>
      <c r="CN507" s="404"/>
      <c r="CO507" s="92"/>
      <c r="CP507" s="78"/>
    </row>
    <row r="508" spans="89:94">
      <c r="CK508" s="536"/>
      <c r="CL508" s="536"/>
      <c r="CM508" s="81"/>
      <c r="CN508" s="404"/>
      <c r="CO508" s="92"/>
      <c r="CP508" s="78"/>
    </row>
    <row r="509" spans="89:94">
      <c r="CK509" s="536"/>
      <c r="CL509" s="536"/>
      <c r="CM509" s="81"/>
      <c r="CN509" s="404"/>
      <c r="CO509" s="92"/>
      <c r="CP509" s="78"/>
    </row>
    <row r="510" spans="89:94">
      <c r="CK510" s="536"/>
      <c r="CL510" s="536"/>
      <c r="CM510" s="81"/>
      <c r="CN510" s="404"/>
      <c r="CO510" s="92"/>
      <c r="CP510" s="78"/>
    </row>
    <row r="511" spans="89:94">
      <c r="CK511" s="536"/>
      <c r="CL511" s="536"/>
      <c r="CM511" s="81"/>
      <c r="CN511" s="404"/>
      <c r="CO511" s="92"/>
      <c r="CP511" s="78"/>
    </row>
    <row r="512" spans="89:94">
      <c r="CK512" s="536"/>
      <c r="CL512" s="536"/>
      <c r="CM512" s="81"/>
      <c r="CN512" s="404"/>
      <c r="CO512" s="92"/>
      <c r="CP512" s="78"/>
    </row>
    <row r="513" spans="89:94">
      <c r="CK513" s="536"/>
      <c r="CL513" s="536"/>
      <c r="CM513" s="81"/>
      <c r="CN513" s="404"/>
      <c r="CO513" s="92"/>
      <c r="CP513" s="78"/>
    </row>
    <row r="514" spans="89:94">
      <c r="CK514" s="536"/>
      <c r="CL514" s="536"/>
      <c r="CM514" s="81"/>
      <c r="CN514" s="404"/>
      <c r="CO514" s="92"/>
      <c r="CP514" s="78"/>
    </row>
    <row r="515" spans="89:94">
      <c r="CK515" s="536"/>
      <c r="CL515" s="536"/>
      <c r="CM515" s="81"/>
      <c r="CN515" s="404"/>
      <c r="CO515" s="92"/>
      <c r="CP515" s="78"/>
    </row>
    <row r="516" spans="89:94">
      <c r="CK516" s="536"/>
      <c r="CL516" s="536"/>
      <c r="CM516" s="81"/>
      <c r="CN516" s="404"/>
      <c r="CO516" s="92"/>
      <c r="CP516" s="78"/>
    </row>
    <row r="517" spans="89:94">
      <c r="CK517" s="536"/>
      <c r="CL517" s="536"/>
      <c r="CM517" s="81"/>
      <c r="CN517" s="404"/>
      <c r="CO517" s="92"/>
      <c r="CP517" s="78"/>
    </row>
    <row r="518" spans="89:94">
      <c r="CK518" s="536"/>
      <c r="CL518" s="536"/>
      <c r="CM518" s="81"/>
      <c r="CN518" s="404"/>
      <c r="CO518" s="92"/>
      <c r="CP518" s="78"/>
    </row>
    <row r="519" spans="89:94">
      <c r="CK519" s="536"/>
      <c r="CL519" s="536"/>
      <c r="CM519" s="81"/>
      <c r="CN519" s="404"/>
      <c r="CO519" s="92"/>
      <c r="CP519" s="78"/>
    </row>
    <row r="520" spans="89:94">
      <c r="CK520" s="536"/>
      <c r="CL520" s="536"/>
      <c r="CM520" s="81"/>
      <c r="CN520" s="404"/>
      <c r="CO520" s="92"/>
      <c r="CP520" s="78"/>
    </row>
    <row r="521" spans="89:94">
      <c r="CK521" s="536"/>
      <c r="CL521" s="536"/>
      <c r="CM521" s="81"/>
      <c r="CN521" s="404"/>
      <c r="CO521" s="92"/>
      <c r="CP521" s="78"/>
    </row>
    <row r="522" spans="89:94">
      <c r="CK522" s="536"/>
      <c r="CL522" s="536"/>
      <c r="CM522" s="81"/>
      <c r="CN522" s="404"/>
      <c r="CO522" s="92"/>
      <c r="CP522" s="78"/>
    </row>
    <row r="523" spans="89:94">
      <c r="CK523" s="536"/>
      <c r="CL523" s="536"/>
      <c r="CM523" s="81"/>
      <c r="CN523" s="404"/>
      <c r="CO523" s="92"/>
      <c r="CP523" s="78"/>
    </row>
    <row r="524" spans="89:94">
      <c r="CK524" s="536"/>
      <c r="CL524" s="536"/>
      <c r="CM524" s="81"/>
      <c r="CN524" s="404"/>
      <c r="CO524" s="92"/>
      <c r="CP524" s="78"/>
    </row>
    <row r="525" spans="89:94">
      <c r="CK525" s="536"/>
      <c r="CL525" s="536"/>
      <c r="CM525" s="81"/>
      <c r="CN525" s="404"/>
      <c r="CO525" s="92"/>
      <c r="CP525" s="78"/>
    </row>
    <row r="526" spans="89:94">
      <c r="CK526" s="536"/>
      <c r="CL526" s="536"/>
      <c r="CM526" s="81"/>
      <c r="CN526" s="404"/>
      <c r="CO526" s="92"/>
      <c r="CP526" s="78"/>
    </row>
    <row r="527" spans="89:94">
      <c r="CK527" s="536"/>
      <c r="CL527" s="536"/>
      <c r="CM527" s="81"/>
      <c r="CN527" s="404"/>
      <c r="CO527" s="92"/>
      <c r="CP527" s="78"/>
    </row>
    <row r="528" spans="89:94">
      <c r="CK528" s="536"/>
      <c r="CL528" s="536"/>
      <c r="CM528" s="81"/>
      <c r="CN528" s="404"/>
      <c r="CO528" s="92"/>
      <c r="CP528" s="78"/>
    </row>
    <row r="529" spans="89:94">
      <c r="CK529" s="536"/>
      <c r="CL529" s="536"/>
      <c r="CM529" s="81"/>
      <c r="CN529" s="404"/>
      <c r="CO529" s="92"/>
      <c r="CP529" s="78"/>
    </row>
    <row r="530" spans="89:94">
      <c r="CK530" s="536"/>
      <c r="CL530" s="536"/>
      <c r="CM530" s="81"/>
      <c r="CN530" s="404"/>
      <c r="CO530" s="92"/>
      <c r="CP530" s="78"/>
    </row>
    <row r="531" spans="89:94">
      <c r="CK531" s="536"/>
      <c r="CL531" s="536"/>
      <c r="CM531" s="81"/>
      <c r="CN531" s="404"/>
      <c r="CO531" s="92"/>
      <c r="CP531" s="78"/>
    </row>
    <row r="532" spans="89:94">
      <c r="CK532" s="536"/>
      <c r="CL532" s="536"/>
      <c r="CM532" s="81"/>
      <c r="CN532" s="404"/>
      <c r="CO532" s="92"/>
      <c r="CP532" s="78"/>
    </row>
    <row r="533" spans="89:94">
      <c r="CK533" s="536"/>
      <c r="CL533" s="536"/>
      <c r="CM533" s="81"/>
      <c r="CN533" s="404"/>
      <c r="CO533" s="92"/>
      <c r="CP533" s="78"/>
    </row>
    <row r="534" spans="89:94">
      <c r="CK534" s="536"/>
      <c r="CL534" s="536"/>
      <c r="CM534" s="81"/>
      <c r="CN534" s="404"/>
      <c r="CO534" s="92"/>
      <c r="CP534" s="78"/>
    </row>
    <row r="535" spans="89:94">
      <c r="CK535" s="536"/>
      <c r="CL535" s="536"/>
      <c r="CM535" s="81"/>
      <c r="CN535" s="404"/>
      <c r="CO535" s="92"/>
      <c r="CP535" s="78"/>
    </row>
    <row r="536" spans="89:94">
      <c r="CK536" s="536"/>
      <c r="CL536" s="536"/>
      <c r="CM536" s="81"/>
      <c r="CN536" s="404"/>
      <c r="CO536" s="92"/>
      <c r="CP536" s="78"/>
    </row>
    <row r="537" spans="89:94">
      <c r="CK537" s="536"/>
      <c r="CL537" s="536"/>
      <c r="CM537" s="81"/>
      <c r="CN537" s="404"/>
      <c r="CO537" s="92"/>
      <c r="CP537" s="78"/>
    </row>
    <row r="538" spans="89:94">
      <c r="CK538" s="536"/>
      <c r="CL538" s="536"/>
      <c r="CM538" s="81"/>
      <c r="CN538" s="404"/>
      <c r="CO538" s="92"/>
      <c r="CP538" s="78"/>
    </row>
    <row r="539" spans="89:94">
      <c r="CK539" s="536"/>
      <c r="CL539" s="536"/>
      <c r="CM539" s="81"/>
      <c r="CN539" s="404"/>
      <c r="CO539" s="92"/>
      <c r="CP539" s="78"/>
    </row>
    <row r="540" spans="89:94">
      <c r="CK540" s="536"/>
      <c r="CL540" s="536"/>
      <c r="CM540" s="81"/>
      <c r="CN540" s="404"/>
      <c r="CO540" s="92"/>
      <c r="CP540" s="78"/>
    </row>
    <row r="541" spans="89:94">
      <c r="CK541" s="536"/>
      <c r="CL541" s="536"/>
      <c r="CM541" s="81"/>
      <c r="CN541" s="404"/>
      <c r="CO541" s="92"/>
      <c r="CP541" s="78"/>
    </row>
    <row r="542" spans="89:94">
      <c r="CK542" s="536"/>
      <c r="CL542" s="536"/>
      <c r="CM542" s="81"/>
      <c r="CN542" s="404"/>
      <c r="CO542" s="92"/>
      <c r="CP542" s="78"/>
    </row>
    <row r="543" spans="89:94">
      <c r="CK543" s="536"/>
      <c r="CL543" s="536"/>
      <c r="CM543" s="81"/>
      <c r="CN543" s="404"/>
      <c r="CO543" s="92"/>
      <c r="CP543" s="78"/>
    </row>
    <row r="544" spans="89:94">
      <c r="CK544" s="536"/>
      <c r="CL544" s="536"/>
      <c r="CM544" s="81"/>
      <c r="CN544" s="404"/>
      <c r="CO544" s="92"/>
      <c r="CP544" s="78"/>
    </row>
    <row r="545" spans="89:94">
      <c r="CK545" s="536"/>
      <c r="CL545" s="536"/>
      <c r="CM545" s="81"/>
      <c r="CN545" s="404"/>
      <c r="CO545" s="92"/>
      <c r="CP545" s="78"/>
    </row>
    <row r="546" spans="89:94">
      <c r="CK546" s="536"/>
      <c r="CL546" s="536"/>
      <c r="CM546" s="81"/>
      <c r="CN546" s="404"/>
      <c r="CO546" s="92"/>
      <c r="CP546" s="78"/>
    </row>
    <row r="547" spans="89:94">
      <c r="CK547" s="536"/>
      <c r="CL547" s="536"/>
      <c r="CM547" s="81"/>
      <c r="CN547" s="404"/>
      <c r="CO547" s="92"/>
      <c r="CP547" s="78"/>
    </row>
    <row r="548" spans="89:94">
      <c r="CK548" s="536"/>
      <c r="CL548" s="536"/>
      <c r="CM548" s="81"/>
      <c r="CN548" s="404"/>
      <c r="CO548" s="92"/>
      <c r="CP548" s="78"/>
    </row>
    <row r="549" spans="89:94">
      <c r="CK549" s="536"/>
      <c r="CL549" s="536"/>
      <c r="CM549" s="81"/>
      <c r="CN549" s="404"/>
      <c r="CO549" s="92"/>
      <c r="CP549" s="78"/>
    </row>
    <row r="550" spans="89:94">
      <c r="CK550" s="536"/>
      <c r="CL550" s="536"/>
      <c r="CM550" s="81"/>
      <c r="CN550" s="404"/>
      <c r="CO550" s="92"/>
      <c r="CP550" s="78"/>
    </row>
    <row r="551" spans="89:94">
      <c r="CK551" s="536"/>
      <c r="CL551" s="536"/>
      <c r="CM551" s="81"/>
      <c r="CN551" s="404"/>
      <c r="CO551" s="92"/>
      <c r="CP551" s="78"/>
    </row>
    <row r="552" spans="89:94">
      <c r="CK552" s="536"/>
      <c r="CL552" s="536"/>
      <c r="CM552" s="81"/>
      <c r="CN552" s="404"/>
      <c r="CO552" s="92"/>
      <c r="CP552" s="78"/>
    </row>
    <row r="553" spans="89:94">
      <c r="CK553" s="536"/>
      <c r="CL553" s="536"/>
      <c r="CM553" s="81"/>
      <c r="CN553" s="404"/>
      <c r="CO553" s="92"/>
      <c r="CP553" s="78"/>
    </row>
    <row r="554" spans="89:94">
      <c r="CK554" s="536"/>
      <c r="CL554" s="536"/>
      <c r="CM554" s="81"/>
      <c r="CN554" s="404"/>
      <c r="CO554" s="92"/>
      <c r="CP554" s="78"/>
    </row>
    <row r="555" spans="89:94">
      <c r="CK555" s="536"/>
      <c r="CL555" s="536"/>
      <c r="CM555" s="81"/>
      <c r="CN555" s="404"/>
      <c r="CO555" s="92"/>
      <c r="CP555" s="78"/>
    </row>
    <row r="556" spans="89:94">
      <c r="CK556" s="536"/>
      <c r="CL556" s="536"/>
      <c r="CM556" s="81"/>
      <c r="CN556" s="404"/>
      <c r="CO556" s="92"/>
      <c r="CP556" s="78"/>
    </row>
    <row r="557" spans="89:94">
      <c r="CK557" s="536"/>
      <c r="CL557" s="536"/>
      <c r="CM557" s="81"/>
      <c r="CN557" s="404"/>
      <c r="CO557" s="92"/>
      <c r="CP557" s="78"/>
    </row>
    <row r="558" spans="89:94">
      <c r="CK558" s="536"/>
      <c r="CL558" s="536"/>
      <c r="CM558" s="81"/>
      <c r="CN558" s="404"/>
      <c r="CO558" s="92"/>
      <c r="CP558" s="78"/>
    </row>
    <row r="559" spans="89:94">
      <c r="CK559" s="536"/>
      <c r="CL559" s="536"/>
      <c r="CM559" s="81"/>
      <c r="CN559" s="404"/>
      <c r="CO559" s="92"/>
      <c r="CP559" s="78"/>
    </row>
    <row r="560" spans="89:94">
      <c r="CK560" s="536"/>
      <c r="CL560" s="536"/>
      <c r="CM560" s="81"/>
      <c r="CN560" s="404"/>
      <c r="CO560" s="92"/>
      <c r="CP560" s="78"/>
    </row>
    <row r="561" spans="89:94">
      <c r="CK561" s="536"/>
      <c r="CL561" s="536"/>
      <c r="CM561" s="81"/>
      <c r="CN561" s="404"/>
      <c r="CO561" s="92"/>
      <c r="CP561" s="78"/>
    </row>
    <row r="562" spans="89:94">
      <c r="CK562" s="536"/>
      <c r="CL562" s="536"/>
      <c r="CM562" s="81"/>
      <c r="CN562" s="404"/>
      <c r="CO562" s="92"/>
      <c r="CP562" s="78"/>
    </row>
    <row r="563" spans="89:94">
      <c r="CK563" s="536"/>
      <c r="CL563" s="536"/>
      <c r="CM563" s="81"/>
      <c r="CN563" s="404"/>
      <c r="CO563" s="92"/>
      <c r="CP563" s="78"/>
    </row>
    <row r="564" spans="89:94">
      <c r="CK564" s="536"/>
      <c r="CL564" s="536"/>
      <c r="CM564" s="81"/>
      <c r="CN564" s="404"/>
      <c r="CO564" s="92"/>
      <c r="CP564" s="78"/>
    </row>
    <row r="565" spans="89:94">
      <c r="CK565" s="536"/>
      <c r="CL565" s="536"/>
      <c r="CM565" s="81"/>
      <c r="CN565" s="404"/>
      <c r="CO565" s="92"/>
      <c r="CP565" s="78"/>
    </row>
    <row r="566" spans="89:94">
      <c r="CK566" s="536"/>
      <c r="CL566" s="536"/>
      <c r="CM566" s="81"/>
      <c r="CN566" s="404"/>
      <c r="CO566" s="92"/>
      <c r="CP566" s="78"/>
    </row>
    <row r="567" spans="89:94">
      <c r="CK567" s="536"/>
      <c r="CL567" s="536"/>
      <c r="CM567" s="81"/>
      <c r="CN567" s="404"/>
      <c r="CO567" s="92"/>
      <c r="CP567" s="78"/>
    </row>
    <row r="568" spans="89:94">
      <c r="CK568" s="536"/>
      <c r="CL568" s="536"/>
      <c r="CM568" s="81"/>
      <c r="CN568" s="404"/>
      <c r="CO568" s="92"/>
      <c r="CP568" s="78"/>
    </row>
    <row r="569" spans="89:94">
      <c r="CK569" s="536"/>
      <c r="CL569" s="536"/>
      <c r="CM569" s="81"/>
      <c r="CN569" s="404"/>
      <c r="CO569" s="92"/>
      <c r="CP569" s="78"/>
    </row>
    <row r="570" spans="89:94">
      <c r="CK570" s="536"/>
      <c r="CL570" s="536"/>
      <c r="CM570" s="81"/>
      <c r="CN570" s="404"/>
      <c r="CO570" s="92"/>
      <c r="CP570" s="78"/>
    </row>
    <row r="571" spans="89:94">
      <c r="CK571" s="536"/>
      <c r="CL571" s="536"/>
      <c r="CM571" s="81"/>
      <c r="CN571" s="404"/>
      <c r="CO571" s="92"/>
      <c r="CP571" s="78"/>
    </row>
    <row r="572" spans="89:94">
      <c r="CK572" s="536"/>
      <c r="CL572" s="536"/>
      <c r="CM572" s="81"/>
      <c r="CN572" s="404"/>
      <c r="CO572" s="92"/>
      <c r="CP572" s="78"/>
    </row>
    <row r="573" spans="89:94">
      <c r="CK573" s="536"/>
      <c r="CL573" s="536"/>
      <c r="CM573" s="81"/>
      <c r="CN573" s="404"/>
      <c r="CO573" s="92"/>
      <c r="CP573" s="78"/>
    </row>
    <row r="574" spans="89:94">
      <c r="CK574" s="536"/>
      <c r="CL574" s="536"/>
      <c r="CM574" s="81"/>
      <c r="CN574" s="404"/>
      <c r="CO574" s="92"/>
      <c r="CP574" s="78"/>
    </row>
    <row r="575" spans="89:94">
      <c r="CK575" s="536"/>
      <c r="CL575" s="536"/>
      <c r="CM575" s="81"/>
      <c r="CN575" s="404"/>
      <c r="CO575" s="92"/>
      <c r="CP575" s="78"/>
    </row>
    <row r="576" spans="89:94">
      <c r="CK576" s="536"/>
      <c r="CL576" s="536"/>
      <c r="CM576" s="81"/>
      <c r="CN576" s="404"/>
      <c r="CO576" s="92"/>
      <c r="CP576" s="78"/>
    </row>
    <row r="577" spans="89:94">
      <c r="CK577" s="536"/>
      <c r="CL577" s="536"/>
      <c r="CM577" s="81"/>
      <c r="CN577" s="404"/>
      <c r="CO577" s="92"/>
      <c r="CP577" s="78"/>
    </row>
    <row r="578" spans="89:94">
      <c r="CK578" s="536"/>
      <c r="CL578" s="536"/>
      <c r="CM578" s="81"/>
      <c r="CN578" s="404"/>
      <c r="CO578" s="92"/>
      <c r="CP578" s="78"/>
    </row>
    <row r="579" spans="89:94">
      <c r="CK579" s="536"/>
      <c r="CL579" s="536"/>
      <c r="CM579" s="81"/>
      <c r="CN579" s="404"/>
      <c r="CO579" s="92"/>
      <c r="CP579" s="78"/>
    </row>
    <row r="580" spans="89:94">
      <c r="CK580" s="536"/>
      <c r="CL580" s="536"/>
      <c r="CM580" s="81"/>
      <c r="CN580" s="404"/>
      <c r="CO580" s="92"/>
      <c r="CP580" s="78"/>
    </row>
    <row r="581" spans="89:94">
      <c r="CK581" s="536"/>
      <c r="CL581" s="536"/>
      <c r="CM581" s="81"/>
      <c r="CN581" s="404"/>
      <c r="CO581" s="92"/>
      <c r="CP581" s="78"/>
    </row>
    <row r="582" spans="89:94">
      <c r="CK582" s="536"/>
      <c r="CL582" s="536"/>
      <c r="CM582" s="81"/>
      <c r="CN582" s="404"/>
      <c r="CO582" s="92"/>
      <c r="CP582" s="78"/>
    </row>
    <row r="583" spans="89:94">
      <c r="CK583" s="536"/>
      <c r="CL583" s="536"/>
      <c r="CM583" s="81"/>
      <c r="CN583" s="404"/>
      <c r="CO583" s="92"/>
      <c r="CP583" s="78"/>
    </row>
    <row r="584" spans="89:94">
      <c r="CK584" s="536"/>
      <c r="CL584" s="536"/>
      <c r="CM584" s="81"/>
      <c r="CN584" s="404"/>
      <c r="CO584" s="92"/>
      <c r="CP584" s="78"/>
    </row>
    <row r="585" spans="89:94">
      <c r="CK585" s="536"/>
      <c r="CL585" s="536"/>
      <c r="CM585" s="81"/>
      <c r="CN585" s="404"/>
      <c r="CO585" s="92"/>
      <c r="CP585" s="78"/>
    </row>
    <row r="586" spans="89:94">
      <c r="CK586" s="536"/>
      <c r="CL586" s="536"/>
      <c r="CM586" s="81"/>
      <c r="CN586" s="404"/>
      <c r="CO586" s="92"/>
      <c r="CP586" s="78"/>
    </row>
    <row r="587" spans="89:94">
      <c r="CK587" s="536"/>
      <c r="CL587" s="536"/>
      <c r="CM587" s="81"/>
      <c r="CN587" s="404"/>
      <c r="CO587" s="92"/>
      <c r="CP587" s="78"/>
    </row>
    <row r="588" spans="89:94">
      <c r="CK588" s="536"/>
      <c r="CL588" s="536"/>
      <c r="CM588" s="81"/>
      <c r="CN588" s="404"/>
      <c r="CO588" s="92"/>
      <c r="CP588" s="78"/>
    </row>
    <row r="589" spans="89:94">
      <c r="CK589" s="536"/>
      <c r="CL589" s="536"/>
      <c r="CM589" s="81"/>
      <c r="CN589" s="404"/>
      <c r="CO589" s="92"/>
      <c r="CP589" s="78"/>
    </row>
    <row r="590" spans="89:94">
      <c r="CK590" s="536"/>
      <c r="CL590" s="536"/>
      <c r="CM590" s="81"/>
      <c r="CN590" s="404"/>
      <c r="CO590" s="92"/>
      <c r="CP590" s="78"/>
    </row>
    <row r="591" spans="89:94">
      <c r="CK591" s="536"/>
      <c r="CL591" s="536"/>
      <c r="CM591" s="81"/>
      <c r="CN591" s="404"/>
      <c r="CO591" s="92"/>
      <c r="CP591" s="78"/>
    </row>
    <row r="592" spans="89:94">
      <c r="CK592" s="536"/>
      <c r="CL592" s="536"/>
      <c r="CM592" s="81"/>
      <c r="CN592" s="404"/>
      <c r="CO592" s="92"/>
      <c r="CP592" s="78"/>
    </row>
    <row r="593" spans="89:94">
      <c r="CK593" s="536"/>
      <c r="CL593" s="536"/>
      <c r="CM593" s="81"/>
      <c r="CN593" s="404"/>
      <c r="CO593" s="92"/>
      <c r="CP593" s="78"/>
    </row>
    <row r="594" spans="89:94">
      <c r="CK594" s="536"/>
      <c r="CL594" s="536"/>
      <c r="CM594" s="81"/>
      <c r="CN594" s="404"/>
      <c r="CO594" s="92"/>
      <c r="CP594" s="78"/>
    </row>
    <row r="595" spans="89:94">
      <c r="CK595" s="536"/>
      <c r="CL595" s="536"/>
      <c r="CM595" s="81"/>
      <c r="CN595" s="404"/>
      <c r="CO595" s="92"/>
      <c r="CP595" s="78"/>
    </row>
    <row r="596" spans="89:94">
      <c r="CK596" s="536"/>
      <c r="CL596" s="536"/>
      <c r="CM596" s="81"/>
      <c r="CN596" s="404"/>
      <c r="CO596" s="92"/>
      <c r="CP596" s="78"/>
    </row>
    <row r="597" spans="89:94">
      <c r="CK597" s="536"/>
      <c r="CL597" s="536"/>
      <c r="CM597" s="81"/>
      <c r="CN597" s="404"/>
      <c r="CO597" s="92"/>
      <c r="CP597" s="78"/>
    </row>
    <row r="598" spans="89:94">
      <c r="CK598" s="536"/>
      <c r="CL598" s="536"/>
      <c r="CM598" s="81"/>
      <c r="CN598" s="404"/>
      <c r="CO598" s="92"/>
      <c r="CP598" s="78"/>
    </row>
    <row r="599" spans="89:94">
      <c r="CK599" s="536"/>
      <c r="CL599" s="536"/>
      <c r="CM599" s="81"/>
      <c r="CN599" s="404"/>
      <c r="CO599" s="92"/>
      <c r="CP599" s="78"/>
    </row>
    <row r="600" spans="89:94">
      <c r="CK600" s="536"/>
      <c r="CL600" s="536"/>
      <c r="CM600" s="81"/>
      <c r="CN600" s="404"/>
      <c r="CO600" s="92"/>
      <c r="CP600" s="78"/>
    </row>
    <row r="601" spans="89:94">
      <c r="CK601" s="536"/>
      <c r="CL601" s="536"/>
      <c r="CM601" s="81"/>
      <c r="CN601" s="404"/>
      <c r="CO601" s="92"/>
      <c r="CP601" s="78"/>
    </row>
    <row r="602" spans="89:94">
      <c r="CK602" s="536"/>
      <c r="CL602" s="536"/>
      <c r="CM602" s="81"/>
      <c r="CN602" s="404"/>
      <c r="CO602" s="92"/>
      <c r="CP602" s="78"/>
    </row>
    <row r="603" spans="89:94">
      <c r="CK603" s="536"/>
      <c r="CL603" s="536"/>
      <c r="CM603" s="81"/>
      <c r="CN603" s="404"/>
      <c r="CO603" s="92"/>
      <c r="CP603" s="78"/>
    </row>
    <row r="604" spans="89:94">
      <c r="CK604" s="536"/>
      <c r="CL604" s="536"/>
      <c r="CM604" s="81"/>
      <c r="CN604" s="404"/>
      <c r="CO604" s="92"/>
      <c r="CP604" s="78"/>
    </row>
    <row r="605" spans="89:94">
      <c r="CK605" s="536"/>
      <c r="CL605" s="536"/>
      <c r="CM605" s="81"/>
      <c r="CN605" s="404"/>
      <c r="CO605" s="92"/>
      <c r="CP605" s="78"/>
    </row>
    <row r="606" spans="89:94">
      <c r="CK606" s="536"/>
      <c r="CL606" s="536"/>
      <c r="CM606" s="81"/>
      <c r="CN606" s="404"/>
      <c r="CO606" s="92"/>
      <c r="CP606" s="78"/>
    </row>
    <row r="607" spans="89:94">
      <c r="CK607" s="536"/>
      <c r="CL607" s="536"/>
      <c r="CM607" s="81"/>
      <c r="CN607" s="404"/>
      <c r="CO607" s="92"/>
      <c r="CP607" s="78"/>
    </row>
    <row r="608" spans="89:94">
      <c r="CK608" s="536"/>
      <c r="CL608" s="536"/>
      <c r="CM608" s="81"/>
      <c r="CN608" s="404"/>
      <c r="CO608" s="92"/>
      <c r="CP608" s="78"/>
    </row>
    <row r="609" spans="89:94">
      <c r="CK609" s="536"/>
      <c r="CL609" s="536"/>
      <c r="CM609" s="81"/>
      <c r="CN609" s="404"/>
      <c r="CO609" s="92"/>
      <c r="CP609" s="78"/>
    </row>
    <row r="610" spans="89:94">
      <c r="CK610" s="536"/>
      <c r="CL610" s="536"/>
      <c r="CM610" s="81"/>
      <c r="CN610" s="404"/>
      <c r="CO610" s="92"/>
      <c r="CP610" s="78"/>
    </row>
    <row r="611" spans="89:94">
      <c r="CK611" s="536"/>
      <c r="CL611" s="536"/>
      <c r="CM611" s="81"/>
      <c r="CN611" s="404"/>
      <c r="CO611" s="92"/>
      <c r="CP611" s="78"/>
    </row>
    <row r="612" spans="89:94">
      <c r="CK612" s="536"/>
      <c r="CL612" s="536"/>
      <c r="CM612" s="81"/>
      <c r="CN612" s="404"/>
      <c r="CO612" s="92"/>
      <c r="CP612" s="78"/>
    </row>
    <row r="613" spans="89:94">
      <c r="CK613" s="536"/>
      <c r="CL613" s="536"/>
      <c r="CM613" s="81"/>
      <c r="CN613" s="404"/>
      <c r="CO613" s="92"/>
      <c r="CP613" s="78"/>
    </row>
    <row r="614" spans="89:94">
      <c r="CK614" s="536"/>
      <c r="CL614" s="536"/>
      <c r="CM614" s="81"/>
      <c r="CN614" s="404"/>
      <c r="CO614" s="92"/>
      <c r="CP614" s="78"/>
    </row>
    <row r="615" spans="89:94">
      <c r="CK615" s="536"/>
      <c r="CL615" s="536"/>
      <c r="CM615" s="81"/>
      <c r="CN615" s="404"/>
      <c r="CO615" s="92"/>
      <c r="CP615" s="78"/>
    </row>
    <row r="616" spans="89:94">
      <c r="CK616" s="536"/>
      <c r="CL616" s="536"/>
      <c r="CM616" s="81"/>
      <c r="CN616" s="404"/>
      <c r="CO616" s="92"/>
      <c r="CP616" s="78"/>
    </row>
    <row r="617" spans="89:94">
      <c r="CK617" s="536"/>
      <c r="CL617" s="536"/>
      <c r="CM617" s="81"/>
      <c r="CN617" s="404"/>
      <c r="CO617" s="92"/>
      <c r="CP617" s="78"/>
    </row>
    <row r="618" spans="89:94">
      <c r="CK618" s="536"/>
      <c r="CL618" s="536"/>
      <c r="CM618" s="81"/>
      <c r="CN618" s="404"/>
      <c r="CO618" s="92"/>
      <c r="CP618" s="78"/>
    </row>
    <row r="619" spans="89:94">
      <c r="CK619" s="536"/>
      <c r="CL619" s="536"/>
      <c r="CM619" s="81"/>
      <c r="CN619" s="404"/>
      <c r="CO619" s="92"/>
      <c r="CP619" s="78"/>
    </row>
    <row r="620" spans="89:94">
      <c r="CK620" s="536"/>
      <c r="CL620" s="536"/>
      <c r="CM620" s="81"/>
      <c r="CN620" s="404"/>
      <c r="CO620" s="92"/>
      <c r="CP620" s="78"/>
    </row>
    <row r="621" spans="89:94">
      <c r="CK621" s="536"/>
      <c r="CL621" s="536"/>
      <c r="CM621" s="81"/>
      <c r="CN621" s="404"/>
      <c r="CO621" s="92"/>
      <c r="CP621" s="78"/>
    </row>
    <row r="622" spans="89:94">
      <c r="CK622" s="536"/>
      <c r="CL622" s="536"/>
      <c r="CM622" s="81"/>
      <c r="CN622" s="404"/>
      <c r="CO622" s="92"/>
      <c r="CP622" s="78"/>
    </row>
    <row r="623" spans="89:94">
      <c r="CK623" s="536"/>
      <c r="CL623" s="536"/>
      <c r="CM623" s="81"/>
      <c r="CN623" s="404"/>
      <c r="CO623" s="92"/>
      <c r="CP623" s="78"/>
    </row>
    <row r="624" spans="89:94">
      <c r="CK624" s="536"/>
      <c r="CL624" s="536"/>
      <c r="CM624" s="81"/>
      <c r="CN624" s="404"/>
      <c r="CO624" s="92"/>
      <c r="CP624" s="78"/>
    </row>
    <row r="625" spans="89:94">
      <c r="CK625" s="536"/>
      <c r="CL625" s="536"/>
      <c r="CM625" s="81"/>
      <c r="CN625" s="404"/>
      <c r="CO625" s="92"/>
      <c r="CP625" s="78"/>
    </row>
    <row r="626" spans="89:94">
      <c r="CK626" s="536"/>
      <c r="CL626" s="536"/>
      <c r="CM626" s="81"/>
      <c r="CN626" s="404"/>
      <c r="CO626" s="92"/>
      <c r="CP626" s="78"/>
    </row>
    <row r="627" spans="89:94">
      <c r="CK627" s="536"/>
      <c r="CL627" s="536"/>
      <c r="CM627" s="81"/>
      <c r="CN627" s="404"/>
      <c r="CO627" s="92"/>
      <c r="CP627" s="78"/>
    </row>
    <row r="628" spans="89:94">
      <c r="CK628" s="536"/>
      <c r="CL628" s="536"/>
      <c r="CM628" s="81"/>
      <c r="CN628" s="404"/>
      <c r="CO628" s="92"/>
      <c r="CP628" s="78"/>
    </row>
    <row r="629" spans="89:94">
      <c r="CK629" s="536"/>
      <c r="CL629" s="536"/>
      <c r="CM629" s="81"/>
      <c r="CN629" s="404"/>
      <c r="CO629" s="92"/>
      <c r="CP629" s="78"/>
    </row>
    <row r="630" spans="89:94">
      <c r="CK630" s="536"/>
      <c r="CL630" s="536"/>
      <c r="CM630" s="81"/>
      <c r="CN630" s="404"/>
      <c r="CO630" s="92"/>
      <c r="CP630" s="78"/>
    </row>
    <row r="631" spans="89:94">
      <c r="CK631" s="536"/>
      <c r="CL631" s="536"/>
      <c r="CM631" s="81"/>
      <c r="CN631" s="404"/>
      <c r="CO631" s="92"/>
      <c r="CP631" s="78"/>
    </row>
    <row r="632" spans="89:94">
      <c r="CK632" s="536"/>
      <c r="CL632" s="536"/>
      <c r="CM632" s="81"/>
      <c r="CN632" s="404"/>
      <c r="CO632" s="92"/>
      <c r="CP632" s="78"/>
    </row>
    <row r="633" spans="89:94">
      <c r="CK633" s="536"/>
      <c r="CL633" s="536"/>
      <c r="CM633" s="81"/>
      <c r="CN633" s="404"/>
      <c r="CO633" s="92"/>
      <c r="CP633" s="78"/>
    </row>
    <row r="634" spans="89:94">
      <c r="CK634" s="536"/>
      <c r="CL634" s="536"/>
      <c r="CM634" s="81"/>
      <c r="CN634" s="404"/>
      <c r="CO634" s="92"/>
      <c r="CP634" s="78"/>
    </row>
    <row r="635" spans="89:94">
      <c r="CK635" s="536"/>
      <c r="CL635" s="536"/>
      <c r="CM635" s="81"/>
      <c r="CN635" s="404"/>
      <c r="CO635" s="92"/>
      <c r="CP635" s="78"/>
    </row>
    <row r="636" spans="89:94">
      <c r="CK636" s="536"/>
      <c r="CL636" s="536"/>
      <c r="CM636" s="81"/>
      <c r="CN636" s="404"/>
      <c r="CO636" s="92"/>
      <c r="CP636" s="78"/>
    </row>
    <row r="637" spans="89:94">
      <c r="CK637" s="536"/>
      <c r="CL637" s="536"/>
      <c r="CM637" s="81"/>
      <c r="CN637" s="404"/>
      <c r="CO637" s="92"/>
      <c r="CP637" s="78"/>
    </row>
    <row r="638" spans="89:94">
      <c r="CK638" s="536"/>
      <c r="CL638" s="536"/>
      <c r="CM638" s="81"/>
      <c r="CN638" s="404"/>
      <c r="CO638" s="92"/>
      <c r="CP638" s="78"/>
    </row>
    <row r="639" spans="89:94">
      <c r="CK639" s="536"/>
      <c r="CL639" s="536"/>
      <c r="CM639" s="81"/>
      <c r="CN639" s="404"/>
      <c r="CO639" s="92"/>
      <c r="CP639" s="78"/>
    </row>
    <row r="640" spans="89:94">
      <c r="CK640" s="536"/>
      <c r="CL640" s="536"/>
      <c r="CM640" s="81"/>
      <c r="CN640" s="404"/>
      <c r="CO640" s="92"/>
      <c r="CP640" s="78"/>
    </row>
    <row r="641" spans="89:94">
      <c r="CK641" s="536"/>
      <c r="CL641" s="536"/>
      <c r="CM641" s="81"/>
      <c r="CN641" s="404"/>
      <c r="CO641" s="92"/>
      <c r="CP641" s="78"/>
    </row>
    <row r="642" spans="89:94">
      <c r="CK642" s="536"/>
      <c r="CL642" s="536"/>
      <c r="CM642" s="81"/>
      <c r="CN642" s="404"/>
      <c r="CO642" s="92"/>
      <c r="CP642" s="78"/>
    </row>
    <row r="643" spans="89:94">
      <c r="CK643" s="536"/>
      <c r="CL643" s="536"/>
      <c r="CM643" s="81"/>
      <c r="CN643" s="404"/>
      <c r="CO643" s="92"/>
      <c r="CP643" s="78"/>
    </row>
    <row r="644" spans="89:94">
      <c r="CK644" s="536"/>
      <c r="CL644" s="536"/>
      <c r="CM644" s="81"/>
      <c r="CN644" s="404"/>
      <c r="CO644" s="92"/>
      <c r="CP644" s="78"/>
    </row>
    <row r="645" spans="89:94">
      <c r="CK645" s="536"/>
      <c r="CL645" s="536"/>
      <c r="CM645" s="81"/>
      <c r="CN645" s="404"/>
      <c r="CO645" s="92"/>
      <c r="CP645" s="78"/>
    </row>
    <row r="646" spans="89:94">
      <c r="CK646" s="536"/>
      <c r="CL646" s="536"/>
      <c r="CM646" s="81"/>
      <c r="CN646" s="404"/>
      <c r="CO646" s="92"/>
      <c r="CP646" s="78"/>
    </row>
    <row r="647" spans="89:94">
      <c r="CK647" s="536"/>
      <c r="CL647" s="536"/>
      <c r="CM647" s="81"/>
      <c r="CN647" s="404"/>
      <c r="CO647" s="92"/>
      <c r="CP647" s="78"/>
    </row>
    <row r="648" spans="89:94">
      <c r="CK648" s="536"/>
      <c r="CL648" s="536"/>
      <c r="CM648" s="81"/>
      <c r="CN648" s="404"/>
      <c r="CO648" s="92"/>
      <c r="CP648" s="78"/>
    </row>
    <row r="649" spans="89:94">
      <c r="CK649" s="536"/>
      <c r="CL649" s="536"/>
      <c r="CM649" s="81"/>
      <c r="CN649" s="404"/>
      <c r="CO649" s="92"/>
      <c r="CP649" s="78"/>
    </row>
    <row r="650" spans="89:94">
      <c r="CK650" s="536"/>
      <c r="CL650" s="536"/>
      <c r="CM650" s="81"/>
      <c r="CN650" s="404"/>
      <c r="CO650" s="92"/>
      <c r="CP650" s="78"/>
    </row>
    <row r="651" spans="89:94">
      <c r="CK651" s="536"/>
      <c r="CL651" s="536"/>
      <c r="CM651" s="81"/>
      <c r="CN651" s="404"/>
      <c r="CO651" s="92"/>
      <c r="CP651" s="78"/>
    </row>
    <row r="652" spans="89:94">
      <c r="CK652" s="536"/>
      <c r="CL652" s="536"/>
      <c r="CM652" s="81"/>
      <c r="CN652" s="404"/>
      <c r="CO652" s="92"/>
      <c r="CP652" s="78"/>
    </row>
    <row r="653" spans="89:94">
      <c r="CK653" s="536"/>
      <c r="CL653" s="536"/>
      <c r="CM653" s="81"/>
      <c r="CN653" s="404"/>
      <c r="CO653" s="92"/>
      <c r="CP653" s="78"/>
    </row>
    <row r="654" spans="89:94">
      <c r="CK654" s="536"/>
      <c r="CL654" s="536"/>
      <c r="CM654" s="81"/>
      <c r="CN654" s="404"/>
      <c r="CO654" s="92"/>
      <c r="CP654" s="78"/>
    </row>
    <row r="655" spans="89:94">
      <c r="CK655" s="536"/>
      <c r="CL655" s="536"/>
      <c r="CM655" s="81"/>
      <c r="CN655" s="404"/>
      <c r="CO655" s="92"/>
      <c r="CP655" s="78"/>
    </row>
    <row r="656" spans="89:94">
      <c r="CK656" s="536"/>
      <c r="CL656" s="536"/>
      <c r="CM656" s="81"/>
      <c r="CN656" s="404"/>
      <c r="CO656" s="92"/>
      <c r="CP656" s="78"/>
    </row>
    <row r="657" spans="89:94">
      <c r="CK657" s="536"/>
      <c r="CL657" s="536"/>
      <c r="CM657" s="81"/>
      <c r="CN657" s="404"/>
      <c r="CO657" s="92"/>
      <c r="CP657" s="78"/>
    </row>
    <row r="658" spans="89:94">
      <c r="CK658" s="536"/>
      <c r="CL658" s="536"/>
      <c r="CM658" s="81"/>
      <c r="CN658" s="404"/>
      <c r="CO658" s="92"/>
      <c r="CP658" s="78"/>
    </row>
    <row r="659" spans="89:94">
      <c r="CK659" s="536"/>
      <c r="CL659" s="536"/>
      <c r="CM659" s="81"/>
      <c r="CN659" s="404"/>
      <c r="CO659" s="92"/>
      <c r="CP659" s="78"/>
    </row>
    <row r="660" spans="89:94">
      <c r="CK660" s="536"/>
      <c r="CL660" s="536"/>
      <c r="CM660" s="81"/>
      <c r="CN660" s="404"/>
      <c r="CO660" s="92"/>
      <c r="CP660" s="78"/>
    </row>
    <row r="661" spans="89:94">
      <c r="CK661" s="536"/>
      <c r="CL661" s="536"/>
      <c r="CM661" s="81"/>
      <c r="CN661" s="404"/>
      <c r="CO661" s="92"/>
      <c r="CP661" s="78"/>
    </row>
    <row r="662" spans="89:94">
      <c r="CK662" s="536"/>
      <c r="CL662" s="536"/>
      <c r="CM662" s="81"/>
      <c r="CN662" s="404"/>
      <c r="CO662" s="92"/>
      <c r="CP662" s="78"/>
    </row>
    <row r="663" spans="89:94">
      <c r="CK663" s="536"/>
      <c r="CL663" s="536"/>
      <c r="CM663" s="81"/>
      <c r="CN663" s="404"/>
      <c r="CO663" s="92"/>
      <c r="CP663" s="78"/>
    </row>
    <row r="664" spans="89:94">
      <c r="CK664" s="536"/>
      <c r="CL664" s="536"/>
      <c r="CM664" s="81"/>
      <c r="CN664" s="404"/>
      <c r="CO664" s="92"/>
      <c r="CP664" s="78"/>
    </row>
    <row r="665" spans="89:94">
      <c r="CK665" s="536"/>
      <c r="CL665" s="536"/>
      <c r="CM665" s="81"/>
      <c r="CN665" s="404"/>
      <c r="CO665" s="92"/>
      <c r="CP665" s="78"/>
    </row>
    <row r="666" spans="89:94">
      <c r="CK666" s="536"/>
      <c r="CL666" s="536"/>
      <c r="CM666" s="81"/>
      <c r="CN666" s="404"/>
      <c r="CO666" s="92"/>
      <c r="CP666" s="78"/>
    </row>
    <row r="667" spans="89:94">
      <c r="CK667" s="536"/>
      <c r="CL667" s="536"/>
      <c r="CM667" s="81"/>
      <c r="CN667" s="404"/>
      <c r="CO667" s="92"/>
      <c r="CP667" s="78"/>
    </row>
    <row r="668" spans="89:94">
      <c r="CK668" s="536"/>
      <c r="CL668" s="536"/>
      <c r="CM668" s="81"/>
      <c r="CN668" s="404"/>
      <c r="CO668" s="92"/>
      <c r="CP668" s="78"/>
    </row>
    <row r="669" spans="89:94">
      <c r="CK669" s="536"/>
      <c r="CL669" s="536"/>
      <c r="CM669" s="81"/>
      <c r="CN669" s="404"/>
      <c r="CO669" s="92"/>
      <c r="CP669" s="78"/>
    </row>
    <row r="670" spans="89:94">
      <c r="CK670" s="536"/>
      <c r="CL670" s="536"/>
      <c r="CM670" s="81"/>
      <c r="CN670" s="404"/>
      <c r="CO670" s="92"/>
      <c r="CP670" s="78"/>
    </row>
    <row r="671" spans="89:94">
      <c r="CK671" s="536"/>
      <c r="CL671" s="536"/>
      <c r="CM671" s="81"/>
      <c r="CN671" s="404"/>
      <c r="CO671" s="92"/>
      <c r="CP671" s="78"/>
    </row>
    <row r="672" spans="89:94">
      <c r="CK672" s="536"/>
      <c r="CL672" s="536"/>
      <c r="CM672" s="81"/>
      <c r="CN672" s="404"/>
      <c r="CO672" s="92"/>
      <c r="CP672" s="78"/>
    </row>
    <row r="673" spans="89:94">
      <c r="CK673" s="536"/>
      <c r="CL673" s="536"/>
      <c r="CM673" s="81"/>
      <c r="CN673" s="404"/>
      <c r="CO673" s="92"/>
      <c r="CP673" s="78"/>
    </row>
    <row r="674" spans="89:94">
      <c r="CK674" s="536"/>
      <c r="CL674" s="536"/>
      <c r="CM674" s="81"/>
      <c r="CN674" s="404"/>
      <c r="CO674" s="92"/>
      <c r="CP674" s="78"/>
    </row>
    <row r="675" spans="89:94">
      <c r="CK675" s="536"/>
      <c r="CL675" s="536"/>
      <c r="CM675" s="81"/>
      <c r="CN675" s="404"/>
      <c r="CO675" s="92"/>
      <c r="CP675" s="78"/>
    </row>
    <row r="676" spans="89:94">
      <c r="CK676" s="536"/>
      <c r="CL676" s="536"/>
      <c r="CM676" s="81"/>
      <c r="CN676" s="404"/>
      <c r="CO676" s="92"/>
      <c r="CP676" s="78"/>
    </row>
    <row r="677" spans="89:94">
      <c r="CK677" s="536"/>
      <c r="CL677" s="536"/>
      <c r="CM677" s="81"/>
      <c r="CN677" s="404"/>
      <c r="CO677" s="92"/>
      <c r="CP677" s="78"/>
    </row>
    <row r="678" spans="89:94">
      <c r="CK678" s="536"/>
      <c r="CL678" s="536"/>
      <c r="CM678" s="81"/>
      <c r="CN678" s="404"/>
      <c r="CO678" s="92"/>
      <c r="CP678" s="78"/>
    </row>
    <row r="679" spans="89:94">
      <c r="CK679" s="536"/>
      <c r="CL679" s="536"/>
      <c r="CM679" s="81"/>
      <c r="CN679" s="404"/>
      <c r="CO679" s="92"/>
      <c r="CP679" s="78"/>
    </row>
    <row r="680" spans="89:94">
      <c r="CK680" s="536"/>
      <c r="CL680" s="536"/>
      <c r="CM680" s="81"/>
      <c r="CN680" s="404"/>
      <c r="CO680" s="92"/>
      <c r="CP680" s="78"/>
    </row>
    <row r="681" spans="89:94">
      <c r="CK681" s="536"/>
      <c r="CL681" s="536"/>
      <c r="CM681" s="81"/>
      <c r="CN681" s="404"/>
      <c r="CO681" s="92"/>
      <c r="CP681" s="78"/>
    </row>
    <row r="682" spans="89:94">
      <c r="CK682" s="536"/>
      <c r="CL682" s="536"/>
      <c r="CM682" s="81"/>
      <c r="CN682" s="404"/>
      <c r="CO682" s="92"/>
      <c r="CP682" s="78"/>
    </row>
    <row r="683" spans="89:94">
      <c r="CK683" s="536"/>
      <c r="CL683" s="536"/>
      <c r="CM683" s="81"/>
      <c r="CN683" s="404"/>
      <c r="CO683" s="92"/>
      <c r="CP683" s="78"/>
    </row>
    <row r="684" spans="89:94">
      <c r="CK684" s="536"/>
      <c r="CL684" s="536"/>
      <c r="CM684" s="81"/>
      <c r="CN684" s="404"/>
      <c r="CO684" s="92"/>
      <c r="CP684" s="78"/>
    </row>
    <row r="685" spans="89:94">
      <c r="CK685" s="536"/>
      <c r="CL685" s="536"/>
      <c r="CM685" s="81"/>
      <c r="CN685" s="404"/>
      <c r="CO685" s="92"/>
      <c r="CP685" s="78"/>
    </row>
    <row r="686" spans="89:94">
      <c r="CK686" s="536"/>
      <c r="CL686" s="536"/>
      <c r="CM686" s="81"/>
      <c r="CN686" s="404"/>
      <c r="CO686" s="92"/>
      <c r="CP686" s="78"/>
    </row>
    <row r="687" spans="89:94">
      <c r="CK687" s="536"/>
      <c r="CL687" s="536"/>
      <c r="CM687" s="81"/>
      <c r="CN687" s="404"/>
      <c r="CO687" s="92"/>
      <c r="CP687" s="78"/>
    </row>
    <row r="688" spans="89:94">
      <c r="CK688" s="536"/>
      <c r="CL688" s="536"/>
      <c r="CM688" s="81"/>
      <c r="CN688" s="404"/>
      <c r="CO688" s="92"/>
      <c r="CP688" s="78"/>
    </row>
    <row r="689" spans="89:94">
      <c r="CK689" s="536"/>
      <c r="CL689" s="536"/>
      <c r="CM689" s="81"/>
      <c r="CN689" s="404"/>
      <c r="CO689" s="92"/>
      <c r="CP689" s="78"/>
    </row>
    <row r="690" spans="89:94">
      <c r="CK690" s="536"/>
      <c r="CL690" s="536"/>
      <c r="CM690" s="81"/>
      <c r="CN690" s="404"/>
      <c r="CO690" s="92"/>
      <c r="CP690" s="78"/>
    </row>
    <row r="691" spans="89:94">
      <c r="CK691" s="536"/>
      <c r="CL691" s="536"/>
      <c r="CM691" s="81"/>
      <c r="CN691" s="404"/>
      <c r="CO691" s="92"/>
      <c r="CP691" s="78"/>
    </row>
    <row r="692" spans="89:94">
      <c r="CK692" s="536"/>
      <c r="CL692" s="536"/>
      <c r="CM692" s="81"/>
      <c r="CN692" s="404"/>
      <c r="CO692" s="92"/>
      <c r="CP692" s="78"/>
    </row>
    <row r="693" spans="89:94">
      <c r="CK693" s="536"/>
      <c r="CL693" s="536"/>
      <c r="CM693" s="81"/>
      <c r="CN693" s="404"/>
      <c r="CO693" s="92"/>
      <c r="CP693" s="78"/>
    </row>
    <row r="694" spans="89:94">
      <c r="CK694" s="536"/>
      <c r="CL694" s="536"/>
      <c r="CM694" s="81"/>
      <c r="CN694" s="404"/>
      <c r="CO694" s="92"/>
      <c r="CP694" s="78"/>
    </row>
    <row r="695" spans="89:94">
      <c r="CK695" s="536"/>
      <c r="CL695" s="536"/>
      <c r="CM695" s="81"/>
      <c r="CN695" s="404"/>
      <c r="CO695" s="92"/>
      <c r="CP695" s="78"/>
    </row>
    <row r="696" spans="89:94">
      <c r="CK696" s="536"/>
      <c r="CL696" s="536"/>
      <c r="CM696" s="81"/>
      <c r="CN696" s="404"/>
      <c r="CO696" s="92"/>
      <c r="CP696" s="78"/>
    </row>
    <row r="697" spans="89:94">
      <c r="CK697" s="536"/>
      <c r="CL697" s="536"/>
      <c r="CM697" s="81"/>
      <c r="CN697" s="404"/>
      <c r="CO697" s="92"/>
      <c r="CP697" s="78"/>
    </row>
    <row r="698" spans="89:94">
      <c r="CK698" s="536"/>
      <c r="CL698" s="536"/>
      <c r="CM698" s="81"/>
      <c r="CN698" s="404"/>
      <c r="CO698" s="92"/>
      <c r="CP698" s="78"/>
    </row>
    <row r="699" spans="89:94">
      <c r="CK699" s="536"/>
      <c r="CL699" s="536"/>
      <c r="CM699" s="81"/>
      <c r="CN699" s="404"/>
      <c r="CO699" s="92"/>
      <c r="CP699" s="78"/>
    </row>
    <row r="700" spans="89:94">
      <c r="CK700" s="536"/>
      <c r="CL700" s="536"/>
      <c r="CM700" s="81"/>
      <c r="CN700" s="404"/>
      <c r="CO700" s="92"/>
      <c r="CP700" s="78"/>
    </row>
    <row r="701" spans="89:94">
      <c r="CK701" s="536"/>
      <c r="CL701" s="536"/>
      <c r="CM701" s="81"/>
      <c r="CN701" s="404"/>
      <c r="CO701" s="92"/>
      <c r="CP701" s="78"/>
    </row>
    <row r="702" spans="89:94">
      <c r="CK702" s="536"/>
      <c r="CL702" s="536"/>
      <c r="CM702" s="81"/>
      <c r="CN702" s="404"/>
      <c r="CO702" s="92"/>
      <c r="CP702" s="78"/>
    </row>
    <row r="703" spans="89:94">
      <c r="CK703" s="536"/>
      <c r="CL703" s="536"/>
      <c r="CM703" s="81"/>
      <c r="CN703" s="404"/>
      <c r="CO703" s="92"/>
      <c r="CP703" s="78"/>
    </row>
    <row r="704" spans="89:94">
      <c r="CK704" s="536"/>
      <c r="CL704" s="536"/>
      <c r="CM704" s="81"/>
      <c r="CN704" s="404"/>
      <c r="CO704" s="92"/>
      <c r="CP704" s="78"/>
    </row>
    <row r="705" spans="89:94">
      <c r="CK705" s="536"/>
      <c r="CL705" s="536"/>
      <c r="CM705" s="81"/>
      <c r="CN705" s="404"/>
      <c r="CO705" s="92"/>
      <c r="CP705" s="78"/>
    </row>
    <row r="706" spans="89:94">
      <c r="CK706" s="536"/>
      <c r="CL706" s="536"/>
      <c r="CM706" s="81"/>
      <c r="CN706" s="404"/>
      <c r="CO706" s="92"/>
      <c r="CP706" s="78"/>
    </row>
    <row r="707" spans="89:94">
      <c r="CK707" s="536"/>
      <c r="CL707" s="536"/>
      <c r="CM707" s="81"/>
      <c r="CN707" s="404"/>
      <c r="CO707" s="92"/>
      <c r="CP707" s="78"/>
    </row>
    <row r="708" spans="89:94">
      <c r="CK708" s="536"/>
      <c r="CL708" s="536"/>
      <c r="CM708" s="81"/>
      <c r="CN708" s="404"/>
      <c r="CO708" s="92"/>
      <c r="CP708" s="78"/>
    </row>
    <row r="709" spans="89:94">
      <c r="CK709" s="536"/>
      <c r="CL709" s="536"/>
      <c r="CM709" s="81"/>
      <c r="CN709" s="404"/>
      <c r="CO709" s="92"/>
      <c r="CP709" s="78"/>
    </row>
    <row r="710" spans="89:94">
      <c r="CK710" s="536"/>
      <c r="CL710" s="536"/>
      <c r="CM710" s="81"/>
      <c r="CN710" s="404"/>
      <c r="CO710" s="92"/>
      <c r="CP710" s="78"/>
    </row>
    <row r="711" spans="89:94">
      <c r="CK711" s="536"/>
      <c r="CL711" s="536"/>
      <c r="CM711" s="81"/>
      <c r="CN711" s="404"/>
      <c r="CO711" s="92"/>
      <c r="CP711" s="78"/>
    </row>
    <row r="712" spans="89:94">
      <c r="CK712" s="536"/>
      <c r="CL712" s="536"/>
      <c r="CM712" s="81"/>
      <c r="CN712" s="404"/>
      <c r="CO712" s="92"/>
      <c r="CP712" s="78"/>
    </row>
    <row r="713" spans="89:94">
      <c r="CK713" s="536"/>
      <c r="CL713" s="536"/>
      <c r="CM713" s="81"/>
      <c r="CN713" s="404"/>
      <c r="CO713" s="92"/>
      <c r="CP713" s="78"/>
    </row>
    <row r="714" spans="89:94">
      <c r="CK714" s="536"/>
      <c r="CL714" s="536"/>
      <c r="CM714" s="81"/>
      <c r="CN714" s="404"/>
      <c r="CO714" s="92"/>
      <c r="CP714" s="78"/>
    </row>
    <row r="715" spans="89:94">
      <c r="CK715" s="536"/>
      <c r="CL715" s="536"/>
      <c r="CM715" s="81"/>
      <c r="CN715" s="404"/>
      <c r="CO715" s="92"/>
      <c r="CP715" s="78"/>
    </row>
    <row r="716" spans="89:94">
      <c r="CK716" s="536"/>
      <c r="CL716" s="536"/>
      <c r="CM716" s="81"/>
      <c r="CN716" s="404"/>
      <c r="CO716" s="92"/>
      <c r="CP716" s="78"/>
    </row>
    <row r="717" spans="89:94">
      <c r="CK717" s="536"/>
      <c r="CL717" s="536"/>
      <c r="CM717" s="81"/>
      <c r="CN717" s="404"/>
      <c r="CO717" s="92"/>
      <c r="CP717" s="78"/>
    </row>
    <row r="718" spans="89:94">
      <c r="CK718" s="536"/>
      <c r="CL718" s="536"/>
      <c r="CM718" s="81"/>
      <c r="CN718" s="404"/>
      <c r="CO718" s="92"/>
      <c r="CP718" s="78"/>
    </row>
    <row r="719" spans="89:94">
      <c r="CK719" s="536"/>
      <c r="CL719" s="536"/>
      <c r="CM719" s="81"/>
      <c r="CN719" s="404"/>
      <c r="CO719" s="92"/>
      <c r="CP719" s="78"/>
    </row>
    <row r="720" spans="89:94">
      <c r="CK720" s="536"/>
      <c r="CL720" s="536"/>
      <c r="CM720" s="81"/>
      <c r="CN720" s="404"/>
      <c r="CO720" s="92"/>
      <c r="CP720" s="78"/>
    </row>
    <row r="721" spans="89:94">
      <c r="CK721" s="536"/>
      <c r="CL721" s="536"/>
      <c r="CM721" s="81"/>
      <c r="CN721" s="404"/>
      <c r="CO721" s="92"/>
      <c r="CP721" s="78"/>
    </row>
    <row r="722" spans="89:94">
      <c r="CK722" s="536"/>
      <c r="CL722" s="536"/>
      <c r="CM722" s="81"/>
      <c r="CN722" s="404"/>
      <c r="CO722" s="92"/>
      <c r="CP722" s="78"/>
    </row>
    <row r="723" spans="89:94">
      <c r="CK723" s="536"/>
      <c r="CL723" s="536"/>
      <c r="CM723" s="81"/>
      <c r="CN723" s="404"/>
      <c r="CO723" s="92"/>
      <c r="CP723" s="78"/>
    </row>
    <row r="724" spans="89:94">
      <c r="CK724" s="536"/>
      <c r="CL724" s="536"/>
      <c r="CM724" s="81"/>
      <c r="CN724" s="404"/>
      <c r="CO724" s="92"/>
      <c r="CP724" s="78"/>
    </row>
    <row r="725" spans="89:94">
      <c r="CK725" s="536"/>
      <c r="CL725" s="536"/>
      <c r="CM725" s="81"/>
      <c r="CN725" s="404"/>
      <c r="CO725" s="92"/>
      <c r="CP725" s="78"/>
    </row>
    <row r="726" spans="89:94">
      <c r="CK726" s="536"/>
      <c r="CL726" s="536"/>
      <c r="CM726" s="81"/>
      <c r="CN726" s="404"/>
      <c r="CO726" s="92"/>
      <c r="CP726" s="78"/>
    </row>
    <row r="727" spans="89:94">
      <c r="CK727" s="536"/>
      <c r="CL727" s="536"/>
      <c r="CM727" s="81"/>
      <c r="CN727" s="404"/>
      <c r="CO727" s="92"/>
      <c r="CP727" s="78"/>
    </row>
    <row r="728" spans="89:94">
      <c r="CK728" s="536"/>
      <c r="CL728" s="536"/>
      <c r="CM728" s="81"/>
      <c r="CN728" s="404"/>
      <c r="CO728" s="92"/>
      <c r="CP728" s="78"/>
    </row>
    <row r="729" spans="89:94">
      <c r="CK729" s="536"/>
      <c r="CL729" s="536"/>
      <c r="CM729" s="81"/>
      <c r="CN729" s="404"/>
      <c r="CO729" s="92"/>
      <c r="CP729" s="78"/>
    </row>
    <row r="730" spans="89:94">
      <c r="CK730" s="536"/>
      <c r="CL730" s="536"/>
      <c r="CM730" s="81"/>
      <c r="CN730" s="404"/>
      <c r="CO730" s="92"/>
      <c r="CP730" s="78"/>
    </row>
    <row r="731" spans="89:94">
      <c r="CK731" s="536"/>
      <c r="CL731" s="536"/>
      <c r="CM731" s="81"/>
      <c r="CN731" s="404"/>
      <c r="CO731" s="92"/>
      <c r="CP731" s="78"/>
    </row>
    <row r="732" spans="89:94">
      <c r="CK732" s="536"/>
      <c r="CL732" s="536"/>
      <c r="CM732" s="81"/>
      <c r="CN732" s="404"/>
      <c r="CO732" s="92"/>
      <c r="CP732" s="78"/>
    </row>
    <row r="733" spans="89:94">
      <c r="CK733" s="536"/>
      <c r="CL733" s="536"/>
      <c r="CM733" s="81"/>
      <c r="CN733" s="404"/>
      <c r="CO733" s="92"/>
      <c r="CP733" s="78"/>
    </row>
    <row r="734" spans="89:94">
      <c r="CK734" s="536"/>
      <c r="CL734" s="536"/>
      <c r="CM734" s="81"/>
      <c r="CN734" s="404"/>
      <c r="CO734" s="92"/>
      <c r="CP734" s="78"/>
    </row>
    <row r="735" spans="89:94">
      <c r="CK735" s="536"/>
      <c r="CL735" s="536"/>
      <c r="CM735" s="81"/>
      <c r="CN735" s="404"/>
      <c r="CO735" s="92"/>
      <c r="CP735" s="78"/>
    </row>
    <row r="736" spans="89:94">
      <c r="CK736" s="536"/>
      <c r="CL736" s="536"/>
      <c r="CM736" s="81"/>
      <c r="CN736" s="404"/>
      <c r="CO736" s="92"/>
      <c r="CP736" s="78"/>
    </row>
    <row r="737" spans="89:94">
      <c r="CK737" s="536"/>
      <c r="CL737" s="536"/>
      <c r="CM737" s="81"/>
      <c r="CN737" s="404"/>
      <c r="CO737" s="92"/>
      <c r="CP737" s="78"/>
    </row>
    <row r="738" spans="89:94">
      <c r="CK738" s="536"/>
      <c r="CL738" s="536"/>
      <c r="CM738" s="81"/>
      <c r="CN738" s="404"/>
      <c r="CO738" s="92"/>
      <c r="CP738" s="78"/>
    </row>
    <row r="739" spans="89:94">
      <c r="CK739" s="536"/>
      <c r="CL739" s="536"/>
      <c r="CM739" s="81"/>
      <c r="CN739" s="404"/>
      <c r="CO739" s="92"/>
      <c r="CP739" s="78"/>
    </row>
    <row r="740" spans="89:94">
      <c r="CK740" s="536"/>
      <c r="CL740" s="536"/>
      <c r="CM740" s="81"/>
      <c r="CN740" s="404"/>
      <c r="CO740" s="92"/>
      <c r="CP740" s="78"/>
    </row>
    <row r="741" spans="89:94">
      <c r="CK741" s="536"/>
      <c r="CL741" s="536"/>
      <c r="CM741" s="81"/>
      <c r="CN741" s="404"/>
      <c r="CO741" s="92"/>
      <c r="CP741" s="78"/>
    </row>
    <row r="742" spans="89:94">
      <c r="CK742" s="536"/>
      <c r="CL742" s="536"/>
      <c r="CM742" s="81"/>
      <c r="CN742" s="404"/>
      <c r="CO742" s="92"/>
      <c r="CP742" s="78"/>
    </row>
    <row r="743" spans="89:94">
      <c r="CK743" s="536"/>
      <c r="CL743" s="536"/>
      <c r="CM743" s="81"/>
      <c r="CN743" s="404"/>
      <c r="CO743" s="92"/>
      <c r="CP743" s="78"/>
    </row>
    <row r="744" spans="89:94">
      <c r="CK744" s="536"/>
      <c r="CL744" s="536"/>
      <c r="CM744" s="81"/>
      <c r="CN744" s="404"/>
      <c r="CO744" s="92"/>
      <c r="CP744" s="78"/>
    </row>
    <row r="745" spans="89:94">
      <c r="CK745" s="536"/>
      <c r="CL745" s="536"/>
      <c r="CM745" s="81"/>
      <c r="CN745" s="404"/>
      <c r="CO745" s="92"/>
      <c r="CP745" s="78"/>
    </row>
    <row r="746" spans="89:94">
      <c r="CK746" s="536"/>
      <c r="CL746" s="536"/>
      <c r="CM746" s="81"/>
      <c r="CN746" s="404"/>
      <c r="CO746" s="92"/>
      <c r="CP746" s="78"/>
    </row>
    <row r="747" spans="89:94">
      <c r="CK747" s="536"/>
      <c r="CL747" s="536"/>
      <c r="CM747" s="81"/>
      <c r="CN747" s="404"/>
      <c r="CO747" s="92"/>
      <c r="CP747" s="78"/>
    </row>
    <row r="748" spans="89:94">
      <c r="CK748" s="536"/>
      <c r="CL748" s="536"/>
      <c r="CM748" s="81"/>
      <c r="CN748" s="404"/>
      <c r="CO748" s="92"/>
      <c r="CP748" s="78"/>
    </row>
    <row r="749" spans="89:94">
      <c r="CK749" s="536"/>
      <c r="CL749" s="536"/>
      <c r="CM749" s="81"/>
      <c r="CN749" s="404"/>
      <c r="CO749" s="92"/>
      <c r="CP749" s="78"/>
    </row>
    <row r="750" spans="89:94">
      <c r="CK750" s="536"/>
      <c r="CL750" s="536"/>
      <c r="CM750" s="81"/>
      <c r="CN750" s="404"/>
      <c r="CO750" s="92"/>
      <c r="CP750" s="78"/>
    </row>
    <row r="751" spans="89:94">
      <c r="CK751" s="536"/>
      <c r="CL751" s="536"/>
      <c r="CM751" s="81"/>
      <c r="CN751" s="404"/>
      <c r="CO751" s="92"/>
      <c r="CP751" s="78"/>
    </row>
    <row r="752" spans="89:94">
      <c r="CK752" s="536"/>
      <c r="CL752" s="536"/>
      <c r="CM752" s="81"/>
      <c r="CN752" s="404"/>
      <c r="CO752" s="92"/>
      <c r="CP752" s="78"/>
    </row>
    <row r="753" spans="89:94">
      <c r="CK753" s="536"/>
      <c r="CL753" s="536"/>
      <c r="CM753" s="81"/>
      <c r="CN753" s="404"/>
      <c r="CO753" s="92"/>
      <c r="CP753" s="78"/>
    </row>
    <row r="754" spans="89:94">
      <c r="CK754" s="536"/>
      <c r="CL754" s="536"/>
      <c r="CM754" s="81"/>
      <c r="CN754" s="404"/>
      <c r="CO754" s="92"/>
      <c r="CP754" s="78"/>
    </row>
    <row r="755" spans="89:94">
      <c r="CK755" s="536"/>
      <c r="CL755" s="536"/>
      <c r="CM755" s="81"/>
      <c r="CN755" s="404"/>
      <c r="CO755" s="92"/>
      <c r="CP755" s="78"/>
    </row>
    <row r="756" spans="89:94">
      <c r="CK756" s="536"/>
      <c r="CL756" s="536"/>
      <c r="CM756" s="81"/>
      <c r="CN756" s="404"/>
      <c r="CO756" s="92"/>
      <c r="CP756" s="78"/>
    </row>
    <row r="757" spans="89:94">
      <c r="CK757" s="536"/>
      <c r="CL757" s="536"/>
      <c r="CM757" s="81"/>
      <c r="CN757" s="404"/>
      <c r="CO757" s="92"/>
      <c r="CP757" s="78"/>
    </row>
    <row r="758" spans="89:94">
      <c r="CK758" s="536"/>
      <c r="CL758" s="536"/>
      <c r="CM758" s="81"/>
      <c r="CN758" s="404"/>
      <c r="CO758" s="92"/>
      <c r="CP758" s="78"/>
    </row>
    <row r="759" spans="89:94">
      <c r="CK759" s="536"/>
      <c r="CL759" s="536"/>
      <c r="CM759" s="81"/>
      <c r="CN759" s="404"/>
      <c r="CO759" s="92"/>
      <c r="CP759" s="78"/>
    </row>
    <row r="760" spans="89:94">
      <c r="CK760" s="536"/>
      <c r="CL760" s="536"/>
      <c r="CM760" s="81"/>
      <c r="CN760" s="404"/>
      <c r="CO760" s="92"/>
      <c r="CP760" s="78"/>
    </row>
    <row r="761" spans="89:94">
      <c r="CK761" s="536"/>
      <c r="CL761" s="536"/>
      <c r="CM761" s="81"/>
      <c r="CN761" s="404"/>
      <c r="CO761" s="92"/>
      <c r="CP761" s="78"/>
    </row>
    <row r="762" spans="89:94">
      <c r="CK762" s="536"/>
      <c r="CL762" s="536"/>
      <c r="CM762" s="81"/>
      <c r="CN762" s="404"/>
      <c r="CO762" s="92"/>
      <c r="CP762" s="78"/>
    </row>
    <row r="763" spans="89:94">
      <c r="CK763" s="536"/>
      <c r="CL763" s="536"/>
      <c r="CM763" s="81"/>
      <c r="CN763" s="404"/>
      <c r="CO763" s="92"/>
      <c r="CP763" s="78"/>
    </row>
    <row r="764" spans="89:94">
      <c r="CK764" s="536"/>
      <c r="CL764" s="536"/>
      <c r="CM764" s="81"/>
      <c r="CN764" s="404"/>
      <c r="CO764" s="92"/>
      <c r="CP764" s="78"/>
    </row>
    <row r="765" spans="89:94">
      <c r="CK765" s="536"/>
      <c r="CL765" s="536"/>
      <c r="CM765" s="81"/>
      <c r="CN765" s="404"/>
      <c r="CO765" s="92"/>
      <c r="CP765" s="78"/>
    </row>
    <row r="766" spans="89:94">
      <c r="CK766" s="536"/>
      <c r="CL766" s="536"/>
      <c r="CM766" s="81"/>
      <c r="CN766" s="404"/>
      <c r="CO766" s="92"/>
      <c r="CP766" s="78"/>
    </row>
    <row r="767" spans="89:94">
      <c r="CK767" s="536"/>
      <c r="CL767" s="536"/>
      <c r="CM767" s="81"/>
      <c r="CN767" s="404"/>
      <c r="CO767" s="92"/>
      <c r="CP767" s="78"/>
    </row>
    <row r="768" spans="89:94">
      <c r="CK768" s="536"/>
      <c r="CL768" s="536"/>
      <c r="CM768" s="81"/>
      <c r="CN768" s="404"/>
      <c r="CO768" s="92"/>
      <c r="CP768" s="78"/>
    </row>
    <row r="769" spans="89:94">
      <c r="CK769" s="536"/>
      <c r="CL769" s="536"/>
      <c r="CM769" s="81"/>
      <c r="CN769" s="404"/>
      <c r="CO769" s="92"/>
      <c r="CP769" s="78"/>
    </row>
    <row r="770" spans="89:94">
      <c r="CK770" s="536"/>
      <c r="CL770" s="536"/>
      <c r="CM770" s="81"/>
      <c r="CN770" s="404"/>
      <c r="CO770" s="92"/>
      <c r="CP770" s="78"/>
    </row>
    <row r="771" spans="89:94">
      <c r="CK771" s="536"/>
      <c r="CL771" s="536"/>
      <c r="CM771" s="81"/>
      <c r="CN771" s="404"/>
      <c r="CO771" s="92"/>
      <c r="CP771" s="78"/>
    </row>
    <row r="772" spans="89:94">
      <c r="CK772" s="536"/>
      <c r="CL772" s="536"/>
      <c r="CM772" s="81"/>
      <c r="CN772" s="404"/>
      <c r="CO772" s="92"/>
      <c r="CP772" s="78"/>
    </row>
    <row r="773" spans="89:94">
      <c r="CK773" s="536"/>
      <c r="CL773" s="536"/>
      <c r="CM773" s="81"/>
      <c r="CN773" s="404"/>
      <c r="CO773" s="92"/>
      <c r="CP773" s="78"/>
    </row>
    <row r="774" spans="89:94">
      <c r="CK774" s="536"/>
      <c r="CL774" s="536"/>
      <c r="CM774" s="81"/>
      <c r="CN774" s="404"/>
      <c r="CO774" s="92"/>
      <c r="CP774" s="78"/>
    </row>
    <row r="775" spans="89:94">
      <c r="CK775" s="536"/>
      <c r="CL775" s="536"/>
      <c r="CM775" s="81"/>
      <c r="CN775" s="404"/>
      <c r="CO775" s="92"/>
      <c r="CP775" s="78"/>
    </row>
    <row r="776" spans="89:94">
      <c r="CK776" s="536"/>
      <c r="CL776" s="536"/>
      <c r="CM776" s="81"/>
      <c r="CN776" s="404"/>
      <c r="CO776" s="92"/>
      <c r="CP776" s="78"/>
    </row>
    <row r="777" spans="89:94">
      <c r="CK777" s="536"/>
      <c r="CL777" s="536"/>
      <c r="CM777" s="81"/>
      <c r="CN777" s="404"/>
      <c r="CO777" s="92"/>
      <c r="CP777" s="78"/>
    </row>
    <row r="778" spans="89:94">
      <c r="CK778" s="536"/>
      <c r="CL778" s="536"/>
      <c r="CM778" s="81"/>
      <c r="CN778" s="404"/>
      <c r="CO778" s="92"/>
      <c r="CP778" s="78"/>
    </row>
    <row r="779" spans="89:94">
      <c r="CK779" s="536"/>
      <c r="CL779" s="536"/>
      <c r="CM779" s="81"/>
      <c r="CN779" s="404"/>
      <c r="CO779" s="92"/>
      <c r="CP779" s="78"/>
    </row>
    <row r="780" spans="89:94">
      <c r="CK780" s="536"/>
      <c r="CL780" s="536"/>
      <c r="CM780" s="81"/>
      <c r="CN780" s="404"/>
      <c r="CO780" s="92"/>
      <c r="CP780" s="78"/>
    </row>
    <row r="781" spans="89:94">
      <c r="CK781" s="536"/>
      <c r="CL781" s="536"/>
      <c r="CM781" s="81"/>
      <c r="CN781" s="404"/>
      <c r="CO781" s="92"/>
      <c r="CP781" s="78"/>
    </row>
    <row r="782" spans="89:94">
      <c r="CK782" s="536"/>
      <c r="CL782" s="536"/>
      <c r="CM782" s="81"/>
      <c r="CN782" s="404"/>
      <c r="CO782" s="92"/>
      <c r="CP782" s="78"/>
    </row>
    <row r="783" spans="89:94">
      <c r="CK783" s="536"/>
      <c r="CL783" s="536"/>
      <c r="CM783" s="81"/>
      <c r="CN783" s="404"/>
      <c r="CO783" s="92"/>
      <c r="CP783" s="78"/>
    </row>
    <row r="784" spans="89:94">
      <c r="CK784" s="536"/>
      <c r="CL784" s="536"/>
      <c r="CM784" s="81"/>
      <c r="CN784" s="404"/>
      <c r="CO784" s="92"/>
      <c r="CP784" s="78"/>
    </row>
    <row r="785" spans="89:94">
      <c r="CK785" s="536"/>
      <c r="CL785" s="536"/>
      <c r="CM785" s="81"/>
      <c r="CN785" s="404"/>
      <c r="CO785" s="92"/>
      <c r="CP785" s="78"/>
    </row>
    <row r="786" spans="89:94">
      <c r="CK786" s="536"/>
      <c r="CL786" s="536"/>
      <c r="CM786" s="81"/>
      <c r="CN786" s="404"/>
      <c r="CO786" s="92"/>
      <c r="CP786" s="78"/>
    </row>
    <row r="787" spans="89:94">
      <c r="CK787" s="536"/>
      <c r="CL787" s="536"/>
      <c r="CM787" s="81"/>
      <c r="CN787" s="404"/>
      <c r="CO787" s="92"/>
      <c r="CP787" s="78"/>
    </row>
    <row r="788" spans="89:94">
      <c r="CK788" s="536"/>
      <c r="CL788" s="536"/>
      <c r="CM788" s="81"/>
      <c r="CN788" s="404"/>
      <c r="CO788" s="92"/>
      <c r="CP788" s="78"/>
    </row>
    <row r="789" spans="89:94">
      <c r="CK789" s="536"/>
      <c r="CL789" s="536"/>
      <c r="CM789" s="81"/>
      <c r="CN789" s="404"/>
      <c r="CO789" s="92"/>
      <c r="CP789" s="78"/>
    </row>
    <row r="790" spans="89:94">
      <c r="CK790" s="536"/>
      <c r="CL790" s="536"/>
      <c r="CM790" s="81"/>
      <c r="CN790" s="404"/>
      <c r="CO790" s="92"/>
      <c r="CP790" s="78"/>
    </row>
    <row r="791" spans="89:94">
      <c r="CK791" s="536"/>
      <c r="CL791" s="536"/>
      <c r="CM791" s="81"/>
      <c r="CN791" s="404"/>
      <c r="CO791" s="92"/>
      <c r="CP791" s="78"/>
    </row>
    <row r="792" spans="89:94">
      <c r="CK792" s="536"/>
      <c r="CL792" s="536"/>
      <c r="CM792" s="81"/>
      <c r="CN792" s="404"/>
      <c r="CO792" s="92"/>
      <c r="CP792" s="78"/>
    </row>
    <row r="793" spans="89:94">
      <c r="CK793" s="536"/>
      <c r="CL793" s="536"/>
      <c r="CM793" s="81"/>
      <c r="CN793" s="404"/>
      <c r="CO793" s="92"/>
      <c r="CP793" s="78"/>
    </row>
    <row r="794" spans="89:94">
      <c r="CK794" s="536"/>
      <c r="CL794" s="536"/>
      <c r="CM794" s="81"/>
      <c r="CN794" s="404"/>
      <c r="CO794" s="92"/>
      <c r="CP794" s="78"/>
    </row>
    <row r="795" spans="89:94">
      <c r="CK795" s="536"/>
      <c r="CL795" s="536"/>
      <c r="CM795" s="81"/>
      <c r="CN795" s="404"/>
      <c r="CO795" s="92"/>
      <c r="CP795" s="78"/>
    </row>
    <row r="796" spans="89:94">
      <c r="CK796" s="536"/>
      <c r="CL796" s="536"/>
      <c r="CM796" s="81"/>
      <c r="CN796" s="404"/>
      <c r="CO796" s="92"/>
      <c r="CP796" s="78"/>
    </row>
    <row r="797" spans="89:94">
      <c r="CK797" s="536"/>
      <c r="CL797" s="536"/>
      <c r="CM797" s="81"/>
      <c r="CN797" s="404"/>
      <c r="CO797" s="92"/>
      <c r="CP797" s="78"/>
    </row>
    <row r="798" spans="89:94">
      <c r="CK798" s="536"/>
      <c r="CL798" s="536"/>
      <c r="CM798" s="81"/>
      <c r="CN798" s="404"/>
      <c r="CO798" s="92"/>
      <c r="CP798" s="78"/>
    </row>
    <row r="799" spans="89:94">
      <c r="CK799" s="536"/>
      <c r="CL799" s="536"/>
      <c r="CM799" s="81"/>
      <c r="CN799" s="404"/>
      <c r="CO799" s="92"/>
      <c r="CP799" s="78"/>
    </row>
    <row r="800" spans="89:94">
      <c r="CK800" s="536"/>
      <c r="CL800" s="536"/>
      <c r="CM800" s="81"/>
      <c r="CN800" s="404"/>
      <c r="CO800" s="92"/>
      <c r="CP800" s="78"/>
    </row>
    <row r="801" spans="89:94">
      <c r="CK801" s="536"/>
      <c r="CL801" s="536"/>
      <c r="CM801" s="81"/>
      <c r="CN801" s="404"/>
      <c r="CO801" s="92"/>
      <c r="CP801" s="78"/>
    </row>
    <row r="802" spans="89:94">
      <c r="CK802" s="536"/>
      <c r="CL802" s="536"/>
      <c r="CM802" s="81"/>
      <c r="CN802" s="404"/>
      <c r="CO802" s="92"/>
      <c r="CP802" s="78"/>
    </row>
    <row r="803" spans="89:94">
      <c r="CK803" s="536"/>
      <c r="CL803" s="536"/>
      <c r="CM803" s="81"/>
      <c r="CN803" s="404"/>
      <c r="CO803" s="92"/>
      <c r="CP803" s="78"/>
    </row>
    <row r="804" spans="89:94">
      <c r="CK804" s="536"/>
      <c r="CL804" s="536"/>
      <c r="CM804" s="81"/>
      <c r="CN804" s="404"/>
      <c r="CO804" s="92"/>
      <c r="CP804" s="78"/>
    </row>
    <row r="805" spans="89:94">
      <c r="CK805" s="536"/>
      <c r="CL805" s="536"/>
      <c r="CM805" s="81"/>
      <c r="CN805" s="404"/>
      <c r="CO805" s="92"/>
      <c r="CP805" s="78"/>
    </row>
    <row r="806" spans="89:94">
      <c r="CK806" s="536"/>
      <c r="CL806" s="536"/>
      <c r="CM806" s="81"/>
      <c r="CN806" s="404"/>
      <c r="CO806" s="92"/>
      <c r="CP806" s="78"/>
    </row>
    <row r="807" spans="89:94">
      <c r="CK807" s="536"/>
      <c r="CL807" s="536"/>
      <c r="CM807" s="81"/>
      <c r="CN807" s="404"/>
      <c r="CO807" s="92"/>
      <c r="CP807" s="78"/>
    </row>
    <row r="808" spans="89:94">
      <c r="CK808" s="536"/>
      <c r="CL808" s="536"/>
      <c r="CM808" s="81"/>
      <c r="CN808" s="404"/>
      <c r="CO808" s="92"/>
      <c r="CP808" s="78"/>
    </row>
    <row r="809" spans="89:94">
      <c r="CK809" s="536"/>
      <c r="CL809" s="536"/>
      <c r="CM809" s="81"/>
      <c r="CN809" s="404"/>
      <c r="CO809" s="92"/>
      <c r="CP809" s="78"/>
    </row>
    <row r="810" spans="89:94">
      <c r="CK810" s="536"/>
      <c r="CL810" s="536"/>
      <c r="CM810" s="81"/>
      <c r="CN810" s="404"/>
      <c r="CO810" s="92"/>
      <c r="CP810" s="78"/>
    </row>
    <row r="811" spans="89:94">
      <c r="CK811" s="536"/>
      <c r="CL811" s="536"/>
      <c r="CM811" s="81"/>
      <c r="CN811" s="404"/>
      <c r="CO811" s="92"/>
      <c r="CP811" s="78"/>
    </row>
    <row r="812" spans="89:94">
      <c r="CK812" s="536"/>
      <c r="CL812" s="536"/>
      <c r="CM812" s="81"/>
      <c r="CN812" s="404"/>
      <c r="CO812" s="92"/>
      <c r="CP812" s="78"/>
    </row>
    <row r="813" spans="89:94">
      <c r="CK813" s="536"/>
      <c r="CL813" s="536"/>
      <c r="CM813" s="81"/>
      <c r="CN813" s="404"/>
      <c r="CO813" s="92"/>
      <c r="CP813" s="78"/>
    </row>
    <row r="814" spans="89:94">
      <c r="CK814" s="536"/>
      <c r="CL814" s="536"/>
      <c r="CM814" s="81"/>
      <c r="CN814" s="404"/>
      <c r="CO814" s="92"/>
      <c r="CP814" s="78"/>
    </row>
    <row r="815" spans="89:94">
      <c r="CK815" s="536"/>
      <c r="CL815" s="536"/>
      <c r="CM815" s="81"/>
      <c r="CN815" s="404"/>
      <c r="CO815" s="92"/>
      <c r="CP815" s="78"/>
    </row>
    <row r="816" spans="89:94">
      <c r="CK816" s="536"/>
      <c r="CL816" s="536"/>
      <c r="CM816" s="81"/>
      <c r="CN816" s="404"/>
      <c r="CO816" s="92"/>
      <c r="CP816" s="78"/>
    </row>
    <row r="817" spans="89:94">
      <c r="CK817" s="536"/>
      <c r="CL817" s="536"/>
      <c r="CM817" s="81"/>
      <c r="CN817" s="404"/>
      <c r="CO817" s="92"/>
      <c r="CP817" s="78"/>
    </row>
    <row r="818" spans="89:94">
      <c r="CK818" s="536"/>
      <c r="CL818" s="536"/>
      <c r="CM818" s="81"/>
      <c r="CN818" s="404"/>
      <c r="CO818" s="92"/>
      <c r="CP818" s="78"/>
    </row>
    <row r="819" spans="89:94">
      <c r="CK819" s="536"/>
      <c r="CL819" s="536"/>
      <c r="CM819" s="81"/>
      <c r="CN819" s="404"/>
      <c r="CO819" s="92"/>
      <c r="CP819" s="78"/>
    </row>
    <row r="820" spans="89:94">
      <c r="CK820" s="536"/>
      <c r="CL820" s="536"/>
      <c r="CM820" s="81"/>
      <c r="CN820" s="404"/>
      <c r="CO820" s="92"/>
      <c r="CP820" s="78"/>
    </row>
    <row r="821" spans="89:94">
      <c r="CK821" s="536"/>
      <c r="CL821" s="536"/>
      <c r="CM821" s="81"/>
      <c r="CN821" s="404"/>
      <c r="CO821" s="92"/>
      <c r="CP821" s="78"/>
    </row>
    <row r="822" spans="89:94">
      <c r="CK822" s="536"/>
      <c r="CL822" s="536"/>
      <c r="CM822" s="81"/>
      <c r="CN822" s="404"/>
      <c r="CO822" s="92"/>
      <c r="CP822" s="78"/>
    </row>
    <row r="823" spans="89:94">
      <c r="CK823" s="536"/>
      <c r="CL823" s="536"/>
      <c r="CM823" s="81"/>
      <c r="CN823" s="404"/>
      <c r="CO823" s="92"/>
      <c r="CP823" s="78"/>
    </row>
    <row r="824" spans="89:94">
      <c r="CK824" s="536"/>
      <c r="CL824" s="536"/>
      <c r="CM824" s="81"/>
      <c r="CN824" s="404"/>
      <c r="CO824" s="92"/>
      <c r="CP824" s="78"/>
    </row>
    <row r="825" spans="89:94">
      <c r="CK825" s="536"/>
      <c r="CL825" s="536"/>
      <c r="CM825" s="81"/>
      <c r="CN825" s="404"/>
      <c r="CO825" s="92"/>
      <c r="CP825" s="78"/>
    </row>
    <row r="826" spans="89:94">
      <c r="CK826" s="536"/>
      <c r="CL826" s="536"/>
      <c r="CM826" s="81"/>
      <c r="CN826" s="404"/>
      <c r="CO826" s="92"/>
      <c r="CP826" s="78"/>
    </row>
    <row r="827" spans="89:94">
      <c r="CK827" s="536"/>
      <c r="CL827" s="536"/>
      <c r="CM827" s="81"/>
      <c r="CN827" s="404"/>
      <c r="CO827" s="92"/>
      <c r="CP827" s="78"/>
    </row>
    <row r="828" spans="89:94">
      <c r="CK828" s="536"/>
      <c r="CL828" s="536"/>
      <c r="CM828" s="81"/>
      <c r="CN828" s="404"/>
      <c r="CO828" s="92"/>
      <c r="CP828" s="78"/>
    </row>
    <row r="829" spans="89:94">
      <c r="CK829" s="536"/>
      <c r="CL829" s="536"/>
      <c r="CM829" s="81"/>
      <c r="CN829" s="404"/>
      <c r="CO829" s="92"/>
      <c r="CP829" s="78"/>
    </row>
    <row r="830" spans="89:94">
      <c r="CK830" s="536"/>
      <c r="CL830" s="536"/>
      <c r="CM830" s="81"/>
      <c r="CN830" s="404"/>
      <c r="CO830" s="92"/>
      <c r="CP830" s="78"/>
    </row>
    <row r="831" spans="89:94">
      <c r="CK831" s="536"/>
      <c r="CL831" s="536"/>
      <c r="CM831" s="81"/>
      <c r="CN831" s="404"/>
      <c r="CO831" s="92"/>
      <c r="CP831" s="78"/>
    </row>
    <row r="832" spans="89:94">
      <c r="CK832" s="536"/>
      <c r="CL832" s="536"/>
      <c r="CM832" s="81"/>
      <c r="CN832" s="404"/>
      <c r="CO832" s="92"/>
      <c r="CP832" s="78"/>
    </row>
    <row r="833" spans="89:94">
      <c r="CK833" s="536"/>
      <c r="CL833" s="536"/>
      <c r="CM833" s="81"/>
      <c r="CN833" s="404"/>
      <c r="CO833" s="92"/>
      <c r="CP833" s="78"/>
    </row>
    <row r="834" spans="89:94">
      <c r="CK834" s="536"/>
      <c r="CL834" s="536"/>
      <c r="CM834" s="81"/>
      <c r="CN834" s="404"/>
      <c r="CO834" s="92"/>
      <c r="CP834" s="78"/>
    </row>
    <row r="835" spans="89:94">
      <c r="CK835" s="536"/>
      <c r="CL835" s="536"/>
      <c r="CM835" s="81"/>
      <c r="CN835" s="404"/>
      <c r="CO835" s="92"/>
      <c r="CP835" s="78"/>
    </row>
    <row r="836" spans="89:94">
      <c r="CK836" s="536"/>
      <c r="CL836" s="536"/>
      <c r="CM836" s="81"/>
      <c r="CN836" s="404"/>
      <c r="CO836" s="92"/>
      <c r="CP836" s="78"/>
    </row>
    <row r="837" spans="89:94">
      <c r="CK837" s="536"/>
      <c r="CL837" s="536"/>
      <c r="CM837" s="81"/>
      <c r="CN837" s="404"/>
      <c r="CO837" s="92"/>
      <c r="CP837" s="78"/>
    </row>
    <row r="838" spans="89:94">
      <c r="CK838" s="536"/>
      <c r="CL838" s="536"/>
      <c r="CM838" s="81"/>
      <c r="CN838" s="404"/>
      <c r="CO838" s="92"/>
      <c r="CP838" s="78"/>
    </row>
    <row r="839" spans="89:94">
      <c r="CK839" s="536"/>
      <c r="CL839" s="536"/>
      <c r="CM839" s="81"/>
      <c r="CN839" s="404"/>
      <c r="CO839" s="92"/>
      <c r="CP839" s="78"/>
    </row>
    <row r="840" spans="89:94">
      <c r="CK840" s="536"/>
      <c r="CL840" s="536"/>
      <c r="CM840" s="81"/>
      <c r="CN840" s="404"/>
      <c r="CO840" s="92"/>
      <c r="CP840" s="78"/>
    </row>
    <row r="841" spans="89:94">
      <c r="CK841" s="536"/>
      <c r="CL841" s="536"/>
      <c r="CM841" s="81"/>
      <c r="CN841" s="404"/>
      <c r="CO841" s="92"/>
      <c r="CP841" s="78"/>
    </row>
    <row r="842" spans="89:94">
      <c r="CK842" s="536"/>
      <c r="CL842" s="536"/>
      <c r="CM842" s="81"/>
      <c r="CN842" s="404"/>
      <c r="CO842" s="92"/>
      <c r="CP842" s="78"/>
    </row>
    <row r="843" spans="89:94">
      <c r="CK843" s="536"/>
      <c r="CL843" s="536"/>
      <c r="CM843" s="81"/>
      <c r="CN843" s="404"/>
      <c r="CO843" s="92"/>
      <c r="CP843" s="78"/>
    </row>
    <row r="844" spans="89:94">
      <c r="CK844" s="536"/>
      <c r="CL844" s="536"/>
      <c r="CM844" s="81"/>
      <c r="CN844" s="404"/>
      <c r="CO844" s="92"/>
      <c r="CP844" s="78"/>
    </row>
    <row r="845" spans="89:94">
      <c r="CK845" s="536"/>
      <c r="CL845" s="536"/>
      <c r="CM845" s="81"/>
      <c r="CN845" s="404"/>
      <c r="CO845" s="92"/>
      <c r="CP845" s="78"/>
    </row>
    <row r="846" spans="89:94">
      <c r="CK846" s="536"/>
      <c r="CL846" s="536"/>
      <c r="CM846" s="81"/>
      <c r="CN846" s="404"/>
      <c r="CO846" s="92"/>
      <c r="CP846" s="78"/>
    </row>
    <row r="847" spans="89:94">
      <c r="CK847" s="536"/>
      <c r="CL847" s="536"/>
      <c r="CM847" s="81"/>
      <c r="CN847" s="404"/>
      <c r="CO847" s="92"/>
      <c r="CP847" s="78"/>
    </row>
    <row r="848" spans="89:94">
      <c r="CK848" s="536"/>
      <c r="CL848" s="536"/>
      <c r="CM848" s="81"/>
      <c r="CN848" s="404"/>
      <c r="CO848" s="92"/>
      <c r="CP848" s="78"/>
    </row>
    <row r="849" spans="89:94">
      <c r="CK849" s="536"/>
      <c r="CL849" s="536"/>
      <c r="CM849" s="81"/>
      <c r="CN849" s="404"/>
      <c r="CO849" s="92"/>
      <c r="CP849" s="78"/>
    </row>
    <row r="850" spans="89:94">
      <c r="CK850" s="536"/>
      <c r="CL850" s="536"/>
      <c r="CM850" s="81"/>
      <c r="CN850" s="404"/>
      <c r="CO850" s="92"/>
      <c r="CP850" s="78"/>
    </row>
    <row r="851" spans="89:94">
      <c r="CK851" s="536"/>
      <c r="CL851" s="536"/>
      <c r="CM851" s="81"/>
      <c r="CN851" s="404"/>
      <c r="CO851" s="92"/>
      <c r="CP851" s="78"/>
    </row>
    <row r="852" spans="89:94">
      <c r="CK852" s="536"/>
      <c r="CL852" s="536"/>
      <c r="CM852" s="81"/>
      <c r="CN852" s="404"/>
      <c r="CO852" s="92"/>
      <c r="CP852" s="78"/>
    </row>
    <row r="853" spans="89:94">
      <c r="CK853" s="536"/>
      <c r="CL853" s="536"/>
      <c r="CM853" s="81"/>
      <c r="CN853" s="404"/>
      <c r="CO853" s="92"/>
      <c r="CP853" s="78"/>
    </row>
    <row r="854" spans="89:94">
      <c r="CK854" s="536"/>
      <c r="CL854" s="536"/>
      <c r="CM854" s="81"/>
      <c r="CN854" s="404"/>
      <c r="CO854" s="92"/>
      <c r="CP854" s="78"/>
    </row>
    <row r="855" spans="89:94">
      <c r="CK855" s="536"/>
      <c r="CL855" s="536"/>
      <c r="CM855" s="81"/>
      <c r="CN855" s="404"/>
      <c r="CO855" s="92"/>
      <c r="CP855" s="78"/>
    </row>
    <row r="856" spans="89:94">
      <c r="CK856" s="536"/>
      <c r="CL856" s="536"/>
      <c r="CM856" s="81"/>
      <c r="CN856" s="404"/>
      <c r="CO856" s="92"/>
      <c r="CP856" s="78"/>
    </row>
    <row r="857" spans="89:94">
      <c r="CK857" s="536"/>
      <c r="CL857" s="536"/>
      <c r="CM857" s="81"/>
      <c r="CN857" s="404"/>
      <c r="CO857" s="92"/>
      <c r="CP857" s="78"/>
    </row>
    <row r="858" spans="89:94">
      <c r="CK858" s="536"/>
      <c r="CL858" s="536"/>
      <c r="CM858" s="81"/>
      <c r="CN858" s="404"/>
      <c r="CO858" s="92"/>
      <c r="CP858" s="78"/>
    </row>
    <row r="859" spans="89:94">
      <c r="CK859" s="536"/>
      <c r="CL859" s="536"/>
      <c r="CM859" s="81"/>
      <c r="CN859" s="404"/>
      <c r="CO859" s="92"/>
      <c r="CP859" s="78"/>
    </row>
    <row r="860" spans="89:94">
      <c r="CK860" s="536"/>
      <c r="CL860" s="536"/>
      <c r="CM860" s="81"/>
      <c r="CN860" s="404"/>
      <c r="CO860" s="92"/>
      <c r="CP860" s="78"/>
    </row>
    <row r="861" spans="89:94">
      <c r="CK861" s="536"/>
      <c r="CL861" s="536"/>
      <c r="CM861" s="81"/>
      <c r="CN861" s="404"/>
      <c r="CO861" s="92"/>
      <c r="CP861" s="78"/>
    </row>
    <row r="862" spans="89:94">
      <c r="CK862" s="536"/>
      <c r="CL862" s="536"/>
      <c r="CM862" s="81"/>
      <c r="CN862" s="404"/>
      <c r="CO862" s="92"/>
      <c r="CP862" s="78"/>
    </row>
    <row r="863" spans="89:94">
      <c r="CK863" s="536"/>
      <c r="CL863" s="536"/>
      <c r="CM863" s="81"/>
      <c r="CN863" s="404"/>
      <c r="CO863" s="92"/>
      <c r="CP863" s="78"/>
    </row>
    <row r="864" spans="89:94">
      <c r="CK864" s="536"/>
      <c r="CL864" s="536"/>
      <c r="CM864" s="81"/>
      <c r="CN864" s="404"/>
      <c r="CO864" s="92"/>
      <c r="CP864" s="78"/>
    </row>
    <row r="865" spans="89:94">
      <c r="CK865" s="536"/>
      <c r="CL865" s="536"/>
      <c r="CM865" s="81"/>
      <c r="CN865" s="404"/>
      <c r="CO865" s="92"/>
      <c r="CP865" s="78"/>
    </row>
    <row r="866" spans="89:94">
      <c r="CK866" s="536"/>
      <c r="CL866" s="536"/>
      <c r="CM866" s="81"/>
      <c r="CN866" s="404"/>
      <c r="CO866" s="92"/>
      <c r="CP866" s="78"/>
    </row>
    <row r="867" spans="89:94">
      <c r="CK867" s="536"/>
      <c r="CL867" s="536"/>
      <c r="CM867" s="81"/>
      <c r="CN867" s="404"/>
      <c r="CO867" s="92"/>
      <c r="CP867" s="78"/>
    </row>
    <row r="868" spans="89:94">
      <c r="CK868" s="536"/>
      <c r="CL868" s="536"/>
      <c r="CM868" s="81"/>
      <c r="CN868" s="404"/>
      <c r="CO868" s="92"/>
      <c r="CP868" s="78"/>
    </row>
    <row r="869" spans="89:94">
      <c r="CK869" s="536"/>
      <c r="CL869" s="536"/>
      <c r="CM869" s="81"/>
      <c r="CN869" s="404"/>
      <c r="CO869" s="92"/>
      <c r="CP869" s="78"/>
    </row>
    <row r="870" spans="89:94">
      <c r="CK870" s="536"/>
      <c r="CL870" s="536"/>
      <c r="CM870" s="81"/>
      <c r="CN870" s="404"/>
      <c r="CO870" s="92"/>
      <c r="CP870" s="78"/>
    </row>
    <row r="871" spans="89:94">
      <c r="CK871" s="536"/>
      <c r="CL871" s="536"/>
      <c r="CM871" s="81"/>
      <c r="CN871" s="404"/>
      <c r="CO871" s="92"/>
      <c r="CP871" s="78"/>
    </row>
    <row r="872" spans="89:94">
      <c r="CK872" s="536"/>
      <c r="CL872" s="536"/>
      <c r="CM872" s="81"/>
      <c r="CN872" s="404"/>
      <c r="CO872" s="92"/>
      <c r="CP872" s="78"/>
    </row>
    <row r="873" spans="89:94">
      <c r="CK873" s="536"/>
      <c r="CL873" s="536"/>
      <c r="CM873" s="81"/>
      <c r="CN873" s="404"/>
      <c r="CO873" s="92"/>
      <c r="CP873" s="78"/>
    </row>
    <row r="874" spans="89:94">
      <c r="CK874" s="536"/>
      <c r="CL874" s="536"/>
      <c r="CM874" s="81"/>
      <c r="CN874" s="404"/>
      <c r="CO874" s="92"/>
      <c r="CP874" s="78"/>
    </row>
    <row r="875" spans="89:94">
      <c r="CK875" s="536"/>
      <c r="CL875" s="536"/>
      <c r="CM875" s="81"/>
      <c r="CN875" s="404"/>
      <c r="CO875" s="92"/>
      <c r="CP875" s="78"/>
    </row>
    <row r="876" spans="89:94">
      <c r="CK876" s="536"/>
      <c r="CL876" s="536"/>
      <c r="CM876" s="81"/>
      <c r="CN876" s="404"/>
      <c r="CO876" s="92"/>
      <c r="CP876" s="78"/>
    </row>
    <row r="877" spans="89:94">
      <c r="CK877" s="536"/>
      <c r="CL877" s="536"/>
      <c r="CM877" s="81"/>
      <c r="CN877" s="404"/>
      <c r="CO877" s="92"/>
      <c r="CP877" s="78"/>
    </row>
    <row r="878" spans="89:94">
      <c r="CK878" s="536"/>
      <c r="CL878" s="536"/>
      <c r="CM878" s="81"/>
      <c r="CN878" s="404"/>
      <c r="CO878" s="92"/>
      <c r="CP878" s="78"/>
    </row>
    <row r="879" spans="89:94">
      <c r="CK879" s="536"/>
      <c r="CL879" s="536"/>
      <c r="CM879" s="81"/>
      <c r="CN879" s="404"/>
      <c r="CO879" s="92"/>
      <c r="CP879" s="78"/>
    </row>
    <row r="880" spans="89:94">
      <c r="CK880" s="536"/>
      <c r="CL880" s="536"/>
      <c r="CM880" s="81"/>
      <c r="CN880" s="404"/>
      <c r="CO880" s="92"/>
      <c r="CP880" s="78"/>
    </row>
    <row r="881" spans="89:94">
      <c r="CK881" s="536"/>
      <c r="CL881" s="536"/>
      <c r="CM881" s="81"/>
      <c r="CN881" s="404"/>
      <c r="CO881" s="92"/>
      <c r="CP881" s="78"/>
    </row>
    <row r="882" spans="89:94">
      <c r="CK882" s="536"/>
      <c r="CL882" s="536"/>
      <c r="CM882" s="81"/>
      <c r="CN882" s="404"/>
      <c r="CO882" s="92"/>
      <c r="CP882" s="78"/>
    </row>
    <row r="883" spans="89:94">
      <c r="CK883" s="536"/>
      <c r="CL883" s="536"/>
      <c r="CM883" s="81"/>
      <c r="CN883" s="404"/>
      <c r="CO883" s="92"/>
      <c r="CP883" s="78"/>
    </row>
    <row r="884" spans="89:94">
      <c r="CK884" s="536"/>
      <c r="CL884" s="536"/>
      <c r="CM884" s="81"/>
      <c r="CN884" s="404"/>
      <c r="CO884" s="92"/>
      <c r="CP884" s="78"/>
    </row>
    <row r="885" spans="89:94">
      <c r="CK885" s="536"/>
      <c r="CL885" s="536"/>
      <c r="CM885" s="81"/>
      <c r="CN885" s="404"/>
      <c r="CO885" s="92"/>
      <c r="CP885" s="78"/>
    </row>
    <row r="886" spans="89:94">
      <c r="CK886" s="536"/>
      <c r="CL886" s="536"/>
      <c r="CM886" s="81"/>
      <c r="CN886" s="404"/>
      <c r="CO886" s="92"/>
      <c r="CP886" s="78"/>
    </row>
    <row r="887" spans="89:94">
      <c r="CK887" s="536"/>
      <c r="CL887" s="536"/>
      <c r="CM887" s="81"/>
      <c r="CN887" s="404"/>
      <c r="CO887" s="92"/>
      <c r="CP887" s="78"/>
    </row>
    <row r="888" spans="89:94">
      <c r="CK888" s="536"/>
      <c r="CL888" s="536"/>
      <c r="CM888" s="81"/>
      <c r="CN888" s="404"/>
      <c r="CO888" s="92"/>
      <c r="CP888" s="78"/>
    </row>
    <row r="889" spans="89:94">
      <c r="CK889" s="536"/>
      <c r="CL889" s="536"/>
      <c r="CM889" s="81"/>
      <c r="CN889" s="404"/>
      <c r="CO889" s="92"/>
      <c r="CP889" s="78"/>
    </row>
    <row r="890" spans="89:94">
      <c r="CK890" s="536"/>
      <c r="CL890" s="536"/>
      <c r="CM890" s="81"/>
      <c r="CN890" s="404"/>
      <c r="CO890" s="92"/>
      <c r="CP890" s="78"/>
    </row>
    <row r="891" spans="89:94">
      <c r="CK891" s="536"/>
      <c r="CL891" s="536"/>
      <c r="CM891" s="81"/>
      <c r="CN891" s="404"/>
      <c r="CO891" s="92"/>
      <c r="CP891" s="78"/>
    </row>
    <row r="892" spans="89:94">
      <c r="CK892" s="536"/>
      <c r="CL892" s="536"/>
      <c r="CM892" s="81"/>
      <c r="CN892" s="404"/>
      <c r="CO892" s="92"/>
      <c r="CP892" s="78"/>
    </row>
    <row r="893" spans="89:94">
      <c r="CK893" s="536"/>
      <c r="CL893" s="536"/>
      <c r="CM893" s="81"/>
      <c r="CN893" s="404"/>
      <c r="CO893" s="92"/>
      <c r="CP893" s="78"/>
    </row>
    <row r="894" spans="89:94">
      <c r="CK894" s="536"/>
      <c r="CL894" s="536"/>
      <c r="CM894" s="81"/>
      <c r="CN894" s="404"/>
      <c r="CO894" s="92"/>
      <c r="CP894" s="78"/>
    </row>
    <row r="895" spans="89:94">
      <c r="CK895" s="536"/>
      <c r="CL895" s="536"/>
      <c r="CM895" s="81"/>
      <c r="CN895" s="404"/>
      <c r="CO895" s="92"/>
      <c r="CP895" s="78"/>
    </row>
    <row r="896" spans="89:94">
      <c r="CK896" s="536"/>
      <c r="CL896" s="536"/>
      <c r="CM896" s="81"/>
      <c r="CN896" s="404"/>
      <c r="CO896" s="92"/>
      <c r="CP896" s="78"/>
    </row>
    <row r="897" spans="89:94">
      <c r="CK897" s="536"/>
      <c r="CL897" s="536"/>
      <c r="CM897" s="81"/>
      <c r="CN897" s="404"/>
      <c r="CO897" s="92"/>
      <c r="CP897" s="78"/>
    </row>
    <row r="898" spans="89:94">
      <c r="CK898" s="536"/>
      <c r="CL898" s="536"/>
      <c r="CM898" s="81"/>
      <c r="CN898" s="404"/>
      <c r="CO898" s="92"/>
      <c r="CP898" s="78"/>
    </row>
    <row r="899" spans="89:94">
      <c r="CK899" s="536"/>
      <c r="CL899" s="536"/>
      <c r="CM899" s="81"/>
      <c r="CN899" s="404"/>
      <c r="CO899" s="92"/>
      <c r="CP899" s="78"/>
    </row>
    <row r="900" spans="89:94">
      <c r="CK900" s="536"/>
      <c r="CL900" s="536"/>
      <c r="CM900" s="81"/>
      <c r="CN900" s="404"/>
      <c r="CO900" s="92"/>
      <c r="CP900" s="78"/>
    </row>
    <row r="901" spans="89:94">
      <c r="CK901" s="536"/>
      <c r="CL901" s="536"/>
      <c r="CM901" s="81"/>
      <c r="CN901" s="404"/>
      <c r="CO901" s="92"/>
      <c r="CP901" s="78"/>
    </row>
    <row r="902" spans="89:94">
      <c r="CK902" s="536"/>
      <c r="CL902" s="536"/>
      <c r="CM902" s="81"/>
      <c r="CN902" s="404"/>
      <c r="CO902" s="92"/>
      <c r="CP902" s="78"/>
    </row>
    <row r="903" spans="89:94">
      <c r="CK903" s="536"/>
      <c r="CL903" s="536"/>
      <c r="CM903" s="81"/>
      <c r="CN903" s="404"/>
      <c r="CO903" s="92"/>
      <c r="CP903" s="78"/>
    </row>
    <row r="904" spans="89:94">
      <c r="CK904" s="536"/>
      <c r="CL904" s="536"/>
      <c r="CM904" s="81"/>
      <c r="CN904" s="404"/>
      <c r="CO904" s="92"/>
      <c r="CP904" s="78"/>
    </row>
    <row r="905" spans="89:94">
      <c r="CK905" s="536"/>
      <c r="CL905" s="536"/>
      <c r="CM905" s="81"/>
      <c r="CN905" s="404"/>
      <c r="CO905" s="92"/>
      <c r="CP905" s="78"/>
    </row>
    <row r="906" spans="89:94">
      <c r="CK906" s="536"/>
      <c r="CL906" s="536"/>
      <c r="CM906" s="81"/>
      <c r="CN906" s="404"/>
      <c r="CO906" s="92"/>
      <c r="CP906" s="78"/>
    </row>
    <row r="907" spans="89:94">
      <c r="CK907" s="536"/>
      <c r="CL907" s="536"/>
      <c r="CM907" s="81"/>
      <c r="CN907" s="404"/>
      <c r="CO907" s="92"/>
      <c r="CP907" s="78"/>
    </row>
    <row r="908" spans="89:94">
      <c r="CK908" s="536"/>
      <c r="CL908" s="536"/>
      <c r="CM908" s="81"/>
      <c r="CN908" s="404"/>
      <c r="CO908" s="92"/>
      <c r="CP908" s="78"/>
    </row>
    <row r="909" spans="89:94">
      <c r="CK909" s="536"/>
      <c r="CL909" s="536"/>
      <c r="CM909" s="81"/>
      <c r="CN909" s="404"/>
      <c r="CO909" s="92"/>
      <c r="CP909" s="78"/>
    </row>
    <row r="910" spans="89:94">
      <c r="CK910" s="536"/>
      <c r="CL910" s="536"/>
      <c r="CM910" s="81"/>
      <c r="CN910" s="404"/>
      <c r="CO910" s="92"/>
      <c r="CP910" s="78"/>
    </row>
    <row r="911" spans="89:94">
      <c r="CK911" s="536"/>
      <c r="CL911" s="536"/>
      <c r="CM911" s="81"/>
      <c r="CN911" s="404"/>
      <c r="CO911" s="92"/>
      <c r="CP911" s="78"/>
    </row>
    <row r="912" spans="89:94">
      <c r="CK912" s="536"/>
      <c r="CL912" s="536"/>
      <c r="CM912" s="81"/>
      <c r="CN912" s="404"/>
      <c r="CO912" s="92"/>
      <c r="CP912" s="78"/>
    </row>
    <row r="913" spans="89:94">
      <c r="CK913" s="536"/>
      <c r="CL913" s="536"/>
      <c r="CM913" s="81"/>
      <c r="CN913" s="404"/>
      <c r="CO913" s="92"/>
      <c r="CP913" s="78"/>
    </row>
    <row r="914" spans="89:94">
      <c r="CK914" s="536"/>
      <c r="CL914" s="536"/>
      <c r="CM914" s="81"/>
      <c r="CN914" s="404"/>
      <c r="CO914" s="92"/>
      <c r="CP914" s="78"/>
    </row>
    <row r="915" spans="89:94">
      <c r="CK915" s="536"/>
      <c r="CL915" s="536"/>
      <c r="CM915" s="81"/>
      <c r="CN915" s="404"/>
      <c r="CO915" s="92"/>
      <c r="CP915" s="78"/>
    </row>
    <row r="916" spans="89:94">
      <c r="CK916" s="536"/>
      <c r="CL916" s="536"/>
      <c r="CM916" s="81"/>
      <c r="CN916" s="404"/>
      <c r="CO916" s="92"/>
      <c r="CP916" s="78"/>
    </row>
    <row r="917" spans="89:94">
      <c r="CK917" s="536"/>
      <c r="CL917" s="536"/>
      <c r="CM917" s="81"/>
      <c r="CN917" s="404"/>
      <c r="CO917" s="92"/>
      <c r="CP917" s="78"/>
    </row>
    <row r="918" spans="89:94">
      <c r="CK918" s="536"/>
      <c r="CL918" s="536"/>
      <c r="CM918" s="81"/>
      <c r="CN918" s="404"/>
      <c r="CO918" s="92"/>
      <c r="CP918" s="78"/>
    </row>
    <row r="919" spans="89:94">
      <c r="CK919" s="536"/>
      <c r="CL919" s="536"/>
      <c r="CM919" s="81"/>
      <c r="CN919" s="404"/>
      <c r="CO919" s="92"/>
      <c r="CP919" s="78"/>
    </row>
    <row r="920" spans="89:94">
      <c r="CK920" s="536"/>
      <c r="CL920" s="536"/>
      <c r="CM920" s="81"/>
      <c r="CN920" s="404"/>
      <c r="CO920" s="92"/>
      <c r="CP920" s="78"/>
    </row>
    <row r="921" spans="89:94">
      <c r="CK921" s="536"/>
      <c r="CL921" s="536"/>
      <c r="CM921" s="81"/>
      <c r="CN921" s="404"/>
      <c r="CO921" s="92"/>
      <c r="CP921" s="78"/>
    </row>
    <row r="922" spans="89:94">
      <c r="CK922" s="536"/>
      <c r="CL922" s="536"/>
      <c r="CM922" s="81"/>
      <c r="CN922" s="404"/>
      <c r="CO922" s="92"/>
      <c r="CP922" s="78"/>
    </row>
    <row r="923" spans="89:94">
      <c r="CK923" s="536"/>
      <c r="CL923" s="536"/>
      <c r="CM923" s="81"/>
      <c r="CN923" s="404"/>
      <c r="CO923" s="92"/>
      <c r="CP923" s="78"/>
    </row>
    <row r="924" spans="89:94">
      <c r="CK924" s="536"/>
      <c r="CL924" s="536"/>
      <c r="CM924" s="81"/>
      <c r="CN924" s="404"/>
      <c r="CO924" s="92"/>
      <c r="CP924" s="78"/>
    </row>
    <row r="925" spans="89:94">
      <c r="CK925" s="536"/>
      <c r="CL925" s="536"/>
      <c r="CM925" s="81"/>
      <c r="CN925" s="404"/>
      <c r="CO925" s="92"/>
      <c r="CP925" s="78"/>
    </row>
    <row r="926" spans="89:94">
      <c r="CK926" s="536"/>
      <c r="CL926" s="536"/>
      <c r="CM926" s="81"/>
      <c r="CN926" s="404"/>
      <c r="CO926" s="92"/>
      <c r="CP926" s="78"/>
    </row>
    <row r="927" spans="89:94">
      <c r="CK927" s="536"/>
      <c r="CL927" s="536"/>
      <c r="CM927" s="81"/>
      <c r="CN927" s="404"/>
      <c r="CO927" s="92"/>
      <c r="CP927" s="78"/>
    </row>
    <row r="928" spans="89:94">
      <c r="CK928" s="536"/>
      <c r="CL928" s="536"/>
      <c r="CM928" s="81"/>
      <c r="CN928" s="404"/>
      <c r="CO928" s="92"/>
      <c r="CP928" s="78"/>
    </row>
    <row r="929" spans="89:94">
      <c r="CK929" s="536"/>
      <c r="CL929" s="536"/>
      <c r="CM929" s="81"/>
      <c r="CN929" s="404"/>
      <c r="CO929" s="92"/>
      <c r="CP929" s="78"/>
    </row>
    <row r="930" spans="89:94">
      <c r="CK930" s="536"/>
      <c r="CL930" s="536"/>
      <c r="CM930" s="81"/>
      <c r="CN930" s="404"/>
      <c r="CO930" s="92"/>
      <c r="CP930" s="78"/>
    </row>
    <row r="931" spans="89:94">
      <c r="CK931" s="536"/>
      <c r="CL931" s="536"/>
      <c r="CM931" s="81"/>
      <c r="CN931" s="404"/>
      <c r="CO931" s="92"/>
      <c r="CP931" s="78"/>
    </row>
    <row r="932" spans="89:94">
      <c r="CK932" s="536"/>
      <c r="CL932" s="536"/>
      <c r="CM932" s="81"/>
      <c r="CN932" s="404"/>
      <c r="CO932" s="92"/>
      <c r="CP932" s="78"/>
    </row>
    <row r="933" spans="89:94">
      <c r="CK933" s="536"/>
      <c r="CL933" s="536"/>
      <c r="CM933" s="81"/>
      <c r="CN933" s="404"/>
      <c r="CO933" s="92"/>
      <c r="CP933" s="78"/>
    </row>
    <row r="934" spans="89:94">
      <c r="CK934" s="536"/>
      <c r="CL934" s="536"/>
      <c r="CM934" s="81"/>
      <c r="CN934" s="404"/>
      <c r="CO934" s="92"/>
      <c r="CP934" s="78"/>
    </row>
    <row r="935" spans="89:94">
      <c r="CK935" s="536"/>
      <c r="CL935" s="536"/>
      <c r="CM935" s="81"/>
      <c r="CN935" s="404"/>
      <c r="CO935" s="92"/>
      <c r="CP935" s="78"/>
    </row>
    <row r="936" spans="89:94">
      <c r="CK936" s="536"/>
      <c r="CL936" s="536"/>
      <c r="CM936" s="81"/>
      <c r="CN936" s="404"/>
      <c r="CO936" s="92"/>
      <c r="CP936" s="78"/>
    </row>
    <row r="937" spans="89:94">
      <c r="CK937" s="536"/>
      <c r="CL937" s="536"/>
      <c r="CM937" s="81"/>
      <c r="CN937" s="404"/>
      <c r="CO937" s="92"/>
      <c r="CP937" s="78"/>
    </row>
    <row r="938" spans="89:94">
      <c r="CK938" s="536"/>
      <c r="CL938" s="536"/>
      <c r="CM938" s="81"/>
      <c r="CN938" s="404"/>
      <c r="CO938" s="92"/>
      <c r="CP938" s="78"/>
    </row>
    <row r="939" spans="89:94">
      <c r="CK939" s="536"/>
      <c r="CL939" s="536"/>
      <c r="CM939" s="81"/>
      <c r="CN939" s="404"/>
      <c r="CO939" s="92"/>
      <c r="CP939" s="78"/>
    </row>
    <row r="940" spans="89:94">
      <c r="CK940" s="536"/>
      <c r="CL940" s="536"/>
      <c r="CM940" s="81"/>
      <c r="CN940" s="404"/>
      <c r="CO940" s="92"/>
      <c r="CP940" s="78"/>
    </row>
    <row r="941" spans="89:94">
      <c r="CK941" s="536"/>
      <c r="CL941" s="536"/>
      <c r="CM941" s="81"/>
      <c r="CN941" s="404"/>
      <c r="CO941" s="92"/>
      <c r="CP941" s="78"/>
    </row>
    <row r="942" spans="89:94">
      <c r="CK942" s="536"/>
      <c r="CL942" s="536"/>
      <c r="CM942" s="81"/>
      <c r="CN942" s="404"/>
      <c r="CO942" s="92"/>
      <c r="CP942" s="78"/>
    </row>
    <row r="943" spans="89:94">
      <c r="CK943" s="536"/>
      <c r="CL943" s="536"/>
      <c r="CM943" s="81"/>
      <c r="CN943" s="404"/>
      <c r="CO943" s="92"/>
      <c r="CP943" s="78"/>
    </row>
    <row r="944" spans="89:94">
      <c r="CK944" s="536"/>
      <c r="CL944" s="536"/>
      <c r="CM944" s="81"/>
      <c r="CN944" s="404"/>
      <c r="CO944" s="92"/>
      <c r="CP944" s="78"/>
    </row>
    <row r="945" spans="89:94">
      <c r="CK945" s="536"/>
      <c r="CL945" s="536"/>
      <c r="CM945" s="81"/>
      <c r="CN945" s="404"/>
      <c r="CO945" s="92"/>
      <c r="CP945" s="78"/>
    </row>
    <row r="946" spans="89:94">
      <c r="CK946" s="536"/>
      <c r="CL946" s="536"/>
      <c r="CM946" s="81"/>
      <c r="CN946" s="404"/>
      <c r="CO946" s="92"/>
      <c r="CP946" s="78"/>
    </row>
    <row r="947" spans="89:94">
      <c r="CK947" s="536"/>
      <c r="CL947" s="536"/>
      <c r="CM947" s="81"/>
      <c r="CN947" s="404"/>
      <c r="CO947" s="92"/>
      <c r="CP947" s="78"/>
    </row>
    <row r="948" spans="89:94">
      <c r="CK948" s="536"/>
      <c r="CL948" s="536"/>
      <c r="CM948" s="81"/>
      <c r="CN948" s="404"/>
      <c r="CO948" s="92"/>
      <c r="CP948" s="78"/>
    </row>
    <row r="949" spans="89:94">
      <c r="CK949" s="536"/>
      <c r="CL949" s="536"/>
      <c r="CM949" s="81"/>
      <c r="CN949" s="404"/>
      <c r="CO949" s="92"/>
      <c r="CP949" s="78"/>
    </row>
    <row r="950" spans="89:94">
      <c r="CK950" s="536"/>
      <c r="CL950" s="536"/>
      <c r="CM950" s="81"/>
      <c r="CN950" s="404"/>
      <c r="CO950" s="92"/>
      <c r="CP950" s="78"/>
    </row>
    <row r="951" spans="89:94">
      <c r="CK951" s="536"/>
      <c r="CL951" s="536"/>
      <c r="CM951" s="81"/>
      <c r="CN951" s="404"/>
      <c r="CO951" s="92"/>
      <c r="CP951" s="78"/>
    </row>
    <row r="952" spans="89:94">
      <c r="CK952" s="536"/>
      <c r="CL952" s="536"/>
      <c r="CM952" s="81"/>
      <c r="CN952" s="404"/>
      <c r="CO952" s="92"/>
      <c r="CP952" s="78"/>
    </row>
    <row r="953" spans="89:94">
      <c r="CK953" s="536"/>
      <c r="CL953" s="536"/>
      <c r="CM953" s="81"/>
      <c r="CN953" s="404"/>
      <c r="CO953" s="92"/>
      <c r="CP953" s="78"/>
    </row>
    <row r="954" spans="89:94">
      <c r="CK954" s="536"/>
      <c r="CL954" s="536"/>
      <c r="CM954" s="81"/>
      <c r="CN954" s="404"/>
      <c r="CO954" s="92"/>
      <c r="CP954" s="78"/>
    </row>
    <row r="955" spans="89:94">
      <c r="CK955" s="536"/>
      <c r="CL955" s="536"/>
      <c r="CM955" s="81"/>
      <c r="CN955" s="404"/>
      <c r="CO955" s="92"/>
      <c r="CP955" s="78"/>
    </row>
    <row r="956" spans="89:94">
      <c r="CK956" s="536"/>
      <c r="CL956" s="536"/>
      <c r="CM956" s="81"/>
      <c r="CN956" s="404"/>
      <c r="CO956" s="92"/>
      <c r="CP956" s="78"/>
    </row>
    <row r="957" spans="89:94">
      <c r="CK957" s="536"/>
      <c r="CL957" s="536"/>
      <c r="CM957" s="81"/>
      <c r="CN957" s="404"/>
      <c r="CO957" s="92"/>
      <c r="CP957" s="78"/>
    </row>
    <row r="958" spans="89:94">
      <c r="CK958" s="536"/>
      <c r="CL958" s="536"/>
      <c r="CM958" s="81"/>
      <c r="CN958" s="404"/>
      <c r="CO958" s="92"/>
      <c r="CP958" s="78"/>
    </row>
    <row r="959" spans="89:94">
      <c r="CK959" s="536"/>
      <c r="CL959" s="536"/>
      <c r="CM959" s="81"/>
      <c r="CN959" s="404"/>
      <c r="CO959" s="92"/>
      <c r="CP959" s="78"/>
    </row>
    <row r="960" spans="89:94">
      <c r="CK960" s="536"/>
      <c r="CL960" s="536"/>
      <c r="CM960" s="81"/>
      <c r="CN960" s="404"/>
      <c r="CO960" s="92"/>
      <c r="CP960" s="78"/>
    </row>
    <row r="961" spans="89:94">
      <c r="CK961" s="536"/>
      <c r="CL961" s="536"/>
      <c r="CM961" s="81"/>
      <c r="CN961" s="404"/>
      <c r="CO961" s="92"/>
      <c r="CP961" s="78"/>
    </row>
    <row r="962" spans="89:94">
      <c r="CK962" s="536"/>
      <c r="CL962" s="536"/>
      <c r="CM962" s="81"/>
      <c r="CN962" s="404"/>
      <c r="CO962" s="92"/>
      <c r="CP962" s="78"/>
    </row>
    <row r="963" spans="89:94">
      <c r="CK963" s="536"/>
      <c r="CL963" s="536"/>
      <c r="CM963" s="81"/>
      <c r="CN963" s="404"/>
      <c r="CO963" s="92"/>
      <c r="CP963" s="78"/>
    </row>
    <row r="964" spans="89:94">
      <c r="CK964" s="536"/>
      <c r="CL964" s="536"/>
      <c r="CM964" s="81"/>
      <c r="CN964" s="404"/>
      <c r="CO964" s="92"/>
      <c r="CP964" s="78"/>
    </row>
    <row r="965" spans="89:94">
      <c r="CK965" s="536"/>
      <c r="CL965" s="536"/>
      <c r="CM965" s="81"/>
      <c r="CN965" s="404"/>
      <c r="CO965" s="92"/>
      <c r="CP965" s="78"/>
    </row>
    <row r="966" spans="89:94">
      <c r="CK966" s="536"/>
      <c r="CL966" s="536"/>
      <c r="CM966" s="81"/>
      <c r="CN966" s="404"/>
      <c r="CO966" s="92"/>
      <c r="CP966" s="78"/>
    </row>
    <row r="967" spans="89:94">
      <c r="CK967" s="536"/>
      <c r="CL967" s="536"/>
      <c r="CM967" s="81"/>
      <c r="CN967" s="404"/>
      <c r="CO967" s="92"/>
      <c r="CP967" s="78"/>
    </row>
    <row r="968" spans="89:94">
      <c r="CK968" s="536"/>
      <c r="CL968" s="536"/>
      <c r="CM968" s="81"/>
      <c r="CN968" s="404"/>
      <c r="CO968" s="92"/>
      <c r="CP968" s="78"/>
    </row>
    <row r="969" spans="89:94">
      <c r="CK969" s="536"/>
      <c r="CL969" s="536"/>
      <c r="CM969" s="81"/>
      <c r="CN969" s="404"/>
      <c r="CO969" s="92"/>
      <c r="CP969" s="78"/>
    </row>
    <row r="970" spans="89:94">
      <c r="CK970" s="536"/>
      <c r="CL970" s="536"/>
      <c r="CM970" s="81"/>
      <c r="CN970" s="404"/>
      <c r="CO970" s="92"/>
      <c r="CP970" s="78"/>
    </row>
    <row r="971" spans="89:94">
      <c r="CK971" s="536"/>
      <c r="CL971" s="536"/>
      <c r="CM971" s="81"/>
      <c r="CN971" s="404"/>
      <c r="CO971" s="92"/>
      <c r="CP971" s="78"/>
    </row>
    <row r="972" spans="89:94">
      <c r="CK972" s="536"/>
      <c r="CL972" s="536"/>
      <c r="CM972" s="81"/>
      <c r="CN972" s="404"/>
      <c r="CO972" s="92"/>
      <c r="CP972" s="78"/>
    </row>
    <row r="973" spans="89:94">
      <c r="CK973" s="536"/>
      <c r="CL973" s="536"/>
      <c r="CM973" s="81"/>
      <c r="CN973" s="404"/>
      <c r="CO973" s="92"/>
      <c r="CP973" s="78"/>
    </row>
    <row r="974" spans="89:94">
      <c r="CK974" s="536"/>
      <c r="CL974" s="536"/>
      <c r="CM974" s="81"/>
      <c r="CN974" s="404"/>
      <c r="CO974" s="92"/>
      <c r="CP974" s="78"/>
    </row>
    <row r="975" spans="89:94">
      <c r="CK975" s="536"/>
      <c r="CL975" s="536"/>
      <c r="CM975" s="81"/>
      <c r="CN975" s="404"/>
      <c r="CO975" s="92"/>
      <c r="CP975" s="78"/>
    </row>
    <row r="976" spans="89:94">
      <c r="CK976" s="536"/>
      <c r="CL976" s="536"/>
      <c r="CM976" s="81"/>
      <c r="CN976" s="404"/>
      <c r="CO976" s="92"/>
      <c r="CP976" s="78"/>
    </row>
    <row r="977" spans="89:94">
      <c r="CK977" s="536"/>
      <c r="CL977" s="536"/>
      <c r="CM977" s="81"/>
      <c r="CN977" s="404"/>
      <c r="CO977" s="92"/>
      <c r="CP977" s="78"/>
    </row>
    <row r="978" spans="89:94">
      <c r="CK978" s="536"/>
      <c r="CL978" s="536"/>
      <c r="CM978" s="81"/>
      <c r="CN978" s="404"/>
      <c r="CO978" s="92"/>
      <c r="CP978" s="78"/>
    </row>
    <row r="979" spans="89:94">
      <c r="CK979" s="536"/>
      <c r="CL979" s="536"/>
      <c r="CM979" s="81"/>
      <c r="CN979" s="404"/>
      <c r="CO979" s="92"/>
      <c r="CP979" s="78"/>
    </row>
    <row r="980" spans="89:94">
      <c r="CK980" s="536"/>
      <c r="CL980" s="536"/>
      <c r="CM980" s="81"/>
      <c r="CN980" s="404"/>
      <c r="CO980" s="92"/>
      <c r="CP980" s="78"/>
    </row>
    <row r="981" spans="89:94">
      <c r="CK981" s="536"/>
      <c r="CL981" s="536"/>
      <c r="CM981" s="81"/>
      <c r="CN981" s="404"/>
      <c r="CO981" s="92"/>
      <c r="CP981" s="78"/>
    </row>
    <row r="982" spans="89:94">
      <c r="CK982" s="536"/>
      <c r="CL982" s="536"/>
      <c r="CM982" s="81"/>
      <c r="CN982" s="404"/>
      <c r="CO982" s="92"/>
      <c r="CP982" s="78"/>
    </row>
    <row r="983" spans="89:94">
      <c r="CK983" s="536"/>
      <c r="CL983" s="536"/>
      <c r="CM983" s="81"/>
      <c r="CN983" s="404"/>
      <c r="CO983" s="92"/>
      <c r="CP983" s="78"/>
    </row>
    <row r="984" spans="89:94">
      <c r="CK984" s="536"/>
      <c r="CL984" s="536"/>
      <c r="CM984" s="81"/>
      <c r="CN984" s="404"/>
      <c r="CO984" s="92"/>
      <c r="CP984" s="78"/>
    </row>
    <row r="985" spans="89:94">
      <c r="CK985" s="536"/>
      <c r="CL985" s="536"/>
      <c r="CM985" s="81"/>
      <c r="CN985" s="404"/>
      <c r="CO985" s="92"/>
      <c r="CP985" s="78"/>
    </row>
    <row r="986" spans="89:94">
      <c r="CK986" s="536"/>
      <c r="CL986" s="536"/>
      <c r="CM986" s="81"/>
      <c r="CN986" s="404"/>
      <c r="CO986" s="92"/>
      <c r="CP986" s="78"/>
    </row>
    <row r="987" spans="89:94">
      <c r="CK987" s="536"/>
      <c r="CL987" s="536"/>
      <c r="CM987" s="81"/>
      <c r="CN987" s="404"/>
      <c r="CO987" s="92"/>
      <c r="CP987" s="78"/>
    </row>
    <row r="988" spans="89:94">
      <c r="CK988" s="536"/>
      <c r="CL988" s="536"/>
      <c r="CM988" s="81"/>
      <c r="CN988" s="404"/>
      <c r="CO988" s="92"/>
      <c r="CP988" s="78"/>
    </row>
    <row r="989" spans="89:94">
      <c r="CK989" s="536"/>
      <c r="CL989" s="536"/>
      <c r="CM989" s="81"/>
      <c r="CN989" s="404"/>
      <c r="CO989" s="92"/>
      <c r="CP989" s="78"/>
    </row>
    <row r="990" spans="89:94">
      <c r="CK990" s="536"/>
      <c r="CL990" s="536"/>
      <c r="CM990" s="81"/>
      <c r="CN990" s="404"/>
      <c r="CO990" s="92"/>
      <c r="CP990" s="78"/>
    </row>
    <row r="991" spans="89:94">
      <c r="CK991" s="536"/>
      <c r="CL991" s="536"/>
      <c r="CM991" s="81"/>
      <c r="CN991" s="404"/>
      <c r="CO991" s="92"/>
      <c r="CP991" s="78"/>
    </row>
    <row r="992" spans="89:94">
      <c r="CK992" s="536"/>
      <c r="CL992" s="536"/>
      <c r="CM992" s="81"/>
      <c r="CN992" s="404"/>
      <c r="CO992" s="92"/>
      <c r="CP992" s="78"/>
    </row>
    <row r="993" spans="89:94">
      <c r="CK993" s="536"/>
      <c r="CL993" s="536"/>
      <c r="CM993" s="81"/>
      <c r="CN993" s="404"/>
      <c r="CO993" s="92"/>
      <c r="CP993" s="78"/>
    </row>
    <row r="994" spans="89:94">
      <c r="CK994" s="536"/>
      <c r="CL994" s="536"/>
      <c r="CM994" s="81"/>
      <c r="CN994" s="404"/>
      <c r="CO994" s="92"/>
      <c r="CP994" s="78"/>
    </row>
    <row r="995" spans="89:94">
      <c r="CK995" s="536"/>
      <c r="CL995" s="536"/>
      <c r="CM995" s="81"/>
      <c r="CN995" s="404"/>
      <c r="CO995" s="92"/>
      <c r="CP995" s="78"/>
    </row>
    <row r="996" spans="89:94">
      <c r="CK996" s="536"/>
      <c r="CL996" s="536"/>
      <c r="CM996" s="81"/>
      <c r="CN996" s="404"/>
      <c r="CO996" s="92"/>
      <c r="CP996" s="78"/>
    </row>
    <row r="997" spans="89:94">
      <c r="CK997" s="536"/>
      <c r="CL997" s="536"/>
      <c r="CM997" s="81"/>
      <c r="CN997" s="404"/>
      <c r="CO997" s="92"/>
      <c r="CP997" s="78"/>
    </row>
    <row r="998" spans="89:94">
      <c r="CK998" s="536"/>
      <c r="CL998" s="536"/>
      <c r="CM998" s="81"/>
      <c r="CN998" s="404"/>
      <c r="CO998" s="92"/>
      <c r="CP998" s="78"/>
    </row>
    <row r="999" spans="89:94">
      <c r="CK999" s="536"/>
      <c r="CL999" s="536"/>
      <c r="CM999" s="81"/>
      <c r="CN999" s="404"/>
      <c r="CO999" s="92"/>
      <c r="CP999" s="78"/>
    </row>
    <row r="1000" spans="89:94">
      <c r="CK1000" s="536"/>
      <c r="CL1000" s="536"/>
      <c r="CM1000" s="81"/>
      <c r="CN1000" s="404"/>
      <c r="CO1000" s="92"/>
      <c r="CP1000" s="78"/>
    </row>
    <row r="1001" spans="89:94">
      <c r="CK1001" s="536"/>
      <c r="CL1001" s="536"/>
      <c r="CM1001" s="81"/>
      <c r="CN1001" s="404"/>
      <c r="CO1001" s="92"/>
      <c r="CP1001" s="78"/>
    </row>
    <row r="1002" spans="89:94">
      <c r="CK1002" s="536"/>
      <c r="CL1002" s="536"/>
      <c r="CM1002" s="81"/>
      <c r="CN1002" s="404"/>
      <c r="CO1002" s="92"/>
      <c r="CP1002" s="78"/>
    </row>
    <row r="1003" spans="89:94">
      <c r="CK1003" s="536"/>
      <c r="CL1003" s="536"/>
      <c r="CM1003" s="81"/>
      <c r="CN1003" s="404"/>
      <c r="CO1003" s="92"/>
      <c r="CP1003" s="78"/>
    </row>
    <row r="1004" spans="89:94">
      <c r="CK1004" s="536"/>
      <c r="CL1004" s="536"/>
      <c r="CM1004" s="81"/>
      <c r="CN1004" s="404"/>
      <c r="CO1004" s="92"/>
      <c r="CP1004" s="78"/>
    </row>
    <row r="1005" spans="89:94">
      <c r="CK1005" s="536"/>
      <c r="CL1005" s="536"/>
      <c r="CM1005" s="81"/>
      <c r="CN1005" s="404"/>
      <c r="CO1005" s="92"/>
      <c r="CP1005" s="78"/>
    </row>
    <row r="1006" spans="89:94">
      <c r="CK1006" s="536"/>
      <c r="CL1006" s="536"/>
      <c r="CM1006" s="81"/>
      <c r="CN1006" s="404"/>
      <c r="CO1006" s="92"/>
      <c r="CP1006" s="78"/>
    </row>
    <row r="1007" spans="89:94">
      <c r="CK1007" s="536"/>
      <c r="CL1007" s="536"/>
      <c r="CM1007" s="81"/>
      <c r="CN1007" s="404"/>
      <c r="CO1007" s="92"/>
      <c r="CP1007" s="78"/>
    </row>
    <row r="1008" spans="89:94">
      <c r="CK1008" s="536"/>
      <c r="CL1008" s="536"/>
      <c r="CM1008" s="81"/>
      <c r="CN1008" s="404"/>
      <c r="CO1008" s="92"/>
      <c r="CP1008" s="78"/>
    </row>
    <row r="1009" spans="89:94">
      <c r="CK1009" s="536"/>
      <c r="CL1009" s="536"/>
      <c r="CM1009" s="81"/>
      <c r="CN1009" s="404"/>
      <c r="CO1009" s="92"/>
      <c r="CP1009" s="78"/>
    </row>
    <row r="1010" spans="89:94">
      <c r="CK1010" s="536"/>
      <c r="CL1010" s="536"/>
      <c r="CM1010" s="81"/>
      <c r="CN1010" s="404"/>
      <c r="CO1010" s="92"/>
      <c r="CP1010" s="78"/>
    </row>
    <row r="1011" spans="89:94">
      <c r="CK1011" s="536"/>
      <c r="CL1011" s="536"/>
      <c r="CM1011" s="81"/>
      <c r="CN1011" s="404"/>
      <c r="CO1011" s="92"/>
      <c r="CP1011" s="78"/>
    </row>
    <row r="1012" spans="89:94">
      <c r="CK1012" s="536"/>
      <c r="CL1012" s="536"/>
      <c r="CM1012" s="81"/>
      <c r="CN1012" s="404"/>
      <c r="CO1012" s="92"/>
      <c r="CP1012" s="78"/>
    </row>
    <row r="1013" spans="89:94">
      <c r="CK1013" s="536"/>
      <c r="CL1013" s="536"/>
      <c r="CM1013" s="81"/>
      <c r="CN1013" s="404"/>
      <c r="CO1013" s="92"/>
      <c r="CP1013" s="78"/>
    </row>
    <row r="1014" spans="89:94">
      <c r="CK1014" s="536"/>
      <c r="CL1014" s="536"/>
      <c r="CM1014" s="81"/>
      <c r="CN1014" s="404"/>
      <c r="CO1014" s="92"/>
      <c r="CP1014" s="78"/>
    </row>
    <row r="1015" spans="89:94">
      <c r="CK1015" s="536"/>
      <c r="CL1015" s="536"/>
      <c r="CM1015" s="81"/>
      <c r="CN1015" s="404"/>
      <c r="CO1015" s="92"/>
      <c r="CP1015" s="78"/>
    </row>
    <row r="1016" spans="89:94">
      <c r="CK1016" s="536"/>
      <c r="CL1016" s="536"/>
      <c r="CM1016" s="81"/>
      <c r="CN1016" s="404"/>
      <c r="CO1016" s="92"/>
      <c r="CP1016" s="78"/>
    </row>
    <row r="1017" spans="89:94">
      <c r="CK1017" s="536"/>
      <c r="CL1017" s="536"/>
      <c r="CM1017" s="81"/>
      <c r="CN1017" s="404"/>
      <c r="CO1017" s="92"/>
      <c r="CP1017" s="78"/>
    </row>
    <row r="1018" spans="89:94">
      <c r="CK1018" s="536"/>
      <c r="CL1018" s="536"/>
      <c r="CM1018" s="81"/>
      <c r="CN1018" s="404"/>
      <c r="CO1018" s="92"/>
      <c r="CP1018" s="78"/>
    </row>
    <row r="1019" spans="89:94">
      <c r="CK1019" s="536"/>
      <c r="CL1019" s="536"/>
      <c r="CM1019" s="81"/>
      <c r="CN1019" s="404"/>
      <c r="CO1019" s="92"/>
      <c r="CP1019" s="78"/>
    </row>
    <row r="1020" spans="89:94">
      <c r="CK1020" s="536"/>
      <c r="CL1020" s="536"/>
      <c r="CM1020" s="81"/>
      <c r="CN1020" s="404"/>
      <c r="CO1020" s="92"/>
      <c r="CP1020" s="78"/>
    </row>
    <row r="1021" spans="89:94">
      <c r="CK1021" s="536"/>
      <c r="CL1021" s="536"/>
      <c r="CM1021" s="81"/>
      <c r="CN1021" s="404"/>
      <c r="CO1021" s="92"/>
      <c r="CP1021" s="78"/>
    </row>
    <row r="1022" spans="89:94">
      <c r="CK1022" s="536"/>
      <c r="CL1022" s="536"/>
      <c r="CM1022" s="81"/>
      <c r="CN1022" s="404"/>
      <c r="CO1022" s="92"/>
      <c r="CP1022" s="78"/>
    </row>
    <row r="1023" spans="89:94">
      <c r="CK1023" s="536"/>
      <c r="CL1023" s="536"/>
      <c r="CM1023" s="81"/>
      <c r="CN1023" s="404"/>
      <c r="CO1023" s="92"/>
      <c r="CP1023" s="78"/>
    </row>
    <row r="1024" spans="89:94">
      <c r="CK1024" s="536"/>
      <c r="CL1024" s="536"/>
      <c r="CM1024" s="81"/>
      <c r="CN1024" s="404"/>
      <c r="CO1024" s="92"/>
      <c r="CP1024" s="78"/>
    </row>
    <row r="1025" spans="89:94">
      <c r="CK1025" s="536"/>
      <c r="CL1025" s="536"/>
      <c r="CM1025" s="81"/>
      <c r="CN1025" s="404"/>
      <c r="CO1025" s="92"/>
      <c r="CP1025" s="78"/>
    </row>
    <row r="1026" spans="89:94">
      <c r="CK1026" s="536"/>
      <c r="CL1026" s="536"/>
      <c r="CM1026" s="81"/>
      <c r="CN1026" s="404"/>
      <c r="CO1026" s="92"/>
      <c r="CP1026" s="78"/>
    </row>
    <row r="1027" spans="89:94">
      <c r="CK1027" s="536"/>
      <c r="CL1027" s="536"/>
      <c r="CM1027" s="81"/>
      <c r="CN1027" s="404"/>
      <c r="CO1027" s="92"/>
      <c r="CP1027" s="78"/>
    </row>
    <row r="1028" spans="89:94">
      <c r="CK1028" s="536"/>
      <c r="CL1028" s="536"/>
      <c r="CM1028" s="81"/>
      <c r="CN1028" s="404"/>
      <c r="CO1028" s="92"/>
      <c r="CP1028" s="78"/>
    </row>
    <row r="1029" spans="89:94">
      <c r="CK1029" s="536"/>
      <c r="CL1029" s="536"/>
      <c r="CM1029" s="81"/>
      <c r="CN1029" s="404"/>
      <c r="CO1029" s="92"/>
      <c r="CP1029" s="78"/>
    </row>
    <row r="1030" spans="89:94">
      <c r="CK1030" s="536"/>
      <c r="CL1030" s="536"/>
      <c r="CM1030" s="81"/>
      <c r="CN1030" s="404"/>
      <c r="CO1030" s="92"/>
      <c r="CP1030" s="78"/>
    </row>
    <row r="1031" spans="89:94">
      <c r="CK1031" s="536"/>
      <c r="CL1031" s="536"/>
      <c r="CM1031" s="81"/>
      <c r="CN1031" s="404"/>
      <c r="CO1031" s="92"/>
      <c r="CP1031" s="78"/>
    </row>
    <row r="1032" spans="89:94">
      <c r="CK1032" s="536"/>
      <c r="CL1032" s="536"/>
      <c r="CM1032" s="81"/>
      <c r="CN1032" s="404"/>
      <c r="CO1032" s="92"/>
      <c r="CP1032" s="78"/>
    </row>
    <row r="1033" spans="89:94">
      <c r="CK1033" s="536"/>
      <c r="CL1033" s="536"/>
      <c r="CM1033" s="81"/>
      <c r="CN1033" s="404"/>
      <c r="CO1033" s="92"/>
      <c r="CP1033" s="78"/>
    </row>
    <row r="1034" spans="89:94">
      <c r="CK1034" s="536"/>
      <c r="CL1034" s="536"/>
      <c r="CM1034" s="81"/>
      <c r="CN1034" s="404"/>
      <c r="CO1034" s="92"/>
      <c r="CP1034" s="78"/>
    </row>
    <row r="1035" spans="89:94">
      <c r="CK1035" s="536"/>
      <c r="CL1035" s="536"/>
      <c r="CM1035" s="81"/>
      <c r="CN1035" s="404"/>
      <c r="CO1035" s="92"/>
      <c r="CP1035" s="78"/>
    </row>
    <row r="1036" spans="89:94">
      <c r="CK1036" s="536"/>
      <c r="CL1036" s="536"/>
      <c r="CM1036" s="81"/>
      <c r="CN1036" s="404"/>
      <c r="CO1036" s="92"/>
      <c r="CP1036" s="78"/>
    </row>
    <row r="1037" spans="89:94">
      <c r="CK1037" s="536"/>
      <c r="CL1037" s="536"/>
      <c r="CM1037" s="81"/>
      <c r="CN1037" s="404"/>
      <c r="CO1037" s="92"/>
      <c r="CP1037" s="78"/>
    </row>
    <row r="1038" spans="89:94">
      <c r="CK1038" s="536"/>
      <c r="CL1038" s="536"/>
      <c r="CM1038" s="81"/>
      <c r="CN1038" s="404"/>
      <c r="CO1038" s="92"/>
      <c r="CP1038" s="78"/>
    </row>
    <row r="1039" spans="89:94">
      <c r="CK1039" s="536"/>
      <c r="CL1039" s="536"/>
      <c r="CM1039" s="81"/>
      <c r="CN1039" s="404"/>
      <c r="CO1039" s="92"/>
      <c r="CP1039" s="78"/>
    </row>
    <row r="1040" spans="89:94">
      <c r="CK1040" s="536"/>
      <c r="CL1040" s="536"/>
      <c r="CM1040" s="81"/>
      <c r="CN1040" s="404"/>
      <c r="CO1040" s="92"/>
      <c r="CP1040" s="78"/>
    </row>
    <row r="1041" spans="89:94">
      <c r="CK1041" s="536"/>
      <c r="CL1041" s="536"/>
      <c r="CM1041" s="81"/>
      <c r="CN1041" s="404"/>
      <c r="CO1041" s="92"/>
      <c r="CP1041" s="78"/>
    </row>
    <row r="1042" spans="89:94">
      <c r="CK1042" s="536"/>
      <c r="CL1042" s="536"/>
      <c r="CM1042" s="81"/>
      <c r="CN1042" s="404"/>
      <c r="CO1042" s="92"/>
      <c r="CP1042" s="78"/>
    </row>
    <row r="1043" spans="89:94">
      <c r="CK1043" s="536"/>
      <c r="CL1043" s="536"/>
      <c r="CM1043" s="81"/>
      <c r="CN1043" s="404"/>
      <c r="CO1043" s="92"/>
      <c r="CP1043" s="78"/>
    </row>
    <row r="1044" spans="89:94">
      <c r="CK1044" s="536"/>
      <c r="CL1044" s="536"/>
      <c r="CM1044" s="81"/>
      <c r="CN1044" s="404"/>
      <c r="CO1044" s="92"/>
      <c r="CP1044" s="78"/>
    </row>
    <row r="1045" spans="89:94">
      <c r="CK1045" s="536"/>
      <c r="CL1045" s="536"/>
      <c r="CM1045" s="81"/>
      <c r="CN1045" s="404"/>
      <c r="CO1045" s="92"/>
      <c r="CP1045" s="78"/>
    </row>
    <row r="1046" spans="89:94">
      <c r="CK1046" s="536"/>
      <c r="CL1046" s="536"/>
      <c r="CM1046" s="81"/>
      <c r="CN1046" s="404"/>
      <c r="CO1046" s="92"/>
      <c r="CP1046" s="78"/>
    </row>
    <row r="1047" spans="89:94">
      <c r="CK1047" s="536"/>
      <c r="CL1047" s="536"/>
      <c r="CM1047" s="81"/>
      <c r="CN1047" s="404"/>
      <c r="CO1047" s="92"/>
      <c r="CP1047" s="78"/>
    </row>
    <row r="1048" spans="89:94">
      <c r="CK1048" s="536"/>
      <c r="CL1048" s="536"/>
      <c r="CM1048" s="81"/>
      <c r="CN1048" s="404"/>
      <c r="CO1048" s="92"/>
      <c r="CP1048" s="78"/>
    </row>
    <row r="1049" spans="89:94">
      <c r="CK1049" s="536"/>
      <c r="CL1049" s="536"/>
      <c r="CM1049" s="81"/>
      <c r="CN1049" s="404"/>
      <c r="CO1049" s="92"/>
      <c r="CP1049" s="78"/>
    </row>
    <row r="1050" spans="89:94">
      <c r="CK1050" s="536"/>
      <c r="CL1050" s="536"/>
      <c r="CM1050" s="81"/>
      <c r="CN1050" s="404"/>
      <c r="CO1050" s="92"/>
      <c r="CP1050" s="78"/>
    </row>
    <row r="1051" spans="89:94">
      <c r="CK1051" s="536"/>
      <c r="CL1051" s="536"/>
      <c r="CM1051" s="81"/>
      <c r="CN1051" s="404"/>
      <c r="CO1051" s="92"/>
      <c r="CP1051" s="78"/>
    </row>
    <row r="1052" spans="89:94">
      <c r="CK1052" s="536"/>
      <c r="CL1052" s="536"/>
      <c r="CM1052" s="81"/>
      <c r="CN1052" s="404"/>
      <c r="CO1052" s="92"/>
      <c r="CP1052" s="78"/>
    </row>
    <row r="1053" spans="89:94">
      <c r="CK1053" s="536"/>
      <c r="CL1053" s="536"/>
      <c r="CM1053" s="81"/>
      <c r="CN1053" s="404"/>
      <c r="CO1053" s="92"/>
      <c r="CP1053" s="78"/>
    </row>
    <row r="1054" spans="89:94">
      <c r="CK1054" s="536"/>
      <c r="CL1054" s="536"/>
      <c r="CM1054" s="81"/>
      <c r="CN1054" s="404"/>
      <c r="CO1054" s="92"/>
      <c r="CP1054" s="78"/>
    </row>
    <row r="1055" spans="89:94">
      <c r="CK1055" s="536"/>
      <c r="CL1055" s="536"/>
      <c r="CM1055" s="81"/>
      <c r="CN1055" s="404"/>
      <c r="CO1055" s="92"/>
      <c r="CP1055" s="78"/>
    </row>
    <row r="1056" spans="89:94">
      <c r="CK1056" s="536"/>
      <c r="CL1056" s="536"/>
      <c r="CM1056" s="81"/>
      <c r="CN1056" s="404"/>
      <c r="CO1056" s="92"/>
      <c r="CP1056" s="78"/>
    </row>
    <row r="1057" spans="89:94">
      <c r="CK1057" s="536"/>
      <c r="CL1057" s="536"/>
      <c r="CM1057" s="81"/>
      <c r="CN1057" s="404"/>
      <c r="CO1057" s="92"/>
      <c r="CP1057" s="78"/>
    </row>
    <row r="1058" spans="89:94">
      <c r="CK1058" s="536"/>
      <c r="CL1058" s="536"/>
      <c r="CM1058" s="81"/>
      <c r="CN1058" s="404"/>
      <c r="CO1058" s="92"/>
      <c r="CP1058" s="78"/>
    </row>
    <row r="1059" spans="89:94">
      <c r="CK1059" s="536"/>
      <c r="CL1059" s="536"/>
      <c r="CM1059" s="81"/>
      <c r="CN1059" s="404"/>
      <c r="CO1059" s="92"/>
      <c r="CP1059" s="78"/>
    </row>
    <row r="1060" spans="89:94">
      <c r="CK1060" s="536"/>
      <c r="CL1060" s="536"/>
      <c r="CM1060" s="81"/>
      <c r="CN1060" s="404"/>
      <c r="CO1060" s="92"/>
      <c r="CP1060" s="78"/>
    </row>
    <row r="1061" spans="89:94">
      <c r="CK1061" s="536"/>
      <c r="CL1061" s="536"/>
      <c r="CM1061" s="81"/>
      <c r="CN1061" s="404"/>
      <c r="CO1061" s="92"/>
      <c r="CP1061" s="78"/>
    </row>
    <row r="1062" spans="89:94">
      <c r="CK1062" s="536"/>
      <c r="CL1062" s="536"/>
      <c r="CM1062" s="81"/>
      <c r="CN1062" s="404"/>
      <c r="CO1062" s="92"/>
      <c r="CP1062" s="78"/>
    </row>
    <row r="1063" spans="89:94">
      <c r="CK1063" s="536"/>
      <c r="CL1063" s="536"/>
      <c r="CM1063" s="81"/>
      <c r="CN1063" s="404"/>
      <c r="CO1063" s="92"/>
      <c r="CP1063" s="78"/>
    </row>
    <row r="1064" spans="89:94">
      <c r="CK1064" s="536"/>
      <c r="CL1064" s="536"/>
      <c r="CM1064" s="81"/>
      <c r="CN1064" s="404"/>
      <c r="CO1064" s="92"/>
      <c r="CP1064" s="78"/>
    </row>
    <row r="1065" spans="89:94">
      <c r="CK1065" s="536"/>
      <c r="CL1065" s="536"/>
      <c r="CM1065" s="81"/>
      <c r="CN1065" s="404"/>
      <c r="CO1065" s="92"/>
      <c r="CP1065" s="78"/>
    </row>
    <row r="1066" spans="89:94">
      <c r="CK1066" s="536"/>
      <c r="CL1066" s="536"/>
      <c r="CM1066" s="81"/>
      <c r="CN1066" s="404"/>
      <c r="CO1066" s="92"/>
      <c r="CP1066" s="78"/>
    </row>
    <row r="1067" spans="89:94">
      <c r="CK1067" s="536"/>
      <c r="CL1067" s="536"/>
      <c r="CM1067" s="81"/>
      <c r="CN1067" s="404"/>
      <c r="CO1067" s="92"/>
      <c r="CP1067" s="78"/>
    </row>
    <row r="1068" spans="89:94">
      <c r="CK1068" s="536"/>
      <c r="CL1068" s="536"/>
      <c r="CM1068" s="81"/>
      <c r="CN1068" s="404"/>
      <c r="CO1068" s="92"/>
      <c r="CP1068" s="78"/>
    </row>
    <row r="1069" spans="89:94">
      <c r="CK1069" s="536"/>
      <c r="CL1069" s="536"/>
      <c r="CM1069" s="81"/>
      <c r="CN1069" s="404"/>
      <c r="CO1069" s="92"/>
      <c r="CP1069" s="78"/>
    </row>
    <row r="1070" spans="89:94">
      <c r="CK1070" s="536"/>
      <c r="CL1070" s="536"/>
      <c r="CM1070" s="81"/>
      <c r="CN1070" s="404"/>
      <c r="CO1070" s="92"/>
      <c r="CP1070" s="78"/>
    </row>
    <row r="1071" spans="89:94">
      <c r="CK1071" s="536"/>
      <c r="CL1071" s="536"/>
      <c r="CM1071" s="81"/>
      <c r="CN1071" s="404"/>
      <c r="CO1071" s="92"/>
      <c r="CP1071" s="78"/>
    </row>
    <row r="1072" spans="89:94">
      <c r="CK1072" s="536"/>
      <c r="CL1072" s="536"/>
      <c r="CM1072" s="81"/>
      <c r="CN1072" s="404"/>
      <c r="CO1072" s="92"/>
      <c r="CP1072" s="78"/>
    </row>
    <row r="1073" spans="89:94">
      <c r="CK1073" s="536"/>
      <c r="CL1073" s="536"/>
      <c r="CM1073" s="81"/>
      <c r="CN1073" s="404"/>
      <c r="CO1073" s="92"/>
      <c r="CP1073" s="78"/>
    </row>
    <row r="1074" spans="89:94">
      <c r="CK1074" s="536"/>
      <c r="CL1074" s="536"/>
      <c r="CM1074" s="81"/>
      <c r="CN1074" s="404"/>
      <c r="CO1074" s="92"/>
      <c r="CP1074" s="78"/>
    </row>
    <row r="1075" spans="89:94">
      <c r="CK1075" s="536"/>
      <c r="CL1075" s="536"/>
      <c r="CM1075" s="81"/>
      <c r="CN1075" s="404"/>
      <c r="CO1075" s="92"/>
      <c r="CP1075" s="78"/>
    </row>
    <row r="1076" spans="89:94">
      <c r="CK1076" s="536"/>
      <c r="CL1076" s="536"/>
      <c r="CM1076" s="81"/>
      <c r="CN1076" s="404"/>
      <c r="CO1076" s="92"/>
      <c r="CP1076" s="78"/>
    </row>
    <row r="1077" spans="89:94">
      <c r="CK1077" s="536"/>
      <c r="CL1077" s="536"/>
      <c r="CM1077" s="81"/>
      <c r="CN1077" s="404"/>
      <c r="CO1077" s="92"/>
      <c r="CP1077" s="78"/>
    </row>
    <row r="1078" spans="89:94">
      <c r="CK1078" s="536"/>
      <c r="CL1078" s="536"/>
      <c r="CM1078" s="81"/>
      <c r="CN1078" s="404"/>
      <c r="CO1078" s="92"/>
      <c r="CP1078" s="78"/>
    </row>
    <row r="1079" spans="89:94">
      <c r="CK1079" s="536"/>
      <c r="CL1079" s="536"/>
      <c r="CM1079" s="81"/>
      <c r="CN1079" s="404"/>
      <c r="CO1079" s="92"/>
      <c r="CP1079" s="78"/>
    </row>
    <row r="1080" spans="89:94">
      <c r="CK1080" s="536"/>
      <c r="CL1080" s="536"/>
      <c r="CM1080" s="81"/>
      <c r="CN1080" s="404"/>
      <c r="CO1080" s="92"/>
      <c r="CP1080" s="78"/>
    </row>
    <row r="1081" spans="89:94">
      <c r="CK1081" s="536"/>
      <c r="CL1081" s="536"/>
      <c r="CM1081" s="81"/>
      <c r="CN1081" s="404"/>
      <c r="CO1081" s="92"/>
      <c r="CP1081" s="78"/>
    </row>
    <row r="1082" spans="89:94">
      <c r="CK1082" s="536"/>
      <c r="CL1082" s="536"/>
      <c r="CM1082" s="81"/>
      <c r="CN1082" s="404"/>
      <c r="CO1082" s="92"/>
      <c r="CP1082" s="78"/>
    </row>
    <row r="1083" spans="89:94">
      <c r="CK1083" s="536"/>
      <c r="CL1083" s="536"/>
      <c r="CM1083" s="81"/>
      <c r="CN1083" s="404"/>
      <c r="CO1083" s="92"/>
      <c r="CP1083" s="78"/>
    </row>
    <row r="1084" spans="89:94">
      <c r="CK1084" s="536"/>
      <c r="CL1084" s="536"/>
      <c r="CM1084" s="81"/>
      <c r="CN1084" s="404"/>
      <c r="CO1084" s="92"/>
      <c r="CP1084" s="78"/>
    </row>
    <row r="1085" spans="89:94">
      <c r="CK1085" s="536"/>
      <c r="CL1085" s="536"/>
      <c r="CM1085" s="81"/>
      <c r="CN1085" s="404"/>
      <c r="CO1085" s="92"/>
      <c r="CP1085" s="78"/>
    </row>
    <row r="1086" spans="89:94">
      <c r="CK1086" s="536"/>
      <c r="CL1086" s="536"/>
      <c r="CM1086" s="81"/>
      <c r="CN1086" s="404"/>
      <c r="CO1086" s="92"/>
      <c r="CP1086" s="78"/>
    </row>
    <row r="1087" spans="89:94">
      <c r="CK1087" s="536"/>
      <c r="CL1087" s="536"/>
      <c r="CM1087" s="81"/>
      <c r="CN1087" s="404"/>
      <c r="CO1087" s="92"/>
      <c r="CP1087" s="78"/>
    </row>
    <row r="1088" spans="89:94">
      <c r="CK1088" s="536"/>
      <c r="CL1088" s="536"/>
      <c r="CM1088" s="81"/>
      <c r="CN1088" s="404"/>
      <c r="CO1088" s="92"/>
      <c r="CP1088" s="78"/>
    </row>
    <row r="1089" spans="89:94">
      <c r="CK1089" s="536"/>
      <c r="CL1089" s="536"/>
      <c r="CM1089" s="81"/>
      <c r="CN1089" s="404"/>
      <c r="CO1089" s="92"/>
      <c r="CP1089" s="78"/>
    </row>
    <row r="1090" spans="89:94">
      <c r="CK1090" s="536"/>
      <c r="CL1090" s="536"/>
      <c r="CM1090" s="81"/>
      <c r="CN1090" s="404"/>
      <c r="CO1090" s="92"/>
      <c r="CP1090" s="78"/>
    </row>
    <row r="1091" spans="89:94">
      <c r="CK1091" s="536"/>
      <c r="CL1091" s="536"/>
      <c r="CM1091" s="81"/>
      <c r="CN1091" s="404"/>
      <c r="CO1091" s="92"/>
      <c r="CP1091" s="78"/>
    </row>
    <row r="1092" spans="89:94">
      <c r="CK1092" s="536"/>
      <c r="CL1092" s="536"/>
      <c r="CM1092" s="81"/>
      <c r="CN1092" s="404"/>
      <c r="CO1092" s="92"/>
      <c r="CP1092" s="78"/>
    </row>
    <row r="1093" spans="89:94">
      <c r="CK1093" s="536"/>
      <c r="CL1093" s="536"/>
      <c r="CM1093" s="81"/>
      <c r="CN1093" s="404"/>
      <c r="CO1093" s="92"/>
      <c r="CP1093" s="78"/>
    </row>
    <row r="1094" spans="89:94">
      <c r="CK1094" s="536"/>
      <c r="CL1094" s="536"/>
      <c r="CM1094" s="81"/>
      <c r="CN1094" s="404"/>
      <c r="CO1094" s="92"/>
      <c r="CP1094" s="78"/>
    </row>
    <row r="1095" spans="89:94">
      <c r="CK1095" s="536"/>
      <c r="CL1095" s="536"/>
      <c r="CM1095" s="81"/>
      <c r="CN1095" s="404"/>
      <c r="CO1095" s="92"/>
      <c r="CP1095" s="78"/>
    </row>
    <row r="1096" spans="89:94">
      <c r="CK1096" s="536"/>
      <c r="CL1096" s="536"/>
      <c r="CM1096" s="81"/>
      <c r="CN1096" s="404"/>
      <c r="CO1096" s="92"/>
      <c r="CP1096" s="78"/>
    </row>
    <row r="1097" spans="89:94">
      <c r="CK1097" s="536"/>
      <c r="CL1097" s="536"/>
      <c r="CM1097" s="81"/>
      <c r="CN1097" s="404"/>
      <c r="CO1097" s="92"/>
      <c r="CP1097" s="78"/>
    </row>
    <row r="1098" spans="89:94">
      <c r="CK1098" s="536"/>
      <c r="CL1098" s="536"/>
      <c r="CM1098" s="81"/>
      <c r="CN1098" s="404"/>
      <c r="CO1098" s="92"/>
      <c r="CP1098" s="78"/>
    </row>
    <row r="1099" spans="89:94">
      <c r="CK1099" s="536"/>
      <c r="CL1099" s="536"/>
      <c r="CM1099" s="81"/>
      <c r="CN1099" s="404"/>
      <c r="CO1099" s="92"/>
      <c r="CP1099" s="78"/>
    </row>
    <row r="1100" spans="89:94">
      <c r="CK1100" s="536"/>
      <c r="CL1100" s="536"/>
      <c r="CM1100" s="81"/>
      <c r="CN1100" s="404"/>
      <c r="CO1100" s="92"/>
      <c r="CP1100" s="78"/>
    </row>
    <row r="1101" spans="89:94">
      <c r="CK1101" s="536"/>
      <c r="CL1101" s="536"/>
      <c r="CM1101" s="81"/>
      <c r="CN1101" s="404"/>
      <c r="CO1101" s="92"/>
      <c r="CP1101" s="78"/>
    </row>
    <row r="1102" spans="89:94">
      <c r="CK1102" s="536"/>
      <c r="CL1102" s="536"/>
      <c r="CM1102" s="81"/>
      <c r="CN1102" s="404"/>
      <c r="CO1102" s="92"/>
      <c r="CP1102" s="78"/>
    </row>
    <row r="1103" spans="89:94">
      <c r="CK1103" s="536"/>
      <c r="CL1103" s="536"/>
      <c r="CM1103" s="81"/>
      <c r="CN1103" s="404"/>
      <c r="CO1103" s="92"/>
      <c r="CP1103" s="78"/>
    </row>
    <row r="1104" spans="89:94">
      <c r="CK1104" s="536"/>
      <c r="CL1104" s="536"/>
      <c r="CM1104" s="81"/>
      <c r="CN1104" s="404"/>
      <c r="CO1104" s="92"/>
      <c r="CP1104" s="78"/>
    </row>
    <row r="1105" spans="89:94">
      <c r="CK1105" s="536"/>
      <c r="CL1105" s="536"/>
      <c r="CM1105" s="81"/>
      <c r="CN1105" s="404"/>
      <c r="CO1105" s="92"/>
      <c r="CP1105" s="78"/>
    </row>
    <row r="1106" spans="89:94">
      <c r="CK1106" s="536"/>
      <c r="CL1106" s="536"/>
      <c r="CM1106" s="81"/>
      <c r="CN1106" s="404"/>
      <c r="CO1106" s="92"/>
      <c r="CP1106" s="78"/>
    </row>
    <row r="1107" spans="89:94">
      <c r="CK1107" s="536"/>
      <c r="CL1107" s="536"/>
      <c r="CM1107" s="81"/>
      <c r="CN1107" s="404"/>
      <c r="CO1107" s="92"/>
      <c r="CP1107" s="78"/>
    </row>
    <row r="1108" spans="89:94">
      <c r="CK1108" s="536"/>
      <c r="CL1108" s="536"/>
      <c r="CM1108" s="81"/>
      <c r="CN1108" s="404"/>
      <c r="CO1108" s="92"/>
      <c r="CP1108" s="78"/>
    </row>
    <row r="1109" spans="89:94">
      <c r="CK1109" s="536"/>
      <c r="CL1109" s="536"/>
      <c r="CM1109" s="81"/>
      <c r="CN1109" s="404"/>
      <c r="CO1109" s="92"/>
      <c r="CP1109" s="78"/>
    </row>
    <row r="1110" spans="89:94">
      <c r="CK1110" s="536"/>
      <c r="CL1110" s="536"/>
      <c r="CM1110" s="81"/>
      <c r="CN1110" s="404"/>
      <c r="CO1110" s="92"/>
      <c r="CP1110" s="78"/>
    </row>
    <row r="1111" spans="89:94">
      <c r="CK1111" s="536"/>
      <c r="CL1111" s="536"/>
      <c r="CM1111" s="81"/>
      <c r="CN1111" s="404"/>
      <c r="CO1111" s="92"/>
      <c r="CP1111" s="78"/>
    </row>
    <row r="1112" spans="89:94">
      <c r="CK1112" s="536"/>
      <c r="CL1112" s="536"/>
      <c r="CM1112" s="81"/>
      <c r="CN1112" s="404"/>
      <c r="CO1112" s="92"/>
      <c r="CP1112" s="78"/>
    </row>
    <row r="1113" spans="89:94">
      <c r="CK1113" s="536"/>
      <c r="CL1113" s="536"/>
      <c r="CM1113" s="81"/>
      <c r="CN1113" s="404"/>
      <c r="CO1113" s="92"/>
      <c r="CP1113" s="78"/>
    </row>
    <row r="1114" spans="89:94">
      <c r="CK1114" s="536"/>
      <c r="CL1114" s="536"/>
      <c r="CM1114" s="81"/>
      <c r="CN1114" s="404"/>
      <c r="CO1114" s="92"/>
      <c r="CP1114" s="78"/>
    </row>
    <row r="1115" spans="89:94">
      <c r="CK1115" s="536"/>
      <c r="CL1115" s="536"/>
      <c r="CM1115" s="81"/>
      <c r="CN1115" s="404"/>
      <c r="CO1115" s="92"/>
      <c r="CP1115" s="78"/>
    </row>
    <row r="1116" spans="89:94">
      <c r="CK1116" s="536"/>
      <c r="CL1116" s="536"/>
      <c r="CM1116" s="81"/>
      <c r="CN1116" s="404"/>
      <c r="CO1116" s="92"/>
      <c r="CP1116" s="78"/>
    </row>
    <row r="1117" spans="89:94">
      <c r="CK1117" s="536"/>
      <c r="CL1117" s="536"/>
      <c r="CM1117" s="81"/>
      <c r="CN1117" s="404"/>
      <c r="CO1117" s="92"/>
      <c r="CP1117" s="78"/>
    </row>
    <row r="1118" spans="89:94">
      <c r="CK1118" s="536"/>
      <c r="CL1118" s="536"/>
      <c r="CM1118" s="81"/>
      <c r="CN1118" s="404"/>
      <c r="CO1118" s="92"/>
      <c r="CP1118" s="78"/>
    </row>
    <row r="1119" spans="89:94">
      <c r="CK1119" s="536"/>
      <c r="CL1119" s="536"/>
      <c r="CM1119" s="81"/>
      <c r="CN1119" s="404"/>
      <c r="CO1119" s="92"/>
      <c r="CP1119" s="78"/>
    </row>
    <row r="1120" spans="89:94">
      <c r="CK1120" s="536"/>
      <c r="CL1120" s="536"/>
      <c r="CM1120" s="81"/>
      <c r="CN1120" s="404"/>
      <c r="CO1120" s="92"/>
      <c r="CP1120" s="78"/>
    </row>
    <row r="1121" spans="89:94">
      <c r="CK1121" s="536"/>
      <c r="CL1121" s="536"/>
      <c r="CM1121" s="81"/>
      <c r="CN1121" s="404"/>
      <c r="CO1121" s="92"/>
      <c r="CP1121" s="78"/>
    </row>
    <row r="1122" spans="89:94">
      <c r="CK1122" s="536"/>
      <c r="CL1122" s="536"/>
      <c r="CM1122" s="81"/>
      <c r="CN1122" s="404"/>
      <c r="CO1122" s="92"/>
      <c r="CP1122" s="78"/>
    </row>
    <row r="1123" spans="89:94">
      <c r="CK1123" s="536"/>
      <c r="CL1123" s="536"/>
      <c r="CM1123" s="81"/>
      <c r="CN1123" s="404"/>
      <c r="CO1123" s="92"/>
      <c r="CP1123" s="78"/>
    </row>
    <row r="1124" spans="89:94">
      <c r="CK1124" s="536"/>
      <c r="CL1124" s="536"/>
      <c r="CM1124" s="81"/>
      <c r="CN1124" s="404"/>
      <c r="CO1124" s="92"/>
      <c r="CP1124" s="78"/>
    </row>
    <row r="1125" spans="89:94">
      <c r="CK1125" s="536"/>
      <c r="CL1125" s="536"/>
      <c r="CM1125" s="81"/>
      <c r="CN1125" s="404"/>
      <c r="CO1125" s="92"/>
      <c r="CP1125" s="78"/>
    </row>
    <row r="1126" spans="89:94">
      <c r="CK1126" s="536"/>
      <c r="CL1126" s="536"/>
      <c r="CM1126" s="81"/>
      <c r="CN1126" s="404"/>
      <c r="CO1126" s="92"/>
      <c r="CP1126" s="78"/>
    </row>
    <row r="1127" spans="89:94">
      <c r="CK1127" s="536"/>
      <c r="CL1127" s="536"/>
      <c r="CM1127" s="81"/>
      <c r="CN1127" s="404"/>
      <c r="CO1127" s="92"/>
      <c r="CP1127" s="78"/>
    </row>
    <row r="1128" spans="89:94">
      <c r="CK1128" s="536"/>
      <c r="CL1128" s="536"/>
      <c r="CM1128" s="81"/>
      <c r="CN1128" s="404"/>
      <c r="CO1128" s="92"/>
      <c r="CP1128" s="78"/>
    </row>
    <row r="1129" spans="89:94">
      <c r="CK1129" s="536"/>
      <c r="CL1129" s="536"/>
      <c r="CM1129" s="81"/>
      <c r="CN1129" s="404"/>
      <c r="CO1129" s="92"/>
      <c r="CP1129" s="78"/>
    </row>
    <row r="1130" spans="89:94">
      <c r="CK1130" s="536"/>
      <c r="CL1130" s="536"/>
      <c r="CM1130" s="81"/>
      <c r="CN1130" s="404"/>
      <c r="CO1130" s="92"/>
      <c r="CP1130" s="78"/>
    </row>
    <row r="1131" spans="89:94">
      <c r="CK1131" s="536"/>
      <c r="CL1131" s="536"/>
      <c r="CM1131" s="81"/>
      <c r="CN1131" s="404"/>
      <c r="CO1131" s="92"/>
      <c r="CP1131" s="78"/>
    </row>
    <row r="1132" spans="89:94">
      <c r="CK1132" s="536"/>
      <c r="CL1132" s="536"/>
      <c r="CM1132" s="81"/>
      <c r="CN1132" s="404"/>
      <c r="CO1132" s="92"/>
      <c r="CP1132" s="78"/>
    </row>
    <row r="1133" spans="89:94">
      <c r="CK1133" s="536"/>
      <c r="CL1133" s="536"/>
      <c r="CM1133" s="81"/>
      <c r="CN1133" s="404"/>
      <c r="CO1133" s="92"/>
      <c r="CP1133" s="78"/>
    </row>
    <row r="1134" spans="89:94">
      <c r="CK1134" s="536"/>
      <c r="CL1134" s="536"/>
      <c r="CM1134" s="81"/>
      <c r="CN1134" s="404"/>
      <c r="CO1134" s="92"/>
      <c r="CP1134" s="78"/>
    </row>
    <row r="1135" spans="89:94">
      <c r="CK1135" s="536"/>
      <c r="CL1135" s="536"/>
      <c r="CM1135" s="81"/>
      <c r="CN1135" s="404"/>
      <c r="CO1135" s="92"/>
      <c r="CP1135" s="78"/>
    </row>
    <row r="1136" spans="89:94">
      <c r="CK1136" s="536"/>
      <c r="CL1136" s="536"/>
      <c r="CM1136" s="81"/>
      <c r="CN1136" s="404"/>
      <c r="CO1136" s="92"/>
      <c r="CP1136" s="78"/>
    </row>
    <row r="1137" spans="89:94">
      <c r="CK1137" s="536"/>
      <c r="CL1137" s="536"/>
      <c r="CM1137" s="81"/>
      <c r="CN1137" s="404"/>
      <c r="CO1137" s="92"/>
      <c r="CP1137" s="78"/>
    </row>
    <row r="1138" spans="89:94">
      <c r="CK1138" s="536"/>
      <c r="CL1138" s="536"/>
      <c r="CM1138" s="81"/>
      <c r="CN1138" s="404"/>
      <c r="CO1138" s="92"/>
      <c r="CP1138" s="78"/>
    </row>
    <row r="1139" spans="89:94">
      <c r="CK1139" s="536"/>
      <c r="CL1139" s="536"/>
      <c r="CM1139" s="81"/>
      <c r="CN1139" s="404"/>
      <c r="CO1139" s="92"/>
      <c r="CP1139" s="78"/>
    </row>
    <row r="1140" spans="89:94">
      <c r="CK1140" s="536"/>
      <c r="CL1140" s="536"/>
      <c r="CM1140" s="81"/>
      <c r="CN1140" s="404"/>
      <c r="CO1140" s="92"/>
      <c r="CP1140" s="78"/>
    </row>
    <row r="1141" spans="89:94">
      <c r="CK1141" s="536"/>
      <c r="CL1141" s="536"/>
      <c r="CM1141" s="81"/>
      <c r="CN1141" s="404"/>
      <c r="CO1141" s="92"/>
      <c r="CP1141" s="78"/>
    </row>
    <row r="1142" spans="89:94">
      <c r="CK1142" s="536"/>
      <c r="CL1142" s="536"/>
      <c r="CM1142" s="81"/>
      <c r="CN1142" s="404"/>
      <c r="CO1142" s="92"/>
      <c r="CP1142" s="78"/>
    </row>
    <row r="1143" spans="89:94">
      <c r="CK1143" s="536"/>
      <c r="CL1143" s="536"/>
      <c r="CM1143" s="81"/>
      <c r="CN1143" s="404"/>
      <c r="CO1143" s="92"/>
      <c r="CP1143" s="78"/>
    </row>
    <row r="1144" spans="89:94">
      <c r="CK1144" s="536"/>
      <c r="CL1144" s="536"/>
      <c r="CM1144" s="81"/>
      <c r="CN1144" s="404"/>
      <c r="CO1144" s="92"/>
      <c r="CP1144" s="78"/>
    </row>
    <row r="1145" spans="89:94">
      <c r="CK1145" s="536"/>
      <c r="CL1145" s="536"/>
      <c r="CM1145" s="81"/>
      <c r="CN1145" s="404"/>
      <c r="CO1145" s="92"/>
      <c r="CP1145" s="78"/>
    </row>
    <row r="1146" spans="89:94">
      <c r="CK1146" s="536"/>
      <c r="CL1146" s="536"/>
      <c r="CM1146" s="81"/>
      <c r="CN1146" s="404"/>
      <c r="CO1146" s="92"/>
      <c r="CP1146" s="78"/>
    </row>
    <row r="1147" spans="89:94">
      <c r="CK1147" s="536"/>
      <c r="CL1147" s="536"/>
      <c r="CM1147" s="81"/>
      <c r="CN1147" s="404"/>
      <c r="CO1147" s="92"/>
      <c r="CP1147" s="78"/>
    </row>
    <row r="1148" spans="89:94">
      <c r="CK1148" s="536"/>
      <c r="CL1148" s="536"/>
      <c r="CM1148" s="81"/>
      <c r="CN1148" s="404"/>
      <c r="CO1148" s="92"/>
      <c r="CP1148" s="78"/>
    </row>
    <row r="1149" spans="89:94">
      <c r="CK1149" s="536"/>
      <c r="CL1149" s="536"/>
      <c r="CM1149" s="81"/>
      <c r="CN1149" s="404"/>
      <c r="CO1149" s="92"/>
      <c r="CP1149" s="78"/>
    </row>
    <row r="1150" spans="89:94">
      <c r="CK1150" s="536"/>
      <c r="CL1150" s="536"/>
      <c r="CM1150" s="81"/>
      <c r="CN1150" s="404"/>
      <c r="CO1150" s="92"/>
      <c r="CP1150" s="78"/>
    </row>
    <row r="1151" spans="89:94">
      <c r="CK1151" s="536"/>
      <c r="CL1151" s="536"/>
      <c r="CM1151" s="81"/>
      <c r="CN1151" s="404"/>
      <c r="CO1151" s="92"/>
      <c r="CP1151" s="78"/>
    </row>
    <row r="1152" spans="89:94">
      <c r="CK1152" s="536"/>
      <c r="CL1152" s="536"/>
      <c r="CM1152" s="81"/>
      <c r="CN1152" s="404"/>
      <c r="CO1152" s="92"/>
      <c r="CP1152" s="78"/>
    </row>
    <row r="1153" spans="89:94">
      <c r="CK1153" s="536"/>
      <c r="CL1153" s="536"/>
      <c r="CM1153" s="81"/>
      <c r="CN1153" s="404"/>
      <c r="CO1153" s="92"/>
      <c r="CP1153" s="78"/>
    </row>
    <row r="1154" spans="89:94">
      <c r="CK1154" s="536"/>
      <c r="CL1154" s="536"/>
      <c r="CM1154" s="81"/>
      <c r="CN1154" s="404"/>
      <c r="CO1154" s="92"/>
      <c r="CP1154" s="78"/>
    </row>
    <row r="1155" spans="89:94">
      <c r="CK1155" s="536"/>
      <c r="CL1155" s="536"/>
      <c r="CM1155" s="81"/>
      <c r="CN1155" s="404"/>
      <c r="CO1155" s="92"/>
      <c r="CP1155" s="78"/>
    </row>
    <row r="1156" spans="89:94">
      <c r="CK1156" s="536"/>
      <c r="CL1156" s="536"/>
      <c r="CM1156" s="81"/>
      <c r="CN1156" s="404"/>
      <c r="CO1156" s="92"/>
      <c r="CP1156" s="78"/>
    </row>
    <row r="1157" spans="89:94">
      <c r="CK1157" s="536"/>
      <c r="CL1157" s="536"/>
      <c r="CM1157" s="81"/>
      <c r="CN1157" s="404"/>
      <c r="CO1157" s="92"/>
      <c r="CP1157" s="78"/>
    </row>
    <row r="1158" spans="89:94">
      <c r="CK1158" s="536"/>
      <c r="CL1158" s="536"/>
      <c r="CM1158" s="81"/>
      <c r="CN1158" s="404"/>
      <c r="CO1158" s="92"/>
      <c r="CP1158" s="78"/>
    </row>
    <row r="1159" spans="89:94">
      <c r="CK1159" s="536"/>
      <c r="CL1159" s="536"/>
      <c r="CM1159" s="81"/>
      <c r="CN1159" s="404"/>
      <c r="CO1159" s="92"/>
      <c r="CP1159" s="78"/>
    </row>
    <row r="1160" spans="89:94">
      <c r="CK1160" s="536"/>
      <c r="CL1160" s="536"/>
      <c r="CM1160" s="81"/>
      <c r="CN1160" s="404"/>
      <c r="CO1160" s="92"/>
      <c r="CP1160" s="78"/>
    </row>
    <row r="1161" spans="89:94">
      <c r="CK1161" s="536"/>
      <c r="CL1161" s="536"/>
      <c r="CM1161" s="81"/>
      <c r="CN1161" s="404"/>
      <c r="CO1161" s="92"/>
      <c r="CP1161" s="78"/>
    </row>
    <row r="1162" spans="89:94">
      <c r="CK1162" s="536"/>
      <c r="CL1162" s="536"/>
      <c r="CM1162" s="81"/>
      <c r="CN1162" s="404"/>
      <c r="CO1162" s="92"/>
      <c r="CP1162" s="78"/>
    </row>
    <row r="1163" spans="89:94">
      <c r="CK1163" s="536"/>
      <c r="CL1163" s="536"/>
      <c r="CM1163" s="81"/>
      <c r="CN1163" s="404"/>
      <c r="CO1163" s="92"/>
      <c r="CP1163" s="78"/>
    </row>
    <row r="1164" spans="89:94">
      <c r="CK1164" s="536"/>
      <c r="CL1164" s="536"/>
      <c r="CM1164" s="81"/>
      <c r="CN1164" s="404"/>
      <c r="CO1164" s="92"/>
      <c r="CP1164" s="78"/>
    </row>
    <row r="1165" spans="89:94">
      <c r="CK1165" s="536"/>
      <c r="CL1165" s="536"/>
      <c r="CM1165" s="81"/>
      <c r="CN1165" s="404"/>
      <c r="CO1165" s="92"/>
      <c r="CP1165" s="78"/>
    </row>
    <row r="1166" spans="89:94">
      <c r="CK1166" s="536"/>
      <c r="CL1166" s="536"/>
      <c r="CM1166" s="81"/>
      <c r="CN1166" s="404"/>
      <c r="CO1166" s="92"/>
      <c r="CP1166" s="78"/>
    </row>
    <row r="1167" spans="89:94">
      <c r="CK1167" s="536"/>
      <c r="CL1167" s="536"/>
      <c r="CM1167" s="81"/>
      <c r="CN1167" s="404"/>
      <c r="CO1167" s="92"/>
      <c r="CP1167" s="78"/>
    </row>
    <row r="1168" spans="89:94">
      <c r="CK1168" s="536"/>
      <c r="CL1168" s="536"/>
      <c r="CM1168" s="81"/>
      <c r="CN1168" s="404"/>
      <c r="CO1168" s="92"/>
      <c r="CP1168" s="78"/>
    </row>
    <row r="1169" spans="89:94">
      <c r="CK1169" s="536"/>
      <c r="CL1169" s="536"/>
      <c r="CM1169" s="81"/>
      <c r="CN1169" s="404"/>
      <c r="CO1169" s="92"/>
      <c r="CP1169" s="78"/>
    </row>
    <row r="1170" spans="89:94">
      <c r="CK1170" s="536"/>
      <c r="CL1170" s="536"/>
      <c r="CM1170" s="81"/>
      <c r="CN1170" s="404"/>
      <c r="CO1170" s="92"/>
      <c r="CP1170" s="78"/>
    </row>
    <row r="1171" spans="89:94">
      <c r="CK1171" s="536"/>
      <c r="CL1171" s="536"/>
      <c r="CM1171" s="81"/>
      <c r="CN1171" s="404"/>
      <c r="CO1171" s="92"/>
      <c r="CP1171" s="78"/>
    </row>
    <row r="1172" spans="89:94">
      <c r="CK1172" s="536"/>
      <c r="CL1172" s="536"/>
      <c r="CM1172" s="81"/>
      <c r="CN1172" s="404"/>
      <c r="CO1172" s="92"/>
      <c r="CP1172" s="78"/>
    </row>
    <row r="1173" spans="89:94">
      <c r="CK1173" s="536"/>
      <c r="CL1173" s="536"/>
      <c r="CM1173" s="81"/>
      <c r="CN1173" s="404"/>
      <c r="CO1173" s="92"/>
      <c r="CP1173" s="78"/>
    </row>
    <row r="1174" spans="89:94">
      <c r="CK1174" s="536"/>
      <c r="CL1174" s="536"/>
      <c r="CM1174" s="81"/>
      <c r="CN1174" s="404"/>
      <c r="CO1174" s="92"/>
      <c r="CP1174" s="78"/>
    </row>
    <row r="1175" spans="89:94">
      <c r="CK1175" s="536"/>
      <c r="CL1175" s="536"/>
      <c r="CM1175" s="81"/>
      <c r="CN1175" s="404"/>
      <c r="CO1175" s="92"/>
      <c r="CP1175" s="78"/>
    </row>
    <row r="1176" spans="89:94">
      <c r="CK1176" s="536"/>
      <c r="CL1176" s="536"/>
      <c r="CM1176" s="81"/>
      <c r="CN1176" s="404"/>
      <c r="CO1176" s="92"/>
      <c r="CP1176" s="78"/>
    </row>
    <row r="1177" spans="89:94">
      <c r="CK1177" s="536"/>
      <c r="CL1177" s="536"/>
      <c r="CM1177" s="81"/>
      <c r="CN1177" s="404"/>
      <c r="CO1177" s="92"/>
      <c r="CP1177" s="78"/>
    </row>
    <row r="1178" spans="89:94">
      <c r="CK1178" s="536"/>
      <c r="CL1178" s="536"/>
      <c r="CM1178" s="81"/>
      <c r="CN1178" s="404"/>
      <c r="CO1178" s="92"/>
      <c r="CP1178" s="78"/>
    </row>
    <row r="1179" spans="89:94">
      <c r="CK1179" s="536"/>
      <c r="CL1179" s="536"/>
      <c r="CM1179" s="81"/>
      <c r="CN1179" s="404"/>
      <c r="CO1179" s="92"/>
      <c r="CP1179" s="78"/>
    </row>
    <row r="1180" spans="89:94">
      <c r="CK1180" s="536"/>
      <c r="CL1180" s="536"/>
      <c r="CM1180" s="81"/>
      <c r="CN1180" s="404"/>
      <c r="CO1180" s="92"/>
      <c r="CP1180" s="78"/>
    </row>
    <row r="1181" spans="89:94">
      <c r="CK1181" s="536"/>
      <c r="CL1181" s="536"/>
      <c r="CM1181" s="81"/>
      <c r="CN1181" s="404"/>
      <c r="CO1181" s="92"/>
      <c r="CP1181" s="78"/>
    </row>
    <row r="1182" spans="89:94">
      <c r="CK1182" s="536"/>
      <c r="CL1182" s="536"/>
      <c r="CM1182" s="81"/>
      <c r="CN1182" s="404"/>
      <c r="CO1182" s="92"/>
      <c r="CP1182" s="78"/>
    </row>
    <row r="1183" spans="89:94">
      <c r="CK1183" s="536"/>
      <c r="CL1183" s="536"/>
      <c r="CM1183" s="81"/>
      <c r="CN1183" s="404"/>
      <c r="CO1183" s="92"/>
      <c r="CP1183" s="78"/>
    </row>
    <row r="1184" spans="89:94">
      <c r="CK1184" s="536"/>
      <c r="CL1184" s="536"/>
      <c r="CM1184" s="81"/>
      <c r="CN1184" s="404"/>
      <c r="CO1184" s="92"/>
      <c r="CP1184" s="78"/>
    </row>
    <row r="1185" spans="89:94">
      <c r="CK1185" s="536"/>
      <c r="CL1185" s="536"/>
      <c r="CM1185" s="81"/>
      <c r="CN1185" s="404"/>
      <c r="CO1185" s="92"/>
      <c r="CP1185" s="78"/>
    </row>
    <row r="1186" spans="89:94">
      <c r="CK1186" s="536"/>
      <c r="CL1186" s="536"/>
      <c r="CM1186" s="81"/>
      <c r="CN1186" s="404"/>
      <c r="CO1186" s="92"/>
      <c r="CP1186" s="78"/>
    </row>
    <row r="1187" spans="89:94">
      <c r="CK1187" s="536"/>
      <c r="CL1187" s="536"/>
      <c r="CM1187" s="81"/>
      <c r="CN1187" s="404"/>
      <c r="CO1187" s="92"/>
      <c r="CP1187" s="78"/>
    </row>
    <row r="1188" spans="89:94">
      <c r="CK1188" s="536"/>
      <c r="CL1188" s="536"/>
      <c r="CM1188" s="81"/>
      <c r="CN1188" s="404"/>
      <c r="CO1188" s="92"/>
      <c r="CP1188" s="78"/>
    </row>
    <row r="1189" spans="89:94">
      <c r="CK1189" s="536"/>
      <c r="CL1189" s="536"/>
      <c r="CM1189" s="81"/>
      <c r="CN1189" s="404"/>
      <c r="CO1189" s="92"/>
      <c r="CP1189" s="78"/>
    </row>
    <row r="1190" spans="89:94">
      <c r="CK1190" s="536"/>
      <c r="CL1190" s="536"/>
      <c r="CM1190" s="81"/>
      <c r="CN1190" s="404"/>
      <c r="CO1190" s="92"/>
      <c r="CP1190" s="78"/>
    </row>
    <row r="1191" spans="89:94">
      <c r="CK1191" s="536"/>
      <c r="CL1191" s="536"/>
      <c r="CM1191" s="81"/>
      <c r="CN1191" s="404"/>
      <c r="CO1191" s="92"/>
      <c r="CP1191" s="78"/>
    </row>
    <row r="1192" spans="89:94">
      <c r="CK1192" s="536"/>
      <c r="CL1192" s="536"/>
      <c r="CM1192" s="81"/>
      <c r="CN1192" s="404"/>
      <c r="CO1192" s="92"/>
      <c r="CP1192" s="78"/>
    </row>
    <row r="1193" spans="89:94">
      <c r="CK1193" s="536"/>
      <c r="CL1193" s="536"/>
      <c r="CM1193" s="81"/>
      <c r="CN1193" s="404"/>
      <c r="CO1193" s="92"/>
      <c r="CP1193" s="78"/>
    </row>
    <row r="1194" spans="89:94">
      <c r="CK1194" s="536"/>
      <c r="CL1194" s="536"/>
      <c r="CM1194" s="81"/>
      <c r="CN1194" s="404"/>
      <c r="CO1194" s="92"/>
      <c r="CP1194" s="78"/>
    </row>
    <row r="1195" spans="89:94">
      <c r="CK1195" s="536"/>
      <c r="CL1195" s="536"/>
      <c r="CM1195" s="81"/>
      <c r="CN1195" s="404"/>
      <c r="CO1195" s="92"/>
      <c r="CP1195" s="78"/>
    </row>
    <row r="1196" spans="89:94">
      <c r="CK1196" s="536"/>
      <c r="CL1196" s="536"/>
      <c r="CM1196" s="81"/>
      <c r="CN1196" s="404"/>
      <c r="CO1196" s="92"/>
      <c r="CP1196" s="78"/>
    </row>
    <row r="1197" spans="89:94">
      <c r="CK1197" s="536"/>
      <c r="CL1197" s="536"/>
      <c r="CM1197" s="81"/>
      <c r="CN1197" s="404"/>
      <c r="CO1197" s="92"/>
      <c r="CP1197" s="78"/>
    </row>
    <row r="1198" spans="89:94">
      <c r="CK1198" s="536"/>
      <c r="CL1198" s="536"/>
      <c r="CM1198" s="81"/>
      <c r="CN1198" s="404"/>
      <c r="CO1198" s="92"/>
      <c r="CP1198" s="78"/>
    </row>
    <row r="1199" spans="89:94">
      <c r="CK1199" s="536"/>
      <c r="CL1199" s="536"/>
      <c r="CM1199" s="81"/>
      <c r="CN1199" s="404"/>
      <c r="CO1199" s="92"/>
      <c r="CP1199" s="78"/>
    </row>
    <row r="1200" spans="89:94">
      <c r="CK1200" s="536"/>
      <c r="CL1200" s="536"/>
      <c r="CM1200" s="81"/>
      <c r="CN1200" s="404"/>
      <c r="CO1200" s="92"/>
      <c r="CP1200" s="78"/>
    </row>
    <row r="1201" spans="89:94">
      <c r="CK1201" s="536"/>
      <c r="CL1201" s="536"/>
      <c r="CM1201" s="81"/>
      <c r="CN1201" s="404"/>
      <c r="CO1201" s="92"/>
      <c r="CP1201" s="78"/>
    </row>
    <row r="1202" spans="89:94">
      <c r="CK1202" s="536"/>
      <c r="CL1202" s="536"/>
      <c r="CM1202" s="81"/>
      <c r="CN1202" s="404"/>
      <c r="CO1202" s="92"/>
      <c r="CP1202" s="78"/>
    </row>
    <row r="1203" spans="89:94">
      <c r="CK1203" s="536"/>
      <c r="CL1203" s="536"/>
      <c r="CM1203" s="81"/>
      <c r="CN1203" s="404"/>
      <c r="CO1203" s="92"/>
      <c r="CP1203" s="78"/>
    </row>
    <row r="1204" spans="89:94">
      <c r="CK1204" s="536"/>
      <c r="CL1204" s="536"/>
      <c r="CM1204" s="81"/>
      <c r="CN1204" s="404"/>
      <c r="CO1204" s="92"/>
      <c r="CP1204" s="78"/>
    </row>
    <row r="1205" spans="89:94">
      <c r="CK1205" s="536"/>
      <c r="CL1205" s="536"/>
      <c r="CM1205" s="81"/>
      <c r="CN1205" s="404"/>
      <c r="CO1205" s="92"/>
      <c r="CP1205" s="78"/>
    </row>
    <row r="1206" spans="89:94">
      <c r="CK1206" s="536"/>
      <c r="CL1206" s="536"/>
      <c r="CM1206" s="81"/>
      <c r="CN1206" s="404"/>
      <c r="CO1206" s="92"/>
      <c r="CP1206" s="78"/>
    </row>
    <row r="1207" spans="89:94">
      <c r="CK1207" s="536"/>
      <c r="CL1207" s="536"/>
      <c r="CM1207" s="81"/>
      <c r="CN1207" s="404"/>
      <c r="CO1207" s="92"/>
      <c r="CP1207" s="78"/>
    </row>
    <row r="1208" spans="89:94">
      <c r="CK1208" s="536"/>
      <c r="CL1208" s="536"/>
      <c r="CM1208" s="81"/>
      <c r="CN1208" s="404"/>
      <c r="CO1208" s="92"/>
      <c r="CP1208" s="78"/>
    </row>
    <row r="1209" spans="89:94">
      <c r="CK1209" s="536"/>
      <c r="CL1209" s="536"/>
      <c r="CM1209" s="81"/>
      <c r="CN1209" s="404"/>
      <c r="CO1209" s="92"/>
      <c r="CP1209" s="78"/>
    </row>
    <row r="1210" spans="89:94">
      <c r="CK1210" s="536"/>
      <c r="CL1210" s="536"/>
      <c r="CM1210" s="81"/>
      <c r="CN1210" s="404"/>
      <c r="CO1210" s="92"/>
      <c r="CP1210" s="78"/>
    </row>
    <row r="1211" spans="89:94">
      <c r="CK1211" s="536"/>
      <c r="CL1211" s="536"/>
      <c r="CM1211" s="81"/>
      <c r="CN1211" s="404"/>
      <c r="CO1211" s="92"/>
      <c r="CP1211" s="78"/>
    </row>
    <row r="1212" spans="89:94">
      <c r="CK1212" s="536"/>
      <c r="CL1212" s="536"/>
      <c r="CM1212" s="81"/>
      <c r="CN1212" s="404"/>
      <c r="CO1212" s="92"/>
      <c r="CP1212" s="78"/>
    </row>
    <row r="1213" spans="89:94">
      <c r="CK1213" s="536"/>
      <c r="CL1213" s="536"/>
      <c r="CM1213" s="81"/>
      <c r="CN1213" s="404"/>
      <c r="CO1213" s="92"/>
      <c r="CP1213" s="78"/>
    </row>
    <row r="1214" spans="89:94">
      <c r="CK1214" s="536"/>
      <c r="CL1214" s="536"/>
      <c r="CM1214" s="81"/>
      <c r="CN1214" s="404"/>
      <c r="CO1214" s="92"/>
      <c r="CP1214" s="78"/>
    </row>
    <row r="1215" spans="89:94">
      <c r="CK1215" s="536"/>
      <c r="CL1215" s="536"/>
      <c r="CM1215" s="81"/>
      <c r="CN1215" s="404"/>
      <c r="CO1215" s="92"/>
      <c r="CP1215" s="78"/>
    </row>
    <row r="1216" spans="89:94">
      <c r="CK1216" s="536"/>
      <c r="CL1216" s="536"/>
      <c r="CM1216" s="81"/>
      <c r="CN1216" s="404"/>
      <c r="CO1216" s="92"/>
      <c r="CP1216" s="78"/>
    </row>
    <row r="1217" spans="89:94">
      <c r="CK1217" s="536"/>
      <c r="CL1217" s="536"/>
      <c r="CM1217" s="81"/>
      <c r="CN1217" s="404"/>
      <c r="CO1217" s="92"/>
      <c r="CP1217" s="78"/>
    </row>
    <row r="1218" spans="89:94">
      <c r="CK1218" s="536"/>
      <c r="CL1218" s="536"/>
      <c r="CM1218" s="81"/>
      <c r="CN1218" s="404"/>
      <c r="CO1218" s="92"/>
      <c r="CP1218" s="78"/>
    </row>
    <row r="1219" spans="89:94">
      <c r="CK1219" s="536"/>
      <c r="CL1219" s="536"/>
      <c r="CM1219" s="81"/>
      <c r="CN1219" s="404"/>
      <c r="CO1219" s="92"/>
      <c r="CP1219" s="78"/>
    </row>
    <row r="1220" spans="89:94">
      <c r="CK1220" s="536"/>
      <c r="CL1220" s="536"/>
      <c r="CM1220" s="81"/>
      <c r="CN1220" s="404"/>
      <c r="CO1220" s="92"/>
      <c r="CP1220" s="78"/>
    </row>
    <row r="1221" spans="89:94">
      <c r="CK1221" s="536"/>
      <c r="CL1221" s="536"/>
      <c r="CM1221" s="81"/>
      <c r="CN1221" s="404"/>
      <c r="CO1221" s="92"/>
      <c r="CP1221" s="78"/>
    </row>
    <row r="1222" spans="89:94">
      <c r="CK1222" s="536"/>
      <c r="CL1222" s="536"/>
      <c r="CM1222" s="81"/>
      <c r="CN1222" s="404"/>
      <c r="CO1222" s="92"/>
      <c r="CP1222" s="78"/>
    </row>
    <row r="1223" spans="89:94">
      <c r="CK1223" s="536"/>
      <c r="CL1223" s="536"/>
      <c r="CM1223" s="81"/>
      <c r="CN1223" s="404"/>
      <c r="CO1223" s="92"/>
      <c r="CP1223" s="78"/>
    </row>
    <row r="1224" spans="89:94">
      <c r="CK1224" s="536"/>
      <c r="CL1224" s="536"/>
      <c r="CM1224" s="81"/>
      <c r="CN1224" s="404"/>
      <c r="CO1224" s="92"/>
      <c r="CP1224" s="78"/>
    </row>
    <row r="1225" spans="89:94">
      <c r="CK1225" s="536"/>
      <c r="CL1225" s="536"/>
      <c r="CM1225" s="81"/>
      <c r="CN1225" s="404"/>
      <c r="CO1225" s="92"/>
      <c r="CP1225" s="78"/>
    </row>
    <row r="1226" spans="89:94">
      <c r="CK1226" s="536"/>
      <c r="CL1226" s="536"/>
      <c r="CM1226" s="81"/>
      <c r="CN1226" s="404"/>
      <c r="CO1226" s="92"/>
      <c r="CP1226" s="78"/>
    </row>
    <row r="1227" spans="89:94">
      <c r="CK1227" s="536"/>
      <c r="CL1227" s="536"/>
      <c r="CM1227" s="81"/>
      <c r="CN1227" s="404"/>
      <c r="CO1227" s="92"/>
      <c r="CP1227" s="78"/>
    </row>
    <row r="1228" spans="89:94">
      <c r="CK1228" s="536"/>
      <c r="CL1228" s="536"/>
      <c r="CM1228" s="81"/>
      <c r="CN1228" s="404"/>
      <c r="CO1228" s="92"/>
      <c r="CP1228" s="78"/>
    </row>
    <row r="1229" spans="89:94">
      <c r="CK1229" s="536"/>
      <c r="CL1229" s="536"/>
      <c r="CM1229" s="81"/>
      <c r="CN1229" s="404"/>
      <c r="CO1229" s="92"/>
      <c r="CP1229" s="78"/>
    </row>
    <row r="1230" spans="89:94">
      <c r="CK1230" s="536"/>
      <c r="CL1230" s="536"/>
      <c r="CM1230" s="81"/>
      <c r="CN1230" s="404"/>
      <c r="CO1230" s="92"/>
      <c r="CP1230" s="78"/>
    </row>
    <row r="1231" spans="89:94">
      <c r="CK1231" s="536"/>
      <c r="CL1231" s="536"/>
      <c r="CM1231" s="81"/>
      <c r="CN1231" s="404"/>
      <c r="CO1231" s="92"/>
      <c r="CP1231" s="78"/>
    </row>
    <row r="1232" spans="89:94">
      <c r="CK1232" s="536"/>
      <c r="CL1232" s="536"/>
      <c r="CM1232" s="81"/>
      <c r="CN1232" s="404"/>
      <c r="CO1232" s="92"/>
      <c r="CP1232" s="78"/>
    </row>
    <row r="1233" spans="89:94">
      <c r="CK1233" s="536"/>
      <c r="CL1233" s="536"/>
      <c r="CM1233" s="81"/>
      <c r="CN1233" s="404"/>
      <c r="CO1233" s="92"/>
      <c r="CP1233" s="78"/>
    </row>
    <row r="1234" spans="89:94">
      <c r="CK1234" s="536"/>
      <c r="CL1234" s="536"/>
      <c r="CM1234" s="81"/>
      <c r="CN1234" s="404"/>
      <c r="CO1234" s="92"/>
      <c r="CP1234" s="78"/>
    </row>
    <row r="1235" spans="89:94">
      <c r="CK1235" s="536"/>
      <c r="CL1235" s="536"/>
      <c r="CM1235" s="81"/>
      <c r="CN1235" s="404"/>
      <c r="CO1235" s="92"/>
      <c r="CP1235" s="78"/>
    </row>
    <row r="1236" spans="89:94">
      <c r="CK1236" s="536"/>
      <c r="CL1236" s="536"/>
      <c r="CM1236" s="81"/>
      <c r="CN1236" s="404"/>
      <c r="CO1236" s="92"/>
      <c r="CP1236" s="78"/>
    </row>
    <row r="1237" spans="89:94">
      <c r="CK1237" s="536"/>
      <c r="CL1237" s="536"/>
      <c r="CM1237" s="81"/>
      <c r="CN1237" s="404"/>
      <c r="CO1237" s="92"/>
      <c r="CP1237" s="78"/>
    </row>
    <row r="1238" spans="89:94">
      <c r="CK1238" s="536"/>
      <c r="CL1238" s="536"/>
      <c r="CM1238" s="81"/>
      <c r="CN1238" s="404"/>
      <c r="CO1238" s="92"/>
      <c r="CP1238" s="78"/>
    </row>
    <row r="1239" spans="89:94">
      <c r="CK1239" s="536"/>
      <c r="CL1239" s="536"/>
      <c r="CM1239" s="81"/>
      <c r="CN1239" s="404"/>
      <c r="CO1239" s="92"/>
      <c r="CP1239" s="78"/>
    </row>
    <row r="1240" spans="89:94">
      <c r="CK1240" s="536"/>
      <c r="CL1240" s="536"/>
      <c r="CM1240" s="81"/>
      <c r="CN1240" s="404"/>
      <c r="CO1240" s="92"/>
      <c r="CP1240" s="78"/>
    </row>
    <row r="1241" spans="89:94">
      <c r="CK1241" s="536"/>
      <c r="CL1241" s="536"/>
      <c r="CM1241" s="81"/>
      <c r="CN1241" s="404"/>
      <c r="CO1241" s="92"/>
      <c r="CP1241" s="78"/>
    </row>
    <row r="1242" spans="89:94">
      <c r="CK1242" s="536"/>
      <c r="CL1242" s="536"/>
      <c r="CM1242" s="81"/>
      <c r="CN1242" s="404"/>
      <c r="CO1242" s="92"/>
      <c r="CP1242" s="78"/>
    </row>
    <row r="1243" spans="89:94">
      <c r="CK1243" s="536"/>
      <c r="CL1243" s="536"/>
      <c r="CM1243" s="81"/>
      <c r="CN1243" s="404"/>
      <c r="CO1243" s="92"/>
      <c r="CP1243" s="78"/>
    </row>
    <row r="1244" spans="89:94">
      <c r="CK1244" s="536"/>
      <c r="CL1244" s="536"/>
      <c r="CM1244" s="81"/>
      <c r="CN1244" s="404"/>
      <c r="CO1244" s="92"/>
      <c r="CP1244" s="78"/>
    </row>
    <row r="1245" spans="89:94">
      <c r="CK1245" s="536"/>
      <c r="CL1245" s="536"/>
      <c r="CM1245" s="81"/>
      <c r="CN1245" s="404"/>
      <c r="CO1245" s="92"/>
      <c r="CP1245" s="78"/>
    </row>
    <row r="1246" spans="89:94">
      <c r="CK1246" s="536"/>
      <c r="CL1246" s="536"/>
      <c r="CM1246" s="81"/>
      <c r="CN1246" s="404"/>
      <c r="CO1246" s="92"/>
      <c r="CP1246" s="78"/>
    </row>
    <row r="1247" spans="89:94">
      <c r="CK1247" s="536"/>
      <c r="CL1247" s="536"/>
      <c r="CM1247" s="81"/>
      <c r="CN1247" s="404"/>
      <c r="CO1247" s="92"/>
      <c r="CP1247" s="78"/>
    </row>
    <row r="1248" spans="89:94">
      <c r="CK1248" s="536"/>
      <c r="CL1248" s="536"/>
      <c r="CM1248" s="81"/>
      <c r="CN1248" s="404"/>
      <c r="CO1248" s="92"/>
      <c r="CP1248" s="78"/>
    </row>
    <row r="1249" spans="89:94">
      <c r="CK1249" s="536"/>
      <c r="CL1249" s="536"/>
      <c r="CM1249" s="81"/>
      <c r="CN1249" s="404"/>
      <c r="CO1249" s="92"/>
      <c r="CP1249" s="78"/>
    </row>
    <row r="1250" spans="89:94">
      <c r="CK1250" s="536"/>
      <c r="CL1250" s="536"/>
      <c r="CM1250" s="81"/>
      <c r="CN1250" s="404"/>
      <c r="CO1250" s="92"/>
      <c r="CP1250" s="78"/>
    </row>
    <row r="1251" spans="89:94">
      <c r="CK1251" s="536"/>
      <c r="CL1251" s="536"/>
      <c r="CM1251" s="81"/>
      <c r="CN1251" s="404"/>
      <c r="CO1251" s="92"/>
      <c r="CP1251" s="78"/>
    </row>
    <row r="1252" spans="89:94">
      <c r="CK1252" s="536"/>
      <c r="CL1252" s="536"/>
      <c r="CM1252" s="81"/>
      <c r="CN1252" s="404"/>
      <c r="CO1252" s="92"/>
      <c r="CP1252" s="78"/>
    </row>
    <row r="1253" spans="89:94">
      <c r="CK1253" s="536"/>
      <c r="CL1253" s="536"/>
      <c r="CM1253" s="81"/>
      <c r="CN1253" s="404"/>
      <c r="CO1253" s="92"/>
      <c r="CP1253" s="78"/>
    </row>
    <row r="1254" spans="89:94">
      <c r="CK1254" s="536"/>
      <c r="CL1254" s="536"/>
      <c r="CM1254" s="81"/>
      <c r="CN1254" s="404"/>
      <c r="CO1254" s="92"/>
      <c r="CP1254" s="78"/>
    </row>
    <row r="1255" spans="89:94">
      <c r="CK1255" s="536"/>
      <c r="CL1255" s="536"/>
      <c r="CM1255" s="81"/>
      <c r="CN1255" s="404"/>
      <c r="CO1255" s="92"/>
      <c r="CP1255" s="78"/>
    </row>
    <row r="1256" spans="89:94">
      <c r="CK1256" s="536"/>
      <c r="CL1256" s="536"/>
      <c r="CM1256" s="81"/>
      <c r="CN1256" s="404"/>
      <c r="CO1256" s="92"/>
      <c r="CP1256" s="78"/>
    </row>
    <row r="1257" spans="89:94">
      <c r="CK1257" s="536"/>
      <c r="CL1257" s="536"/>
      <c r="CM1257" s="81"/>
      <c r="CN1257" s="404"/>
      <c r="CO1257" s="92"/>
      <c r="CP1257" s="78"/>
    </row>
    <row r="1258" spans="89:94">
      <c r="CK1258" s="536"/>
      <c r="CL1258" s="536"/>
      <c r="CM1258" s="81"/>
      <c r="CN1258" s="404"/>
      <c r="CO1258" s="92"/>
      <c r="CP1258" s="78"/>
    </row>
    <row r="1259" spans="89:94">
      <c r="CK1259" s="536"/>
      <c r="CL1259" s="536"/>
      <c r="CM1259" s="81"/>
      <c r="CN1259" s="404"/>
      <c r="CO1259" s="92"/>
      <c r="CP1259" s="78"/>
    </row>
    <row r="1260" spans="89:94">
      <c r="CK1260" s="536"/>
      <c r="CL1260" s="536"/>
      <c r="CM1260" s="81"/>
      <c r="CN1260" s="404"/>
      <c r="CO1260" s="92"/>
      <c r="CP1260" s="78"/>
    </row>
    <row r="1261" spans="89:94">
      <c r="CK1261" s="536"/>
      <c r="CL1261" s="536"/>
      <c r="CM1261" s="81"/>
      <c r="CN1261" s="404"/>
      <c r="CO1261" s="92"/>
      <c r="CP1261" s="78"/>
    </row>
    <row r="1262" spans="89:94">
      <c r="CK1262" s="536"/>
      <c r="CL1262" s="536"/>
      <c r="CM1262" s="81"/>
      <c r="CN1262" s="404"/>
      <c r="CO1262" s="92"/>
      <c r="CP1262" s="78"/>
    </row>
    <row r="1263" spans="89:94">
      <c r="CK1263" s="536"/>
      <c r="CL1263" s="536"/>
      <c r="CM1263" s="81"/>
      <c r="CN1263" s="404"/>
      <c r="CO1263" s="92"/>
      <c r="CP1263" s="78"/>
    </row>
    <row r="1264" spans="89:94">
      <c r="CK1264" s="536"/>
      <c r="CL1264" s="536"/>
      <c r="CM1264" s="81"/>
      <c r="CN1264" s="404"/>
      <c r="CO1264" s="92"/>
      <c r="CP1264" s="78"/>
    </row>
    <row r="1265" spans="89:94">
      <c r="CK1265" s="536"/>
      <c r="CL1265" s="536"/>
      <c r="CM1265" s="81"/>
      <c r="CN1265" s="404"/>
      <c r="CO1265" s="92"/>
      <c r="CP1265" s="78"/>
    </row>
    <row r="1266" spans="89:94">
      <c r="CK1266" s="536"/>
      <c r="CL1266" s="536"/>
      <c r="CM1266" s="81"/>
      <c r="CN1266" s="404"/>
      <c r="CO1266" s="92"/>
      <c r="CP1266" s="78"/>
    </row>
    <row r="1267" spans="89:94">
      <c r="CK1267" s="536"/>
      <c r="CL1267" s="536"/>
      <c r="CM1267" s="81"/>
      <c r="CN1267" s="404"/>
      <c r="CO1267" s="92"/>
      <c r="CP1267" s="78"/>
    </row>
    <row r="1268" spans="89:94">
      <c r="CK1268" s="536"/>
      <c r="CL1268" s="536"/>
      <c r="CM1268" s="81"/>
      <c r="CN1268" s="404"/>
      <c r="CO1268" s="92"/>
      <c r="CP1268" s="78"/>
    </row>
    <row r="1269" spans="89:94">
      <c r="CK1269" s="536"/>
      <c r="CL1269" s="536"/>
      <c r="CM1269" s="81"/>
      <c r="CN1269" s="404"/>
      <c r="CO1269" s="92"/>
      <c r="CP1269" s="78"/>
    </row>
    <row r="1270" spans="89:94">
      <c r="CK1270" s="536"/>
      <c r="CL1270" s="536"/>
      <c r="CM1270" s="81"/>
      <c r="CN1270" s="404"/>
      <c r="CO1270" s="92"/>
      <c r="CP1270" s="78"/>
    </row>
    <row r="1271" spans="89:94">
      <c r="CK1271" s="536"/>
      <c r="CL1271" s="536"/>
      <c r="CM1271" s="81"/>
      <c r="CN1271" s="404"/>
      <c r="CO1271" s="92"/>
      <c r="CP1271" s="78"/>
    </row>
    <row r="1272" spans="89:94">
      <c r="CK1272" s="536"/>
      <c r="CL1272" s="536"/>
      <c r="CM1272" s="81"/>
      <c r="CN1272" s="404"/>
      <c r="CO1272" s="92"/>
      <c r="CP1272" s="78"/>
    </row>
    <row r="1273" spans="89:94">
      <c r="CK1273" s="536"/>
      <c r="CL1273" s="536"/>
      <c r="CM1273" s="81"/>
      <c r="CN1273" s="404"/>
      <c r="CO1273" s="92"/>
      <c r="CP1273" s="78"/>
    </row>
    <row r="1274" spans="89:94">
      <c r="CK1274" s="536"/>
      <c r="CL1274" s="536"/>
      <c r="CM1274" s="81"/>
      <c r="CN1274" s="404"/>
      <c r="CO1274" s="92"/>
      <c r="CP1274" s="78"/>
    </row>
    <row r="1275" spans="89:94">
      <c r="CK1275" s="536"/>
      <c r="CL1275" s="536"/>
      <c r="CM1275" s="81"/>
      <c r="CN1275" s="404"/>
      <c r="CO1275" s="92"/>
      <c r="CP1275" s="78"/>
    </row>
    <row r="1276" spans="89:94">
      <c r="CK1276" s="536"/>
      <c r="CL1276" s="536"/>
      <c r="CM1276" s="81"/>
      <c r="CN1276" s="404"/>
      <c r="CO1276" s="92"/>
      <c r="CP1276" s="78"/>
    </row>
    <row r="1277" spans="89:94">
      <c r="CK1277" s="536"/>
      <c r="CL1277" s="536"/>
      <c r="CM1277" s="81"/>
      <c r="CN1277" s="404"/>
      <c r="CO1277" s="92"/>
      <c r="CP1277" s="78"/>
    </row>
    <row r="1278" spans="89:94">
      <c r="CK1278" s="536"/>
      <c r="CL1278" s="536"/>
      <c r="CM1278" s="81"/>
      <c r="CN1278" s="404"/>
      <c r="CO1278" s="92"/>
      <c r="CP1278" s="78"/>
    </row>
    <row r="1279" spans="89:94">
      <c r="CK1279" s="536"/>
      <c r="CL1279" s="536"/>
      <c r="CM1279" s="81"/>
      <c r="CN1279" s="404"/>
      <c r="CO1279" s="92"/>
      <c r="CP1279" s="78"/>
    </row>
    <row r="1280" spans="89:94">
      <c r="CK1280" s="536"/>
      <c r="CL1280" s="536"/>
      <c r="CM1280" s="81"/>
      <c r="CN1280" s="404"/>
      <c r="CO1280" s="92"/>
      <c r="CP1280" s="78"/>
    </row>
    <row r="1281" spans="89:94">
      <c r="CK1281" s="536"/>
      <c r="CL1281" s="536"/>
      <c r="CM1281" s="81"/>
      <c r="CN1281" s="404"/>
      <c r="CO1281" s="92"/>
      <c r="CP1281" s="78"/>
    </row>
    <row r="1282" spans="89:94">
      <c r="CK1282" s="536"/>
      <c r="CL1282" s="536"/>
      <c r="CM1282" s="81"/>
      <c r="CN1282" s="404"/>
      <c r="CO1282" s="92"/>
      <c r="CP1282" s="78"/>
    </row>
    <row r="1283" spans="89:94">
      <c r="CK1283" s="536"/>
      <c r="CL1283" s="536"/>
      <c r="CM1283" s="81"/>
      <c r="CN1283" s="404"/>
      <c r="CO1283" s="92"/>
      <c r="CP1283" s="78"/>
    </row>
    <row r="1284" spans="89:94">
      <c r="CK1284" s="536"/>
      <c r="CL1284" s="536"/>
      <c r="CM1284" s="81"/>
      <c r="CN1284" s="404"/>
      <c r="CO1284" s="92"/>
      <c r="CP1284" s="78"/>
    </row>
    <row r="1285" spans="89:94">
      <c r="CK1285" s="536"/>
      <c r="CL1285" s="536"/>
      <c r="CM1285" s="81"/>
      <c r="CN1285" s="404"/>
      <c r="CO1285" s="92"/>
      <c r="CP1285" s="78"/>
    </row>
    <row r="1286" spans="89:94">
      <c r="CK1286" s="536"/>
      <c r="CL1286" s="536"/>
      <c r="CM1286" s="81"/>
      <c r="CN1286" s="404"/>
      <c r="CO1286" s="92"/>
      <c r="CP1286" s="78"/>
    </row>
    <row r="1287" spans="89:94">
      <c r="CK1287" s="536"/>
      <c r="CL1287" s="536"/>
      <c r="CM1287" s="81"/>
      <c r="CN1287" s="404"/>
      <c r="CO1287" s="92"/>
      <c r="CP1287" s="78"/>
    </row>
    <row r="1288" spans="89:94">
      <c r="CK1288" s="536"/>
      <c r="CL1288" s="536"/>
      <c r="CM1288" s="81"/>
      <c r="CN1288" s="404"/>
      <c r="CO1288" s="92"/>
      <c r="CP1288" s="78"/>
    </row>
    <row r="1289" spans="89:94">
      <c r="CK1289" s="536"/>
      <c r="CL1289" s="536"/>
      <c r="CM1289" s="81"/>
      <c r="CN1289" s="404"/>
      <c r="CO1289" s="92"/>
      <c r="CP1289" s="78"/>
    </row>
    <row r="1290" spans="89:94">
      <c r="CK1290" s="536"/>
      <c r="CL1290" s="536"/>
      <c r="CM1290" s="81"/>
      <c r="CN1290" s="404"/>
      <c r="CO1290" s="92"/>
      <c r="CP1290" s="78"/>
    </row>
    <row r="1291" spans="89:94">
      <c r="CK1291" s="536"/>
      <c r="CL1291" s="536"/>
      <c r="CM1291" s="81"/>
      <c r="CN1291" s="404"/>
      <c r="CO1291" s="92"/>
      <c r="CP1291" s="78"/>
    </row>
    <row r="1292" spans="89:94">
      <c r="CK1292" s="536"/>
      <c r="CL1292" s="536"/>
      <c r="CM1292" s="81"/>
      <c r="CN1292" s="404"/>
      <c r="CO1292" s="92"/>
      <c r="CP1292" s="78"/>
    </row>
    <row r="1293" spans="89:94">
      <c r="CK1293" s="536"/>
      <c r="CL1293" s="536"/>
      <c r="CM1293" s="81"/>
      <c r="CN1293" s="404"/>
      <c r="CO1293" s="92"/>
      <c r="CP1293" s="78"/>
    </row>
    <row r="1294" spans="89:94">
      <c r="CK1294" s="536"/>
      <c r="CL1294" s="536"/>
      <c r="CM1294" s="81"/>
      <c r="CN1294" s="404"/>
      <c r="CO1294" s="92"/>
      <c r="CP1294" s="78"/>
    </row>
    <row r="1295" spans="89:94">
      <c r="CK1295" s="536"/>
      <c r="CL1295" s="536"/>
      <c r="CM1295" s="81"/>
      <c r="CN1295" s="404"/>
      <c r="CO1295" s="92"/>
      <c r="CP1295" s="78"/>
    </row>
    <row r="1296" spans="89:94">
      <c r="CK1296" s="536"/>
      <c r="CL1296" s="536"/>
      <c r="CM1296" s="81"/>
      <c r="CN1296" s="404"/>
      <c r="CO1296" s="92"/>
      <c r="CP1296" s="78"/>
    </row>
    <row r="1297" spans="89:94">
      <c r="CK1297" s="536"/>
      <c r="CL1297" s="536"/>
      <c r="CM1297" s="81"/>
      <c r="CN1297" s="404"/>
      <c r="CO1297" s="92"/>
      <c r="CP1297" s="78"/>
    </row>
    <row r="1298" spans="89:94">
      <c r="CK1298" s="536"/>
      <c r="CL1298" s="536"/>
      <c r="CM1298" s="81"/>
      <c r="CN1298" s="404"/>
      <c r="CO1298" s="92"/>
      <c r="CP1298" s="78"/>
    </row>
    <row r="1299" spans="89:94">
      <c r="CK1299" s="536"/>
      <c r="CL1299" s="536"/>
      <c r="CM1299" s="81"/>
      <c r="CN1299" s="404"/>
      <c r="CO1299" s="92"/>
      <c r="CP1299" s="78"/>
    </row>
    <row r="1300" spans="89:94">
      <c r="CK1300" s="536"/>
      <c r="CL1300" s="536"/>
      <c r="CM1300" s="81"/>
      <c r="CN1300" s="404"/>
      <c r="CO1300" s="92"/>
      <c r="CP1300" s="78"/>
    </row>
    <row r="1301" spans="89:94">
      <c r="CK1301" s="536"/>
      <c r="CL1301" s="536"/>
      <c r="CM1301" s="81"/>
      <c r="CN1301" s="404"/>
      <c r="CO1301" s="92"/>
      <c r="CP1301" s="78"/>
    </row>
    <row r="1302" spans="89:94">
      <c r="CK1302" s="536"/>
      <c r="CL1302" s="536"/>
      <c r="CM1302" s="81"/>
      <c r="CN1302" s="404"/>
      <c r="CO1302" s="92"/>
      <c r="CP1302" s="78"/>
    </row>
    <row r="1303" spans="89:94">
      <c r="CK1303" s="536"/>
      <c r="CL1303" s="536"/>
      <c r="CM1303" s="81"/>
      <c r="CN1303" s="404"/>
      <c r="CO1303" s="92"/>
      <c r="CP1303" s="78"/>
    </row>
    <row r="1304" spans="89:94">
      <c r="CK1304" s="536"/>
      <c r="CL1304" s="536"/>
      <c r="CM1304" s="81"/>
      <c r="CN1304" s="404"/>
      <c r="CO1304" s="92"/>
      <c r="CP1304" s="78"/>
    </row>
    <row r="1305" spans="89:94">
      <c r="CK1305" s="536"/>
      <c r="CL1305" s="536"/>
      <c r="CM1305" s="81"/>
      <c r="CN1305" s="404"/>
      <c r="CO1305" s="92"/>
      <c r="CP1305" s="78"/>
    </row>
    <row r="1306" spans="89:94">
      <c r="CK1306" s="536"/>
      <c r="CL1306" s="536"/>
      <c r="CM1306" s="81"/>
      <c r="CN1306" s="404"/>
      <c r="CO1306" s="92"/>
      <c r="CP1306" s="78"/>
    </row>
    <row r="1307" spans="89:94">
      <c r="CK1307" s="536"/>
      <c r="CL1307" s="536"/>
      <c r="CM1307" s="81"/>
      <c r="CN1307" s="404"/>
      <c r="CO1307" s="92"/>
      <c r="CP1307" s="78"/>
    </row>
    <row r="1308" spans="89:94">
      <c r="CK1308" s="536"/>
      <c r="CL1308" s="536"/>
      <c r="CM1308" s="81"/>
      <c r="CN1308" s="404"/>
      <c r="CO1308" s="92"/>
      <c r="CP1308" s="78"/>
    </row>
    <row r="1309" spans="89:94">
      <c r="CK1309" s="536"/>
      <c r="CL1309" s="536"/>
      <c r="CM1309" s="81"/>
      <c r="CN1309" s="404"/>
      <c r="CO1309" s="92"/>
      <c r="CP1309" s="78"/>
    </row>
    <row r="1310" spans="89:94">
      <c r="CK1310" s="536"/>
      <c r="CL1310" s="536"/>
      <c r="CM1310" s="81"/>
      <c r="CN1310" s="404"/>
      <c r="CO1310" s="92"/>
      <c r="CP1310" s="78"/>
    </row>
    <row r="1311" spans="89:94">
      <c r="CK1311" s="536"/>
      <c r="CL1311" s="536"/>
      <c r="CM1311" s="81"/>
      <c r="CN1311" s="404"/>
      <c r="CO1311" s="92"/>
      <c r="CP1311" s="78"/>
    </row>
    <row r="1312" spans="89:94">
      <c r="CK1312" s="536"/>
      <c r="CL1312" s="536"/>
      <c r="CM1312" s="81"/>
      <c r="CN1312" s="404"/>
      <c r="CO1312" s="92"/>
      <c r="CP1312" s="78"/>
    </row>
    <row r="1313" spans="89:94">
      <c r="CK1313" s="536"/>
      <c r="CL1313" s="536"/>
      <c r="CM1313" s="81"/>
      <c r="CN1313" s="404"/>
      <c r="CO1313" s="92"/>
      <c r="CP1313" s="78"/>
    </row>
    <row r="1314" spans="89:94">
      <c r="CK1314" s="536"/>
      <c r="CL1314" s="536"/>
      <c r="CM1314" s="81"/>
      <c r="CN1314" s="404"/>
      <c r="CO1314" s="92"/>
      <c r="CP1314" s="78"/>
    </row>
    <row r="1315" spans="89:94">
      <c r="CK1315" s="536"/>
      <c r="CL1315" s="536"/>
      <c r="CM1315" s="81"/>
      <c r="CN1315" s="404"/>
      <c r="CO1315" s="92"/>
      <c r="CP1315" s="78"/>
    </row>
    <row r="1316" spans="89:94">
      <c r="CK1316" s="536"/>
      <c r="CL1316" s="536"/>
      <c r="CM1316" s="81"/>
      <c r="CN1316" s="404"/>
      <c r="CO1316" s="92"/>
      <c r="CP1316" s="78"/>
    </row>
    <row r="1317" spans="89:94">
      <c r="CK1317" s="536"/>
      <c r="CL1317" s="536"/>
      <c r="CM1317" s="81"/>
      <c r="CN1317" s="404"/>
      <c r="CO1317" s="92"/>
      <c r="CP1317" s="78"/>
    </row>
    <row r="1318" spans="89:94">
      <c r="CK1318" s="536"/>
      <c r="CL1318" s="536"/>
      <c r="CM1318" s="81"/>
      <c r="CN1318" s="404"/>
      <c r="CO1318" s="92"/>
      <c r="CP1318" s="78"/>
    </row>
    <row r="1319" spans="89:94">
      <c r="CK1319" s="536"/>
      <c r="CL1319" s="536"/>
      <c r="CM1319" s="81"/>
      <c r="CN1319" s="404"/>
      <c r="CO1319" s="92"/>
      <c r="CP1319" s="78"/>
    </row>
    <row r="1320" spans="89:94">
      <c r="CK1320" s="536"/>
      <c r="CL1320" s="536"/>
      <c r="CM1320" s="81"/>
      <c r="CN1320" s="404"/>
      <c r="CO1320" s="92"/>
      <c r="CP1320" s="78"/>
    </row>
    <row r="1321" spans="89:94">
      <c r="CK1321" s="536"/>
      <c r="CL1321" s="536"/>
      <c r="CM1321" s="81"/>
      <c r="CN1321" s="404"/>
      <c r="CO1321" s="92"/>
      <c r="CP1321" s="78"/>
    </row>
    <row r="1322" spans="89:94">
      <c r="CK1322" s="536"/>
      <c r="CL1322" s="536"/>
      <c r="CM1322" s="81"/>
      <c r="CN1322" s="404"/>
      <c r="CO1322" s="92"/>
      <c r="CP1322" s="78"/>
    </row>
    <row r="1323" spans="89:94">
      <c r="CK1323" s="536"/>
      <c r="CL1323" s="536"/>
      <c r="CM1323" s="81"/>
      <c r="CN1323" s="404"/>
      <c r="CO1323" s="92"/>
      <c r="CP1323" s="78"/>
    </row>
    <row r="1324" spans="89:94">
      <c r="CK1324" s="536"/>
      <c r="CL1324" s="536"/>
      <c r="CM1324" s="81"/>
      <c r="CN1324" s="404"/>
      <c r="CO1324" s="92"/>
      <c r="CP1324" s="78"/>
    </row>
    <row r="1325" spans="89:94">
      <c r="CK1325" s="536"/>
      <c r="CL1325" s="536"/>
      <c r="CM1325" s="81"/>
      <c r="CN1325" s="404"/>
      <c r="CO1325" s="92"/>
      <c r="CP1325" s="78"/>
    </row>
    <row r="1326" spans="89:94">
      <c r="CK1326" s="536"/>
      <c r="CL1326" s="536"/>
      <c r="CM1326" s="81"/>
      <c r="CN1326" s="404"/>
      <c r="CO1326" s="92"/>
      <c r="CP1326" s="78"/>
    </row>
    <row r="1327" spans="89:94">
      <c r="CK1327" s="536"/>
      <c r="CL1327" s="536"/>
      <c r="CM1327" s="81"/>
      <c r="CN1327" s="404"/>
      <c r="CO1327" s="92"/>
      <c r="CP1327" s="78"/>
    </row>
    <row r="1328" spans="89:94">
      <c r="CK1328" s="536"/>
      <c r="CL1328" s="536"/>
      <c r="CM1328" s="81"/>
      <c r="CN1328" s="404"/>
      <c r="CO1328" s="92"/>
      <c r="CP1328" s="78"/>
    </row>
    <row r="1329" spans="89:94">
      <c r="CK1329" s="536"/>
      <c r="CL1329" s="536"/>
      <c r="CM1329" s="81"/>
      <c r="CN1329" s="404"/>
      <c r="CO1329" s="92"/>
      <c r="CP1329" s="78"/>
    </row>
    <row r="1330" spans="89:94">
      <c r="CK1330" s="536"/>
      <c r="CL1330" s="536"/>
      <c r="CM1330" s="81"/>
      <c r="CN1330" s="404"/>
      <c r="CO1330" s="92"/>
      <c r="CP1330" s="78"/>
    </row>
    <row r="1331" spans="89:94">
      <c r="CK1331" s="536"/>
      <c r="CL1331" s="536"/>
      <c r="CM1331" s="81"/>
      <c r="CN1331" s="404"/>
      <c r="CO1331" s="92"/>
      <c r="CP1331" s="78"/>
    </row>
    <row r="1332" spans="89:94">
      <c r="CK1332" s="536"/>
      <c r="CL1332" s="536"/>
      <c r="CM1332" s="81"/>
      <c r="CN1332" s="404"/>
      <c r="CO1332" s="92"/>
      <c r="CP1332" s="78"/>
    </row>
    <row r="1333" spans="89:94">
      <c r="CK1333" s="536"/>
      <c r="CL1333" s="536"/>
      <c r="CM1333" s="81"/>
      <c r="CN1333" s="404"/>
      <c r="CO1333" s="92"/>
      <c r="CP1333" s="78"/>
    </row>
    <row r="1334" spans="89:94">
      <c r="CK1334" s="536"/>
      <c r="CL1334" s="536"/>
      <c r="CM1334" s="81"/>
      <c r="CN1334" s="404"/>
      <c r="CO1334" s="92"/>
      <c r="CP1334" s="78"/>
    </row>
    <row r="1335" spans="89:94">
      <c r="CK1335" s="536"/>
      <c r="CL1335" s="536"/>
      <c r="CM1335" s="81"/>
      <c r="CN1335" s="404"/>
      <c r="CO1335" s="92"/>
      <c r="CP1335" s="78"/>
    </row>
    <row r="1336" spans="89:94">
      <c r="CK1336" s="536"/>
      <c r="CL1336" s="536"/>
      <c r="CM1336" s="81"/>
      <c r="CN1336" s="404"/>
      <c r="CO1336" s="92"/>
      <c r="CP1336" s="78"/>
    </row>
    <row r="1337" spans="89:94">
      <c r="CK1337" s="536"/>
      <c r="CL1337" s="536"/>
      <c r="CM1337" s="81"/>
      <c r="CN1337" s="404"/>
      <c r="CO1337" s="92"/>
      <c r="CP1337" s="78"/>
    </row>
    <row r="1338" spans="89:94">
      <c r="CK1338" s="536"/>
      <c r="CL1338" s="536"/>
      <c r="CM1338" s="81"/>
      <c r="CN1338" s="404"/>
      <c r="CO1338" s="92"/>
      <c r="CP1338" s="78"/>
    </row>
    <row r="1339" spans="89:94">
      <c r="CK1339" s="536"/>
      <c r="CL1339" s="536"/>
      <c r="CM1339" s="81"/>
      <c r="CN1339" s="404"/>
      <c r="CO1339" s="92"/>
      <c r="CP1339" s="78"/>
    </row>
    <row r="1340" spans="89:94">
      <c r="CK1340" s="536"/>
      <c r="CL1340" s="536"/>
      <c r="CM1340" s="81"/>
      <c r="CN1340" s="404"/>
      <c r="CO1340" s="92"/>
      <c r="CP1340" s="78"/>
    </row>
    <row r="1341" spans="89:94">
      <c r="CK1341" s="536"/>
      <c r="CL1341" s="536"/>
      <c r="CM1341" s="81"/>
      <c r="CN1341" s="404"/>
      <c r="CO1341" s="92"/>
      <c r="CP1341" s="78"/>
    </row>
    <row r="1342" spans="89:94">
      <c r="CK1342" s="536"/>
      <c r="CL1342" s="536"/>
      <c r="CM1342" s="81"/>
      <c r="CN1342" s="404"/>
      <c r="CO1342" s="92"/>
      <c r="CP1342" s="78"/>
    </row>
    <row r="1343" spans="89:94">
      <c r="CK1343" s="536"/>
      <c r="CL1343" s="536"/>
      <c r="CM1343" s="81"/>
      <c r="CN1343" s="404"/>
      <c r="CO1343" s="92"/>
      <c r="CP1343" s="78"/>
    </row>
    <row r="1344" spans="89:94">
      <c r="CK1344" s="536"/>
      <c r="CL1344" s="536"/>
      <c r="CM1344" s="81"/>
      <c r="CN1344" s="404"/>
      <c r="CO1344" s="92"/>
      <c r="CP1344" s="78"/>
    </row>
    <row r="1345" spans="89:94">
      <c r="CK1345" s="536"/>
      <c r="CL1345" s="536"/>
      <c r="CM1345" s="81"/>
      <c r="CN1345" s="404"/>
      <c r="CO1345" s="92"/>
      <c r="CP1345" s="78"/>
    </row>
    <row r="1346" spans="89:94">
      <c r="CK1346" s="536"/>
      <c r="CL1346" s="536"/>
      <c r="CM1346" s="81"/>
      <c r="CN1346" s="404"/>
      <c r="CO1346" s="92"/>
      <c r="CP1346" s="78"/>
    </row>
    <row r="1347" spans="89:94">
      <c r="CK1347" s="536"/>
      <c r="CL1347" s="536"/>
      <c r="CM1347" s="81"/>
      <c r="CN1347" s="404"/>
      <c r="CO1347" s="92"/>
      <c r="CP1347" s="78"/>
    </row>
    <row r="1348" spans="89:94">
      <c r="CK1348" s="536"/>
      <c r="CL1348" s="536"/>
      <c r="CM1348" s="81"/>
      <c r="CN1348" s="404"/>
      <c r="CO1348" s="92"/>
      <c r="CP1348" s="78"/>
    </row>
    <row r="1349" spans="89:94">
      <c r="CK1349" s="536"/>
      <c r="CL1349" s="536"/>
      <c r="CM1349" s="81"/>
      <c r="CN1349" s="404"/>
      <c r="CO1349" s="92"/>
      <c r="CP1349" s="78"/>
    </row>
    <row r="1350" spans="89:94">
      <c r="CK1350" s="536"/>
      <c r="CL1350" s="536"/>
      <c r="CM1350" s="81"/>
      <c r="CN1350" s="404"/>
      <c r="CO1350" s="92"/>
      <c r="CP1350" s="78"/>
    </row>
    <row r="1351" spans="89:94">
      <c r="CK1351" s="536"/>
      <c r="CL1351" s="536"/>
      <c r="CM1351" s="81"/>
      <c r="CN1351" s="404"/>
      <c r="CO1351" s="92"/>
      <c r="CP1351" s="78"/>
    </row>
    <row r="1352" spans="89:94">
      <c r="CK1352" s="536"/>
      <c r="CL1352" s="536"/>
      <c r="CM1352" s="81"/>
      <c r="CN1352" s="404"/>
      <c r="CO1352" s="92"/>
      <c r="CP1352" s="78"/>
    </row>
    <row r="1353" spans="89:94">
      <c r="CK1353" s="536"/>
      <c r="CL1353" s="536"/>
      <c r="CM1353" s="81"/>
      <c r="CN1353" s="404"/>
      <c r="CO1353" s="92"/>
      <c r="CP1353" s="78"/>
    </row>
    <row r="1354" spans="89:94">
      <c r="CK1354" s="536"/>
      <c r="CL1354" s="536"/>
      <c r="CM1354" s="81"/>
      <c r="CN1354" s="404"/>
      <c r="CO1354" s="92"/>
      <c r="CP1354" s="78"/>
    </row>
    <row r="1355" spans="89:94">
      <c r="CK1355" s="536"/>
      <c r="CL1355" s="536"/>
      <c r="CM1355" s="81"/>
      <c r="CN1355" s="404"/>
      <c r="CO1355" s="92"/>
      <c r="CP1355" s="78"/>
    </row>
    <row r="1356" spans="89:94">
      <c r="CK1356" s="536"/>
      <c r="CL1356" s="536"/>
      <c r="CM1356" s="81"/>
      <c r="CN1356" s="404"/>
      <c r="CO1356" s="92"/>
      <c r="CP1356" s="78"/>
    </row>
    <row r="1357" spans="89:94">
      <c r="CK1357" s="536"/>
      <c r="CL1357" s="536"/>
      <c r="CM1357" s="81"/>
      <c r="CN1357" s="404"/>
      <c r="CO1357" s="92"/>
      <c r="CP1357" s="78"/>
    </row>
    <row r="1358" spans="89:94">
      <c r="CK1358" s="536"/>
      <c r="CL1358" s="536"/>
      <c r="CM1358" s="81"/>
      <c r="CN1358" s="404"/>
      <c r="CO1358" s="92"/>
      <c r="CP1358" s="78"/>
    </row>
    <row r="1359" spans="89:94">
      <c r="CK1359" s="536"/>
      <c r="CL1359" s="536"/>
      <c r="CM1359" s="81"/>
      <c r="CN1359" s="404"/>
      <c r="CO1359" s="92"/>
      <c r="CP1359" s="78"/>
    </row>
    <row r="1360" spans="89:94">
      <c r="CK1360" s="536"/>
      <c r="CL1360" s="536"/>
      <c r="CM1360" s="81"/>
      <c r="CN1360" s="404"/>
      <c r="CO1360" s="92"/>
      <c r="CP1360" s="78"/>
    </row>
    <row r="1361" spans="89:94">
      <c r="CK1361" s="536"/>
      <c r="CL1361" s="536"/>
      <c r="CM1361" s="81"/>
      <c r="CN1361" s="404"/>
      <c r="CO1361" s="92"/>
      <c r="CP1361" s="78"/>
    </row>
    <row r="1362" spans="89:94">
      <c r="CK1362" s="536"/>
      <c r="CL1362" s="536"/>
      <c r="CM1362" s="81"/>
      <c r="CN1362" s="404"/>
      <c r="CO1362" s="92"/>
      <c r="CP1362" s="78"/>
    </row>
    <row r="1363" spans="89:94">
      <c r="CK1363" s="536"/>
      <c r="CL1363" s="536"/>
      <c r="CM1363" s="81"/>
      <c r="CN1363" s="404"/>
      <c r="CO1363" s="92"/>
      <c r="CP1363" s="78"/>
    </row>
    <row r="1364" spans="89:94">
      <c r="CK1364" s="536"/>
      <c r="CL1364" s="536"/>
      <c r="CM1364" s="81"/>
      <c r="CN1364" s="404"/>
      <c r="CO1364" s="92"/>
      <c r="CP1364" s="78"/>
    </row>
    <row r="1365" spans="89:94">
      <c r="CK1365" s="536"/>
      <c r="CL1365" s="536"/>
      <c r="CM1365" s="81"/>
      <c r="CN1365" s="404"/>
      <c r="CO1365" s="92"/>
      <c r="CP1365" s="78"/>
    </row>
    <row r="1366" spans="89:94">
      <c r="CK1366" s="536"/>
      <c r="CL1366" s="536"/>
      <c r="CM1366" s="81"/>
      <c r="CN1366" s="404"/>
      <c r="CO1366" s="92"/>
      <c r="CP1366" s="78"/>
    </row>
    <row r="1367" spans="89:94">
      <c r="CK1367" s="536"/>
      <c r="CL1367" s="536"/>
      <c r="CM1367" s="81"/>
      <c r="CN1367" s="404"/>
      <c r="CO1367" s="92"/>
      <c r="CP1367" s="78"/>
    </row>
    <row r="1368" spans="89:94">
      <c r="CK1368" s="536"/>
      <c r="CL1368" s="536"/>
      <c r="CM1368" s="81"/>
      <c r="CN1368" s="404"/>
      <c r="CO1368" s="92"/>
      <c r="CP1368" s="78"/>
    </row>
    <row r="1369" spans="89:94">
      <c r="CK1369" s="536"/>
      <c r="CL1369" s="536"/>
      <c r="CM1369" s="81"/>
      <c r="CN1369" s="404"/>
      <c r="CO1369" s="92"/>
      <c r="CP1369" s="78"/>
    </row>
    <row r="1370" spans="89:94">
      <c r="CK1370" s="536"/>
      <c r="CL1370" s="536"/>
      <c r="CM1370" s="81"/>
      <c r="CN1370" s="404"/>
      <c r="CO1370" s="92"/>
      <c r="CP1370" s="78"/>
    </row>
    <row r="1371" spans="89:94">
      <c r="CK1371" s="536"/>
      <c r="CL1371" s="536"/>
      <c r="CM1371" s="81"/>
      <c r="CN1371" s="404"/>
      <c r="CO1371" s="92"/>
      <c r="CP1371" s="78"/>
    </row>
    <row r="1372" spans="89:94">
      <c r="CK1372" s="536"/>
      <c r="CL1372" s="536"/>
      <c r="CM1372" s="81"/>
      <c r="CN1372" s="404"/>
      <c r="CO1372" s="92"/>
      <c r="CP1372" s="78"/>
    </row>
    <row r="1373" spans="89:94">
      <c r="CK1373" s="536"/>
      <c r="CL1373" s="536"/>
      <c r="CM1373" s="81"/>
      <c r="CN1373" s="404"/>
      <c r="CO1373" s="92"/>
      <c r="CP1373" s="78"/>
    </row>
    <row r="1374" spans="89:94">
      <c r="CK1374" s="536"/>
      <c r="CL1374" s="536"/>
      <c r="CM1374" s="81"/>
      <c r="CN1374" s="404"/>
      <c r="CO1374" s="92"/>
      <c r="CP1374" s="78"/>
    </row>
    <row r="1375" spans="89:94">
      <c r="CK1375" s="536"/>
      <c r="CL1375" s="536"/>
      <c r="CM1375" s="81"/>
      <c r="CN1375" s="404"/>
      <c r="CO1375" s="92"/>
      <c r="CP1375" s="78"/>
    </row>
    <row r="1376" spans="89:94">
      <c r="CK1376" s="536"/>
      <c r="CL1376" s="536"/>
      <c r="CM1376" s="81"/>
      <c r="CN1376" s="404"/>
      <c r="CO1376" s="92"/>
      <c r="CP1376" s="78"/>
    </row>
    <row r="1377" spans="89:94">
      <c r="CK1377" s="536"/>
      <c r="CL1377" s="536"/>
      <c r="CM1377" s="81"/>
      <c r="CN1377" s="404"/>
      <c r="CO1377" s="92"/>
      <c r="CP1377" s="78"/>
    </row>
    <row r="1378" spans="89:94">
      <c r="CK1378" s="536"/>
      <c r="CL1378" s="536"/>
      <c r="CM1378" s="81"/>
      <c r="CN1378" s="404"/>
      <c r="CO1378" s="92"/>
      <c r="CP1378" s="78"/>
    </row>
    <row r="1379" spans="89:94">
      <c r="CK1379" s="536"/>
      <c r="CL1379" s="536"/>
      <c r="CM1379" s="81"/>
      <c r="CN1379" s="404"/>
      <c r="CO1379" s="92"/>
      <c r="CP1379" s="78"/>
    </row>
    <row r="1380" spans="89:94">
      <c r="CK1380" s="536"/>
      <c r="CL1380" s="536"/>
      <c r="CM1380" s="81"/>
      <c r="CN1380" s="404"/>
      <c r="CO1380" s="92"/>
      <c r="CP1380" s="78"/>
    </row>
    <row r="1381" spans="89:94">
      <c r="CK1381" s="536"/>
      <c r="CL1381" s="536"/>
      <c r="CM1381" s="81"/>
      <c r="CN1381" s="404"/>
      <c r="CO1381" s="92"/>
      <c r="CP1381" s="78"/>
    </row>
    <row r="1382" spans="89:94">
      <c r="CK1382" s="536"/>
      <c r="CL1382" s="536"/>
      <c r="CM1382" s="81"/>
      <c r="CN1382" s="404"/>
      <c r="CO1382" s="92"/>
      <c r="CP1382" s="78"/>
    </row>
    <row r="1383" spans="89:94">
      <c r="CK1383" s="536"/>
      <c r="CL1383" s="536"/>
      <c r="CM1383" s="81"/>
      <c r="CN1383" s="404"/>
      <c r="CO1383" s="92"/>
      <c r="CP1383" s="78"/>
    </row>
    <row r="1384" spans="89:94">
      <c r="CK1384" s="536"/>
      <c r="CL1384" s="536"/>
      <c r="CM1384" s="81"/>
      <c r="CN1384" s="404"/>
      <c r="CO1384" s="92"/>
      <c r="CP1384" s="78"/>
    </row>
    <row r="1385" spans="89:94">
      <c r="CK1385" s="536"/>
      <c r="CL1385" s="536"/>
      <c r="CM1385" s="81"/>
      <c r="CN1385" s="404"/>
      <c r="CO1385" s="92"/>
      <c r="CP1385" s="78"/>
    </row>
    <row r="1386" spans="89:94">
      <c r="CK1386" s="536"/>
      <c r="CL1386" s="536"/>
      <c r="CM1386" s="81"/>
      <c r="CN1386" s="404"/>
      <c r="CO1386" s="92"/>
      <c r="CP1386" s="78"/>
    </row>
    <row r="1387" spans="89:94">
      <c r="CK1387" s="536"/>
      <c r="CL1387" s="536"/>
      <c r="CM1387" s="81"/>
      <c r="CN1387" s="404"/>
      <c r="CO1387" s="92"/>
      <c r="CP1387" s="78"/>
    </row>
    <row r="1388" spans="89:94">
      <c r="CK1388" s="536"/>
      <c r="CL1388" s="536"/>
      <c r="CM1388" s="81"/>
      <c r="CN1388" s="404"/>
      <c r="CO1388" s="92"/>
      <c r="CP1388" s="78"/>
    </row>
    <row r="1389" spans="89:94">
      <c r="CK1389" s="536"/>
      <c r="CL1389" s="536"/>
      <c r="CM1389" s="81"/>
      <c r="CN1389" s="404"/>
      <c r="CO1389" s="92"/>
      <c r="CP1389" s="78"/>
    </row>
    <row r="1390" spans="89:94">
      <c r="CK1390" s="536"/>
      <c r="CL1390" s="536"/>
      <c r="CM1390" s="81"/>
      <c r="CN1390" s="404"/>
      <c r="CO1390" s="92"/>
      <c r="CP1390" s="78"/>
    </row>
    <row r="1391" spans="89:94">
      <c r="CK1391" s="536"/>
      <c r="CL1391" s="536"/>
      <c r="CM1391" s="81"/>
      <c r="CN1391" s="404"/>
      <c r="CO1391" s="92"/>
      <c r="CP1391" s="78"/>
    </row>
    <row r="1392" spans="89:94">
      <c r="CK1392" s="536"/>
      <c r="CL1392" s="536"/>
      <c r="CM1392" s="81"/>
      <c r="CN1392" s="404"/>
      <c r="CO1392" s="92"/>
      <c r="CP1392" s="78"/>
    </row>
    <row r="1393" spans="89:94">
      <c r="CK1393" s="536"/>
      <c r="CL1393" s="536"/>
      <c r="CM1393" s="81"/>
      <c r="CN1393" s="404"/>
      <c r="CO1393" s="92"/>
      <c r="CP1393" s="78"/>
    </row>
    <row r="1394" spans="89:94">
      <c r="CK1394" s="536"/>
      <c r="CL1394" s="536"/>
      <c r="CM1394" s="81"/>
      <c r="CN1394" s="404"/>
      <c r="CO1394" s="92"/>
      <c r="CP1394" s="78"/>
    </row>
    <row r="1395" spans="89:94">
      <c r="CK1395" s="536"/>
      <c r="CL1395" s="536"/>
      <c r="CM1395" s="81"/>
      <c r="CN1395" s="404"/>
      <c r="CO1395" s="92"/>
      <c r="CP1395" s="78"/>
    </row>
    <row r="1396" spans="89:94">
      <c r="CK1396" s="536"/>
      <c r="CL1396" s="536"/>
      <c r="CM1396" s="81"/>
      <c r="CN1396" s="404"/>
      <c r="CO1396" s="92"/>
      <c r="CP1396" s="78"/>
    </row>
    <row r="1397" spans="89:94">
      <c r="CK1397" s="536"/>
      <c r="CL1397" s="536"/>
      <c r="CM1397" s="81"/>
      <c r="CN1397" s="404"/>
      <c r="CO1397" s="92"/>
      <c r="CP1397" s="78"/>
    </row>
    <row r="1398" spans="89:94">
      <c r="CK1398" s="536"/>
      <c r="CL1398" s="536"/>
      <c r="CM1398" s="81"/>
      <c r="CN1398" s="404"/>
      <c r="CO1398" s="92"/>
      <c r="CP1398" s="78"/>
    </row>
    <row r="1399" spans="89:94">
      <c r="CK1399" s="536"/>
      <c r="CL1399" s="536"/>
      <c r="CM1399" s="81"/>
      <c r="CN1399" s="404"/>
      <c r="CO1399" s="92"/>
      <c r="CP1399" s="78"/>
    </row>
    <row r="1400" spans="89:94">
      <c r="CK1400" s="536"/>
      <c r="CL1400" s="536"/>
      <c r="CM1400" s="81"/>
      <c r="CN1400" s="404"/>
      <c r="CO1400" s="92"/>
      <c r="CP1400" s="78"/>
    </row>
    <row r="1401" spans="89:94">
      <c r="CK1401" s="536"/>
      <c r="CL1401" s="536"/>
      <c r="CM1401" s="81"/>
      <c r="CN1401" s="404"/>
      <c r="CO1401" s="92"/>
      <c r="CP1401" s="78"/>
    </row>
    <row r="1402" spans="89:94">
      <c r="CK1402" s="536"/>
      <c r="CL1402" s="536"/>
      <c r="CM1402" s="81"/>
      <c r="CN1402" s="404"/>
      <c r="CO1402" s="92"/>
      <c r="CP1402" s="78"/>
    </row>
    <row r="1403" spans="89:94">
      <c r="CK1403" s="536"/>
      <c r="CL1403" s="536"/>
      <c r="CM1403" s="81"/>
      <c r="CN1403" s="404"/>
      <c r="CO1403" s="92"/>
      <c r="CP1403" s="78"/>
    </row>
    <row r="1404" spans="89:94">
      <c r="CK1404" s="536"/>
      <c r="CL1404" s="536"/>
      <c r="CM1404" s="81"/>
      <c r="CN1404" s="404"/>
      <c r="CO1404" s="92"/>
      <c r="CP1404" s="78"/>
    </row>
    <row r="1405" spans="89:94">
      <c r="CK1405" s="536"/>
      <c r="CL1405" s="536"/>
      <c r="CM1405" s="81"/>
      <c r="CN1405" s="404"/>
      <c r="CO1405" s="92"/>
      <c r="CP1405" s="78"/>
    </row>
    <row r="1406" spans="89:94">
      <c r="CK1406" s="536"/>
      <c r="CL1406" s="536"/>
      <c r="CM1406" s="81"/>
      <c r="CN1406" s="404"/>
      <c r="CO1406" s="92"/>
      <c r="CP1406" s="78"/>
    </row>
    <row r="1407" spans="89:94">
      <c r="CK1407" s="536"/>
      <c r="CL1407" s="536"/>
      <c r="CM1407" s="81"/>
      <c r="CN1407" s="404"/>
      <c r="CO1407" s="92"/>
      <c r="CP1407" s="78"/>
    </row>
    <row r="1408" spans="89:94">
      <c r="CK1408" s="536"/>
      <c r="CL1408" s="536"/>
      <c r="CM1408" s="81"/>
      <c r="CN1408" s="404"/>
      <c r="CO1408" s="92"/>
      <c r="CP1408" s="78"/>
    </row>
    <row r="1409" spans="89:94">
      <c r="CK1409" s="536"/>
      <c r="CL1409" s="536"/>
      <c r="CM1409" s="81"/>
      <c r="CN1409" s="404"/>
      <c r="CO1409" s="92"/>
      <c r="CP1409" s="78"/>
    </row>
    <row r="1410" spans="89:94">
      <c r="CK1410" s="536"/>
      <c r="CL1410" s="536"/>
      <c r="CM1410" s="81"/>
      <c r="CN1410" s="404"/>
      <c r="CO1410" s="92"/>
      <c r="CP1410" s="78"/>
    </row>
    <row r="1411" spans="89:94">
      <c r="CK1411" s="536"/>
      <c r="CL1411" s="536"/>
      <c r="CM1411" s="81"/>
      <c r="CN1411" s="404"/>
      <c r="CO1411" s="92"/>
      <c r="CP1411" s="78"/>
    </row>
    <row r="1412" spans="89:94">
      <c r="CK1412" s="536"/>
      <c r="CL1412" s="536"/>
      <c r="CM1412" s="81"/>
      <c r="CN1412" s="404"/>
      <c r="CO1412" s="92"/>
      <c r="CP1412" s="78"/>
    </row>
    <row r="1413" spans="89:94">
      <c r="CK1413" s="536"/>
      <c r="CL1413" s="536"/>
      <c r="CM1413" s="81"/>
      <c r="CN1413" s="404"/>
      <c r="CO1413" s="92"/>
      <c r="CP1413" s="78"/>
    </row>
    <row r="1414" spans="89:94">
      <c r="CK1414" s="536"/>
      <c r="CL1414" s="536"/>
      <c r="CM1414" s="81"/>
      <c r="CN1414" s="404"/>
      <c r="CO1414" s="92"/>
      <c r="CP1414" s="78"/>
    </row>
    <row r="1415" spans="89:94">
      <c r="CK1415" s="536"/>
      <c r="CL1415" s="536"/>
      <c r="CM1415" s="81"/>
      <c r="CN1415" s="404"/>
      <c r="CO1415" s="92"/>
      <c r="CP1415" s="78"/>
    </row>
    <row r="1416" spans="89:94">
      <c r="CK1416" s="536"/>
      <c r="CL1416" s="536"/>
      <c r="CM1416" s="81"/>
      <c r="CN1416" s="404"/>
      <c r="CO1416" s="92"/>
      <c r="CP1416" s="78"/>
    </row>
    <row r="1417" spans="89:94">
      <c r="CK1417" s="536"/>
      <c r="CL1417" s="536"/>
      <c r="CM1417" s="81"/>
      <c r="CN1417" s="404"/>
      <c r="CO1417" s="92"/>
      <c r="CP1417" s="78"/>
    </row>
    <row r="1418" spans="89:94">
      <c r="CK1418" s="536"/>
      <c r="CL1418" s="536"/>
      <c r="CM1418" s="81"/>
      <c r="CN1418" s="404"/>
      <c r="CO1418" s="92"/>
      <c r="CP1418" s="78"/>
    </row>
    <row r="1419" spans="89:94">
      <c r="CK1419" s="536"/>
      <c r="CL1419" s="536"/>
      <c r="CM1419" s="81"/>
      <c r="CN1419" s="404"/>
      <c r="CO1419" s="92"/>
      <c r="CP1419" s="78"/>
    </row>
    <row r="1420" spans="89:94">
      <c r="CK1420" s="536"/>
      <c r="CL1420" s="536"/>
      <c r="CM1420" s="81"/>
      <c r="CN1420" s="404"/>
      <c r="CO1420" s="92"/>
      <c r="CP1420" s="78"/>
    </row>
    <row r="1421" spans="89:94">
      <c r="CK1421" s="536"/>
      <c r="CL1421" s="536"/>
      <c r="CM1421" s="81"/>
      <c r="CN1421" s="404"/>
      <c r="CO1421" s="92"/>
      <c r="CP1421" s="78"/>
    </row>
    <row r="1422" spans="89:94">
      <c r="CK1422" s="536"/>
      <c r="CL1422" s="536"/>
      <c r="CM1422" s="81"/>
      <c r="CN1422" s="404"/>
      <c r="CO1422" s="92"/>
      <c r="CP1422" s="78"/>
    </row>
    <row r="1423" spans="89:94">
      <c r="CK1423" s="536"/>
      <c r="CL1423" s="536"/>
      <c r="CM1423" s="81"/>
      <c r="CN1423" s="404"/>
      <c r="CO1423" s="92"/>
      <c r="CP1423" s="78"/>
    </row>
    <row r="1424" spans="89:94">
      <c r="CK1424" s="536"/>
      <c r="CL1424" s="536"/>
      <c r="CM1424" s="81"/>
      <c r="CN1424" s="404"/>
      <c r="CO1424" s="92"/>
      <c r="CP1424" s="78"/>
    </row>
    <row r="1425" spans="89:94">
      <c r="CK1425" s="536"/>
      <c r="CL1425" s="536"/>
      <c r="CM1425" s="81"/>
      <c r="CN1425" s="404"/>
      <c r="CO1425" s="92"/>
      <c r="CP1425" s="78"/>
    </row>
    <row r="1426" spans="89:94">
      <c r="CK1426" s="536"/>
      <c r="CL1426" s="536"/>
      <c r="CM1426" s="81"/>
      <c r="CN1426" s="404"/>
      <c r="CO1426" s="92"/>
      <c r="CP1426" s="78"/>
    </row>
    <row r="1427" spans="89:94">
      <c r="CK1427" s="536"/>
      <c r="CL1427" s="536"/>
      <c r="CM1427" s="81"/>
      <c r="CN1427" s="404"/>
      <c r="CO1427" s="92"/>
      <c r="CP1427" s="78"/>
    </row>
    <row r="1428" spans="89:94">
      <c r="CK1428" s="536"/>
      <c r="CL1428" s="536"/>
      <c r="CM1428" s="81"/>
      <c r="CN1428" s="404"/>
      <c r="CO1428" s="92"/>
      <c r="CP1428" s="78"/>
    </row>
    <row r="1429" spans="89:94">
      <c r="CK1429" s="536"/>
      <c r="CL1429" s="536"/>
      <c r="CM1429" s="81"/>
      <c r="CN1429" s="404"/>
      <c r="CO1429" s="92"/>
      <c r="CP1429" s="78"/>
    </row>
    <row r="1430" spans="89:94">
      <c r="CK1430" s="536"/>
      <c r="CL1430" s="536"/>
      <c r="CM1430" s="81"/>
      <c r="CN1430" s="404"/>
      <c r="CO1430" s="92"/>
      <c r="CP1430" s="78"/>
    </row>
    <row r="1431" spans="89:94">
      <c r="CK1431" s="536"/>
      <c r="CL1431" s="536"/>
      <c r="CM1431" s="81"/>
      <c r="CN1431" s="404"/>
      <c r="CO1431" s="92"/>
      <c r="CP1431" s="78"/>
    </row>
    <row r="1432" spans="89:94">
      <c r="CK1432" s="536"/>
      <c r="CL1432" s="536"/>
      <c r="CM1432" s="81"/>
      <c r="CN1432" s="404"/>
      <c r="CO1432" s="92"/>
      <c r="CP1432" s="78"/>
    </row>
    <row r="1433" spans="89:94">
      <c r="CK1433" s="536"/>
      <c r="CL1433" s="536"/>
      <c r="CM1433" s="81"/>
      <c r="CN1433" s="404"/>
      <c r="CO1433" s="92"/>
      <c r="CP1433" s="78"/>
    </row>
    <row r="1434" spans="89:94">
      <c r="CK1434" s="536"/>
      <c r="CL1434" s="536"/>
      <c r="CM1434" s="81"/>
      <c r="CN1434" s="404"/>
      <c r="CO1434" s="92"/>
      <c r="CP1434" s="78"/>
    </row>
    <row r="1435" spans="89:94">
      <c r="CK1435" s="536"/>
      <c r="CL1435" s="536"/>
      <c r="CM1435" s="81"/>
      <c r="CN1435" s="404"/>
      <c r="CO1435" s="92"/>
      <c r="CP1435" s="78"/>
    </row>
    <row r="1436" spans="89:94">
      <c r="CK1436" s="536"/>
      <c r="CL1436" s="536"/>
      <c r="CM1436" s="81"/>
      <c r="CN1436" s="404"/>
      <c r="CO1436" s="92"/>
      <c r="CP1436" s="78"/>
    </row>
    <row r="1437" spans="89:94">
      <c r="CK1437" s="536"/>
      <c r="CL1437" s="536"/>
      <c r="CM1437" s="81"/>
      <c r="CN1437" s="404"/>
      <c r="CO1437" s="92"/>
      <c r="CP1437" s="78"/>
    </row>
    <row r="1438" spans="89:94">
      <c r="CK1438" s="536"/>
      <c r="CL1438" s="536"/>
      <c r="CM1438" s="81"/>
      <c r="CN1438" s="404"/>
      <c r="CO1438" s="92"/>
      <c r="CP1438" s="78"/>
    </row>
    <row r="1439" spans="89:94">
      <c r="CK1439" s="536"/>
      <c r="CL1439" s="536"/>
      <c r="CM1439" s="81"/>
      <c r="CN1439" s="404"/>
      <c r="CO1439" s="92"/>
      <c r="CP1439" s="78"/>
    </row>
    <row r="1440" spans="89:94">
      <c r="CK1440" s="536"/>
      <c r="CL1440" s="536"/>
      <c r="CM1440" s="81"/>
      <c r="CN1440" s="404"/>
      <c r="CO1440" s="92"/>
      <c r="CP1440" s="78"/>
    </row>
    <row r="1441" spans="89:94">
      <c r="CK1441" s="536"/>
      <c r="CL1441" s="536"/>
      <c r="CM1441" s="81"/>
      <c r="CN1441" s="404"/>
      <c r="CO1441" s="92"/>
      <c r="CP1441" s="78"/>
    </row>
    <row r="1442" spans="89:94">
      <c r="CK1442" s="536"/>
      <c r="CL1442" s="536"/>
      <c r="CM1442" s="81"/>
      <c r="CN1442" s="404"/>
      <c r="CO1442" s="92"/>
      <c r="CP1442" s="78"/>
    </row>
    <row r="1443" spans="89:94">
      <c r="CK1443" s="536"/>
      <c r="CL1443" s="536"/>
      <c r="CM1443" s="81"/>
      <c r="CN1443" s="404"/>
      <c r="CO1443" s="92"/>
      <c r="CP1443" s="78"/>
    </row>
    <row r="1444" spans="89:94">
      <c r="CK1444" s="536"/>
      <c r="CL1444" s="536"/>
      <c r="CM1444" s="81"/>
      <c r="CN1444" s="404"/>
      <c r="CO1444" s="92"/>
      <c r="CP1444" s="78"/>
    </row>
    <row r="1445" spans="89:94">
      <c r="CK1445" s="536"/>
      <c r="CL1445" s="536"/>
      <c r="CM1445" s="81"/>
      <c r="CN1445" s="404"/>
      <c r="CO1445" s="92"/>
      <c r="CP1445" s="78"/>
    </row>
    <row r="1446" spans="89:94">
      <c r="CK1446" s="536"/>
      <c r="CL1446" s="536"/>
      <c r="CM1446" s="81"/>
      <c r="CN1446" s="404"/>
      <c r="CO1446" s="92"/>
      <c r="CP1446" s="78"/>
    </row>
    <row r="1447" spans="89:94">
      <c r="CK1447" s="536"/>
      <c r="CL1447" s="536"/>
      <c r="CM1447" s="81"/>
      <c r="CN1447" s="404"/>
      <c r="CO1447" s="92"/>
      <c r="CP1447" s="78"/>
    </row>
    <row r="1448" spans="89:94">
      <c r="CK1448" s="536"/>
      <c r="CL1448" s="536"/>
      <c r="CM1448" s="81"/>
      <c r="CN1448" s="404"/>
      <c r="CO1448" s="92"/>
      <c r="CP1448" s="78"/>
    </row>
    <row r="1449" spans="89:94">
      <c r="CK1449" s="536"/>
      <c r="CL1449" s="536"/>
      <c r="CM1449" s="81"/>
      <c r="CN1449" s="404"/>
      <c r="CO1449" s="92"/>
      <c r="CP1449" s="78"/>
    </row>
    <row r="1450" spans="89:94">
      <c r="CK1450" s="536"/>
      <c r="CL1450" s="536"/>
      <c r="CM1450" s="81"/>
      <c r="CN1450" s="404"/>
      <c r="CO1450" s="92"/>
      <c r="CP1450" s="78"/>
    </row>
    <row r="1451" spans="89:94">
      <c r="CK1451" s="536"/>
      <c r="CL1451" s="536"/>
      <c r="CM1451" s="81"/>
      <c r="CN1451" s="404"/>
      <c r="CO1451" s="92"/>
      <c r="CP1451" s="78"/>
    </row>
    <row r="1452" spans="89:94">
      <c r="CK1452" s="536"/>
      <c r="CL1452" s="536"/>
      <c r="CM1452" s="81"/>
      <c r="CN1452" s="404"/>
      <c r="CO1452" s="92"/>
      <c r="CP1452" s="78"/>
    </row>
    <row r="1453" spans="89:94">
      <c r="CK1453" s="536"/>
      <c r="CL1453" s="536"/>
      <c r="CM1453" s="81"/>
      <c r="CN1453" s="404"/>
      <c r="CO1453" s="92"/>
      <c r="CP1453" s="78"/>
    </row>
    <row r="1454" spans="89:94">
      <c r="CK1454" s="536"/>
      <c r="CL1454" s="536"/>
      <c r="CM1454" s="81"/>
      <c r="CN1454" s="404"/>
      <c r="CO1454" s="92"/>
      <c r="CP1454" s="78"/>
    </row>
    <row r="1455" spans="89:94">
      <c r="CK1455" s="536"/>
      <c r="CL1455" s="536"/>
      <c r="CM1455" s="81"/>
      <c r="CN1455" s="404"/>
      <c r="CO1455" s="92"/>
      <c r="CP1455" s="78"/>
    </row>
    <row r="1456" spans="89:94">
      <c r="CK1456" s="536"/>
      <c r="CL1456" s="536"/>
      <c r="CM1456" s="81"/>
      <c r="CN1456" s="404"/>
      <c r="CO1456" s="92"/>
      <c r="CP1456" s="78"/>
    </row>
    <row r="1457" spans="89:94">
      <c r="CK1457" s="536"/>
      <c r="CL1457" s="536"/>
      <c r="CM1457" s="81"/>
      <c r="CN1457" s="404"/>
      <c r="CO1457" s="92"/>
      <c r="CP1457" s="78"/>
    </row>
    <row r="1458" spans="89:94">
      <c r="CK1458" s="536"/>
      <c r="CL1458" s="536"/>
      <c r="CM1458" s="81"/>
      <c r="CN1458" s="404"/>
      <c r="CO1458" s="92"/>
      <c r="CP1458" s="78"/>
    </row>
    <row r="1459" spans="89:94">
      <c r="CK1459" s="536"/>
      <c r="CL1459" s="536"/>
      <c r="CM1459" s="81"/>
      <c r="CN1459" s="404"/>
      <c r="CO1459" s="92"/>
      <c r="CP1459" s="78"/>
    </row>
    <row r="1460" spans="89:94">
      <c r="CK1460" s="536"/>
      <c r="CL1460" s="536"/>
      <c r="CM1460" s="81"/>
      <c r="CN1460" s="404"/>
      <c r="CO1460" s="92"/>
      <c r="CP1460" s="78"/>
    </row>
    <row r="1461" spans="89:94">
      <c r="CK1461" s="536"/>
      <c r="CL1461" s="536"/>
      <c r="CM1461" s="81"/>
      <c r="CN1461" s="404"/>
      <c r="CO1461" s="92"/>
      <c r="CP1461" s="78"/>
    </row>
    <row r="1462" spans="89:94">
      <c r="CK1462" s="536"/>
      <c r="CL1462" s="536"/>
      <c r="CM1462" s="81"/>
      <c r="CN1462" s="404"/>
      <c r="CO1462" s="92"/>
      <c r="CP1462" s="78"/>
    </row>
    <row r="1463" spans="89:94">
      <c r="CK1463" s="536"/>
      <c r="CL1463" s="536"/>
      <c r="CM1463" s="81"/>
      <c r="CN1463" s="404"/>
      <c r="CO1463" s="92"/>
      <c r="CP1463" s="78"/>
    </row>
    <row r="1464" spans="89:94">
      <c r="CK1464" s="536"/>
      <c r="CL1464" s="536"/>
      <c r="CM1464" s="81"/>
      <c r="CN1464" s="404"/>
      <c r="CO1464" s="92"/>
      <c r="CP1464" s="78"/>
    </row>
    <row r="1465" spans="89:94">
      <c r="CK1465" s="536"/>
      <c r="CL1465" s="536"/>
      <c r="CM1465" s="81"/>
      <c r="CN1465" s="404"/>
      <c r="CO1465" s="92"/>
      <c r="CP1465" s="78"/>
    </row>
    <row r="1466" spans="89:94">
      <c r="CK1466" s="536"/>
      <c r="CL1466" s="536"/>
      <c r="CM1466" s="81"/>
      <c r="CN1466" s="404"/>
      <c r="CO1466" s="92"/>
      <c r="CP1466" s="78"/>
    </row>
    <row r="1467" spans="89:94">
      <c r="CK1467" s="536"/>
      <c r="CL1467" s="536"/>
      <c r="CM1467" s="81"/>
      <c r="CN1467" s="404"/>
      <c r="CO1467" s="92"/>
      <c r="CP1467" s="78"/>
    </row>
    <row r="1468" spans="89:94">
      <c r="CK1468" s="536"/>
      <c r="CL1468" s="536"/>
      <c r="CM1468" s="81"/>
      <c r="CN1468" s="404"/>
      <c r="CO1468" s="92"/>
      <c r="CP1468" s="78"/>
    </row>
    <row r="1469" spans="89:94">
      <c r="CK1469" s="536"/>
      <c r="CL1469" s="536"/>
      <c r="CM1469" s="81"/>
      <c r="CN1469" s="404"/>
      <c r="CO1469" s="92"/>
      <c r="CP1469" s="78"/>
    </row>
    <row r="1470" spans="89:94">
      <c r="CK1470" s="536"/>
      <c r="CL1470" s="536"/>
      <c r="CM1470" s="81"/>
      <c r="CN1470" s="404"/>
      <c r="CO1470" s="92"/>
      <c r="CP1470" s="78"/>
    </row>
    <row r="1471" spans="89:94">
      <c r="CK1471" s="536"/>
      <c r="CL1471" s="536"/>
      <c r="CM1471" s="81"/>
      <c r="CN1471" s="404"/>
      <c r="CO1471" s="92"/>
      <c r="CP1471" s="78"/>
    </row>
    <row r="1472" spans="89:94">
      <c r="CK1472" s="536"/>
      <c r="CL1472" s="536"/>
      <c r="CM1472" s="81"/>
      <c r="CN1472" s="404"/>
      <c r="CO1472" s="92"/>
      <c r="CP1472" s="78"/>
    </row>
    <row r="1473" spans="89:94">
      <c r="CK1473" s="536"/>
      <c r="CL1473" s="536"/>
      <c r="CM1473" s="81"/>
      <c r="CN1473" s="404"/>
      <c r="CO1473" s="92"/>
      <c r="CP1473" s="78"/>
    </row>
    <row r="1474" spans="89:94">
      <c r="CK1474" s="536"/>
      <c r="CL1474" s="536"/>
      <c r="CM1474" s="81"/>
      <c r="CN1474" s="404"/>
      <c r="CO1474" s="92"/>
      <c r="CP1474" s="78"/>
    </row>
    <row r="1475" spans="89:94">
      <c r="CK1475" s="536"/>
      <c r="CL1475" s="536"/>
      <c r="CM1475" s="81"/>
      <c r="CN1475" s="404"/>
      <c r="CO1475" s="92"/>
      <c r="CP1475" s="78"/>
    </row>
    <row r="1476" spans="89:94">
      <c r="CK1476" s="536"/>
      <c r="CL1476" s="536"/>
      <c r="CM1476" s="81"/>
      <c r="CN1476" s="404"/>
      <c r="CO1476" s="92"/>
      <c r="CP1476" s="78"/>
    </row>
    <row r="1477" spans="89:94">
      <c r="CK1477" s="536"/>
      <c r="CL1477" s="536"/>
      <c r="CM1477" s="81"/>
      <c r="CN1477" s="404"/>
      <c r="CO1477" s="92"/>
      <c r="CP1477" s="78"/>
    </row>
    <row r="1478" spans="89:94">
      <c r="CK1478" s="536"/>
      <c r="CL1478" s="536"/>
      <c r="CM1478" s="81"/>
      <c r="CN1478" s="404"/>
      <c r="CO1478" s="92"/>
      <c r="CP1478" s="78"/>
    </row>
    <row r="1479" spans="89:94">
      <c r="CK1479" s="536"/>
      <c r="CL1479" s="536"/>
      <c r="CM1479" s="81"/>
      <c r="CN1479" s="404"/>
      <c r="CO1479" s="92"/>
      <c r="CP1479" s="78"/>
    </row>
    <row r="1480" spans="89:94">
      <c r="CK1480" s="536"/>
      <c r="CL1480" s="536"/>
      <c r="CM1480" s="81"/>
      <c r="CN1480" s="404"/>
      <c r="CO1480" s="92"/>
      <c r="CP1480" s="78"/>
    </row>
    <row r="1481" spans="89:94">
      <c r="CK1481" s="536"/>
      <c r="CL1481" s="536"/>
      <c r="CM1481" s="81"/>
      <c r="CN1481" s="404"/>
      <c r="CO1481" s="92"/>
      <c r="CP1481" s="78"/>
    </row>
    <row r="1482" spans="89:94">
      <c r="CK1482" s="536"/>
      <c r="CL1482" s="536"/>
      <c r="CM1482" s="81"/>
      <c r="CN1482" s="404"/>
      <c r="CO1482" s="92"/>
      <c r="CP1482" s="78"/>
    </row>
    <row r="1483" spans="89:94">
      <c r="CK1483" s="536"/>
      <c r="CL1483" s="536"/>
      <c r="CM1483" s="81"/>
      <c r="CN1483" s="404"/>
      <c r="CO1483" s="92"/>
      <c r="CP1483" s="78"/>
    </row>
    <row r="1484" spans="89:94">
      <c r="CK1484" s="536"/>
      <c r="CL1484" s="536"/>
      <c r="CM1484" s="81"/>
      <c r="CN1484" s="404"/>
      <c r="CO1484" s="92"/>
      <c r="CP1484" s="78"/>
    </row>
    <row r="1485" spans="89:94">
      <c r="CK1485" s="536"/>
      <c r="CL1485" s="536"/>
      <c r="CM1485" s="81"/>
      <c r="CN1485" s="404"/>
      <c r="CO1485" s="92"/>
      <c r="CP1485" s="78"/>
    </row>
    <row r="1486" spans="89:94">
      <c r="CK1486" s="536"/>
      <c r="CL1486" s="536"/>
      <c r="CM1486" s="81"/>
      <c r="CN1486" s="404"/>
      <c r="CO1486" s="92"/>
      <c r="CP1486" s="78"/>
    </row>
    <row r="1487" spans="89:94">
      <c r="CK1487" s="536"/>
      <c r="CL1487" s="536"/>
      <c r="CM1487" s="81"/>
      <c r="CN1487" s="404"/>
      <c r="CO1487" s="92"/>
      <c r="CP1487" s="78"/>
    </row>
    <row r="1488" spans="89:94">
      <c r="CK1488" s="536"/>
      <c r="CL1488" s="536"/>
      <c r="CM1488" s="81"/>
      <c r="CN1488" s="404"/>
      <c r="CO1488" s="92"/>
      <c r="CP1488" s="78"/>
    </row>
    <row r="1489" spans="89:94">
      <c r="CK1489" s="536"/>
      <c r="CL1489" s="536"/>
      <c r="CM1489" s="81"/>
      <c r="CN1489" s="404"/>
      <c r="CO1489" s="92"/>
      <c r="CP1489" s="78"/>
    </row>
    <row r="1490" spans="89:94">
      <c r="CK1490" s="536"/>
      <c r="CL1490" s="536"/>
      <c r="CM1490" s="81"/>
      <c r="CN1490" s="404"/>
      <c r="CO1490" s="92"/>
      <c r="CP1490" s="78"/>
    </row>
    <row r="1491" spans="89:94">
      <c r="CK1491" s="536"/>
      <c r="CL1491" s="536"/>
      <c r="CM1491" s="81"/>
      <c r="CN1491" s="404"/>
      <c r="CO1491" s="92"/>
      <c r="CP1491" s="78"/>
    </row>
    <row r="1492" spans="89:94">
      <c r="CK1492" s="536"/>
      <c r="CL1492" s="536"/>
      <c r="CM1492" s="81"/>
      <c r="CN1492" s="404"/>
      <c r="CO1492" s="92"/>
      <c r="CP1492" s="78"/>
    </row>
    <row r="1493" spans="89:94">
      <c r="CK1493" s="536"/>
      <c r="CL1493" s="536"/>
      <c r="CM1493" s="81"/>
      <c r="CN1493" s="404"/>
      <c r="CO1493" s="92"/>
      <c r="CP1493" s="78"/>
    </row>
    <row r="1494" spans="89:94">
      <c r="CK1494" s="536"/>
      <c r="CL1494" s="536"/>
      <c r="CM1494" s="81"/>
      <c r="CN1494" s="404"/>
      <c r="CO1494" s="92"/>
      <c r="CP1494" s="78"/>
    </row>
    <row r="1495" spans="89:94">
      <c r="CK1495" s="536"/>
      <c r="CL1495" s="536"/>
      <c r="CM1495" s="81"/>
      <c r="CN1495" s="404"/>
      <c r="CO1495" s="92"/>
      <c r="CP1495" s="78"/>
    </row>
    <row r="1496" spans="89:94">
      <c r="CK1496" s="536"/>
      <c r="CL1496" s="536"/>
      <c r="CM1496" s="81"/>
      <c r="CN1496" s="404"/>
      <c r="CO1496" s="92"/>
      <c r="CP1496" s="78"/>
    </row>
    <row r="1497" spans="89:94">
      <c r="CK1497" s="536"/>
      <c r="CL1497" s="536"/>
      <c r="CM1497" s="81"/>
      <c r="CN1497" s="404"/>
      <c r="CO1497" s="92"/>
      <c r="CP1497" s="78"/>
    </row>
    <row r="1498" spans="89:94">
      <c r="CK1498" s="536"/>
      <c r="CL1498" s="536"/>
      <c r="CM1498" s="81"/>
      <c r="CN1498" s="404"/>
      <c r="CO1498" s="92"/>
      <c r="CP1498" s="78"/>
    </row>
    <row r="1499" spans="89:94">
      <c r="CK1499" s="536"/>
      <c r="CL1499" s="536"/>
      <c r="CM1499" s="81"/>
      <c r="CN1499" s="404"/>
      <c r="CO1499" s="92"/>
      <c r="CP1499" s="78"/>
    </row>
    <row r="1500" spans="89:94">
      <c r="CK1500" s="536"/>
      <c r="CL1500" s="536"/>
      <c r="CM1500" s="81"/>
      <c r="CN1500" s="404"/>
      <c r="CO1500" s="92"/>
      <c r="CP1500" s="78"/>
    </row>
    <row r="1501" spans="89:94">
      <c r="CK1501" s="536"/>
      <c r="CL1501" s="536"/>
      <c r="CM1501" s="81"/>
      <c r="CN1501" s="404"/>
      <c r="CO1501" s="92"/>
      <c r="CP1501" s="78"/>
    </row>
    <row r="1502" spans="89:94">
      <c r="CK1502" s="536"/>
      <c r="CL1502" s="536"/>
      <c r="CM1502" s="81"/>
      <c r="CN1502" s="404"/>
      <c r="CO1502" s="92"/>
      <c r="CP1502" s="78"/>
    </row>
    <row r="1503" spans="89:94">
      <c r="CK1503" s="536"/>
      <c r="CL1503" s="536"/>
      <c r="CM1503" s="81"/>
      <c r="CN1503" s="404"/>
      <c r="CO1503" s="92"/>
      <c r="CP1503" s="78"/>
    </row>
    <row r="1504" spans="89:94">
      <c r="CK1504" s="536"/>
      <c r="CL1504" s="536"/>
      <c r="CM1504" s="81"/>
      <c r="CN1504" s="404"/>
      <c r="CO1504" s="92"/>
      <c r="CP1504" s="78"/>
    </row>
    <row r="1505" spans="89:94">
      <c r="CK1505" s="536"/>
      <c r="CL1505" s="536"/>
      <c r="CM1505" s="81"/>
      <c r="CN1505" s="404"/>
      <c r="CO1505" s="92"/>
      <c r="CP1505" s="78"/>
    </row>
    <row r="1506" spans="89:94">
      <c r="CK1506" s="536"/>
      <c r="CL1506" s="536"/>
      <c r="CM1506" s="81"/>
      <c r="CN1506" s="404"/>
      <c r="CO1506" s="92"/>
      <c r="CP1506" s="78"/>
    </row>
    <row r="1507" spans="89:94">
      <c r="CK1507" s="536"/>
      <c r="CL1507" s="536"/>
      <c r="CM1507" s="81"/>
      <c r="CN1507" s="404"/>
      <c r="CO1507" s="92"/>
      <c r="CP1507" s="78"/>
    </row>
    <row r="1508" spans="89:94">
      <c r="CK1508" s="536"/>
      <c r="CL1508" s="536"/>
      <c r="CM1508" s="81"/>
      <c r="CN1508" s="404"/>
      <c r="CO1508" s="92"/>
      <c r="CP1508" s="78"/>
    </row>
    <row r="1509" spans="89:94">
      <c r="CK1509" s="536"/>
      <c r="CL1509" s="536"/>
      <c r="CM1509" s="81"/>
      <c r="CN1509" s="404"/>
      <c r="CO1509" s="92"/>
      <c r="CP1509" s="78"/>
    </row>
    <row r="1510" spans="89:94">
      <c r="CK1510" s="536"/>
      <c r="CL1510" s="536"/>
      <c r="CM1510" s="81"/>
      <c r="CN1510" s="404"/>
      <c r="CO1510" s="92"/>
      <c r="CP1510" s="78"/>
    </row>
    <row r="1511" spans="89:94">
      <c r="CK1511" s="536"/>
      <c r="CL1511" s="536"/>
      <c r="CM1511" s="81"/>
      <c r="CN1511" s="404"/>
      <c r="CO1511" s="92"/>
      <c r="CP1511" s="78"/>
    </row>
    <row r="1512" spans="89:94">
      <c r="CK1512" s="536"/>
      <c r="CL1512" s="536"/>
      <c r="CM1512" s="81"/>
      <c r="CN1512" s="404"/>
      <c r="CO1512" s="92"/>
      <c r="CP1512" s="78"/>
    </row>
    <row r="1513" spans="89:94">
      <c r="CK1513" s="536"/>
      <c r="CL1513" s="536"/>
      <c r="CM1513" s="81"/>
      <c r="CN1513" s="404"/>
      <c r="CO1513" s="92"/>
      <c r="CP1513" s="78"/>
    </row>
    <row r="1514" spans="89:94">
      <c r="CK1514" s="536"/>
      <c r="CL1514" s="536"/>
      <c r="CM1514" s="81"/>
      <c r="CN1514" s="404"/>
      <c r="CO1514" s="92"/>
      <c r="CP1514" s="78"/>
    </row>
    <row r="1515" spans="89:94">
      <c r="CK1515" s="536"/>
      <c r="CL1515" s="536"/>
      <c r="CM1515" s="81"/>
      <c r="CN1515" s="404"/>
      <c r="CO1515" s="92"/>
      <c r="CP1515" s="78"/>
    </row>
    <row r="1516" spans="89:94">
      <c r="CK1516" s="536"/>
      <c r="CL1516" s="536"/>
      <c r="CM1516" s="81"/>
      <c r="CN1516" s="404"/>
      <c r="CO1516" s="92"/>
      <c r="CP1516" s="78"/>
    </row>
    <row r="1517" spans="89:94">
      <c r="CK1517" s="536"/>
      <c r="CL1517" s="536"/>
      <c r="CM1517" s="81"/>
      <c r="CN1517" s="404"/>
      <c r="CO1517" s="92"/>
      <c r="CP1517" s="78"/>
    </row>
    <row r="1518" spans="89:94">
      <c r="CK1518" s="536"/>
      <c r="CL1518" s="536"/>
      <c r="CM1518" s="81"/>
      <c r="CN1518" s="404"/>
      <c r="CO1518" s="92"/>
      <c r="CP1518" s="78"/>
    </row>
    <row r="1519" spans="89:94">
      <c r="CK1519" s="536"/>
      <c r="CL1519" s="536"/>
      <c r="CM1519" s="81"/>
      <c r="CN1519" s="404"/>
      <c r="CO1519" s="92"/>
      <c r="CP1519" s="78"/>
    </row>
    <row r="1520" spans="89:94">
      <c r="CK1520" s="536"/>
      <c r="CL1520" s="536"/>
      <c r="CM1520" s="81"/>
      <c r="CN1520" s="404"/>
      <c r="CO1520" s="92"/>
      <c r="CP1520" s="78"/>
    </row>
    <row r="1521" spans="89:94">
      <c r="CK1521" s="536"/>
      <c r="CL1521" s="536"/>
      <c r="CM1521" s="81"/>
      <c r="CN1521" s="404"/>
      <c r="CO1521" s="92"/>
      <c r="CP1521" s="78"/>
    </row>
    <row r="1522" spans="89:94">
      <c r="CK1522" s="536"/>
      <c r="CL1522" s="536"/>
      <c r="CM1522" s="81"/>
      <c r="CN1522" s="404"/>
      <c r="CO1522" s="92"/>
      <c r="CP1522" s="78"/>
    </row>
    <row r="1523" spans="89:94">
      <c r="CK1523" s="536"/>
      <c r="CL1523" s="536"/>
      <c r="CM1523" s="81"/>
      <c r="CN1523" s="404"/>
      <c r="CO1523" s="92"/>
      <c r="CP1523" s="78"/>
    </row>
    <row r="1524" spans="89:94">
      <c r="CK1524" s="536"/>
      <c r="CL1524" s="536"/>
      <c r="CM1524" s="81"/>
      <c r="CN1524" s="404"/>
      <c r="CO1524" s="92"/>
      <c r="CP1524" s="78"/>
    </row>
    <row r="1525" spans="89:94">
      <c r="CK1525" s="536"/>
      <c r="CL1525" s="536"/>
      <c r="CM1525" s="81"/>
      <c r="CN1525" s="404"/>
      <c r="CO1525" s="92"/>
      <c r="CP1525" s="78"/>
    </row>
    <row r="1526" spans="89:94">
      <c r="CK1526" s="536"/>
      <c r="CL1526" s="536"/>
      <c r="CM1526" s="81"/>
      <c r="CN1526" s="404"/>
      <c r="CO1526" s="92"/>
      <c r="CP1526" s="78"/>
    </row>
    <row r="1527" spans="89:94">
      <c r="CK1527" s="536"/>
      <c r="CL1527" s="536"/>
      <c r="CM1527" s="81"/>
      <c r="CN1527" s="404"/>
      <c r="CO1527" s="92"/>
      <c r="CP1527" s="78"/>
    </row>
    <row r="1528" spans="89:94">
      <c r="CK1528" s="536"/>
      <c r="CL1528" s="536"/>
      <c r="CM1528" s="81"/>
      <c r="CN1528" s="404"/>
      <c r="CO1528" s="92"/>
      <c r="CP1528" s="78"/>
    </row>
    <row r="1529" spans="89:94">
      <c r="CK1529" s="536"/>
      <c r="CL1529" s="536"/>
      <c r="CM1529" s="81"/>
      <c r="CN1529" s="404"/>
      <c r="CO1529" s="92"/>
      <c r="CP1529" s="78"/>
    </row>
    <row r="1530" spans="89:94">
      <c r="CK1530" s="536"/>
      <c r="CL1530" s="536"/>
      <c r="CM1530" s="81"/>
      <c r="CN1530" s="404"/>
      <c r="CO1530" s="92"/>
      <c r="CP1530" s="78"/>
    </row>
    <row r="1531" spans="89:94">
      <c r="CK1531" s="536"/>
      <c r="CL1531" s="536"/>
      <c r="CM1531" s="81"/>
      <c r="CN1531" s="404"/>
      <c r="CO1531" s="92"/>
      <c r="CP1531" s="78"/>
    </row>
    <row r="1532" spans="89:94">
      <c r="CK1532" s="536"/>
      <c r="CL1532" s="536"/>
      <c r="CM1532" s="81"/>
      <c r="CN1532" s="404"/>
      <c r="CO1532" s="92"/>
      <c r="CP1532" s="78"/>
    </row>
    <row r="1533" spans="89:94">
      <c r="CK1533" s="536"/>
      <c r="CL1533" s="536"/>
      <c r="CM1533" s="81"/>
      <c r="CN1533" s="404"/>
      <c r="CO1533" s="92"/>
      <c r="CP1533" s="78"/>
    </row>
    <row r="1534" spans="89:94">
      <c r="CK1534" s="536"/>
      <c r="CL1534" s="536"/>
      <c r="CM1534" s="81"/>
      <c r="CN1534" s="404"/>
      <c r="CO1534" s="92"/>
      <c r="CP1534" s="78"/>
    </row>
    <row r="1535" spans="89:94">
      <c r="CK1535" s="536"/>
      <c r="CL1535" s="536"/>
      <c r="CM1535" s="81"/>
      <c r="CN1535" s="404"/>
      <c r="CO1535" s="92"/>
      <c r="CP1535" s="78"/>
    </row>
    <row r="1536" spans="89:94">
      <c r="CK1536" s="536"/>
      <c r="CL1536" s="536"/>
      <c r="CM1536" s="81"/>
      <c r="CN1536" s="404"/>
      <c r="CO1536" s="92"/>
      <c r="CP1536" s="78"/>
    </row>
    <row r="1537" spans="89:94">
      <c r="CK1537" s="536"/>
      <c r="CL1537" s="536"/>
      <c r="CM1537" s="81"/>
      <c r="CN1537" s="404"/>
      <c r="CO1537" s="92"/>
      <c r="CP1537" s="78"/>
    </row>
    <row r="1538" spans="89:94">
      <c r="CK1538" s="536"/>
      <c r="CL1538" s="536"/>
      <c r="CM1538" s="81"/>
      <c r="CN1538" s="404"/>
      <c r="CO1538" s="92"/>
      <c r="CP1538" s="78"/>
    </row>
    <row r="1539" spans="89:94">
      <c r="CK1539" s="536"/>
      <c r="CL1539" s="536"/>
      <c r="CM1539" s="81"/>
      <c r="CN1539" s="404"/>
      <c r="CO1539" s="92"/>
      <c r="CP1539" s="78"/>
    </row>
    <row r="1540" spans="89:94">
      <c r="CK1540" s="536"/>
      <c r="CL1540" s="536"/>
      <c r="CM1540" s="81"/>
      <c r="CN1540" s="404"/>
      <c r="CO1540" s="92"/>
      <c r="CP1540" s="78"/>
    </row>
    <row r="1541" spans="89:94">
      <c r="CK1541" s="536"/>
      <c r="CL1541" s="536"/>
      <c r="CM1541" s="81"/>
      <c r="CN1541" s="404"/>
      <c r="CO1541" s="92"/>
      <c r="CP1541" s="78"/>
    </row>
    <row r="1542" spans="89:94">
      <c r="CK1542" s="536"/>
      <c r="CL1542" s="536"/>
      <c r="CM1542" s="81"/>
      <c r="CN1542" s="404"/>
      <c r="CO1542" s="92"/>
      <c r="CP1542" s="78"/>
    </row>
    <row r="1543" spans="89:94">
      <c r="CK1543" s="536"/>
      <c r="CL1543" s="536"/>
      <c r="CM1543" s="81"/>
      <c r="CN1543" s="404"/>
      <c r="CO1543" s="92"/>
      <c r="CP1543" s="78"/>
    </row>
    <row r="1544" spans="89:94">
      <c r="CK1544" s="536"/>
      <c r="CL1544" s="536"/>
      <c r="CM1544" s="81"/>
      <c r="CN1544" s="404"/>
      <c r="CO1544" s="92"/>
      <c r="CP1544" s="78"/>
    </row>
    <row r="1545" spans="89:94">
      <c r="CK1545" s="536"/>
      <c r="CL1545" s="536"/>
      <c r="CM1545" s="81"/>
      <c r="CN1545" s="404"/>
      <c r="CO1545" s="92"/>
      <c r="CP1545" s="78"/>
    </row>
    <row r="1546" spans="89:94">
      <c r="CK1546" s="536"/>
      <c r="CL1546" s="536"/>
      <c r="CM1546" s="81"/>
      <c r="CN1546" s="404"/>
      <c r="CO1546" s="92"/>
      <c r="CP1546" s="78"/>
    </row>
    <row r="1547" spans="89:94">
      <c r="CK1547" s="536"/>
      <c r="CL1547" s="536"/>
      <c r="CM1547" s="81"/>
      <c r="CN1547" s="404"/>
      <c r="CO1547" s="92"/>
      <c r="CP1547" s="78"/>
    </row>
    <row r="1548" spans="89:94">
      <c r="CK1548" s="536"/>
      <c r="CL1548" s="536"/>
      <c r="CM1548" s="81"/>
      <c r="CN1548" s="404"/>
      <c r="CO1548" s="92"/>
      <c r="CP1548" s="78"/>
    </row>
    <row r="1549" spans="89:94">
      <c r="CK1549" s="536"/>
      <c r="CL1549" s="536"/>
      <c r="CM1549" s="81"/>
      <c r="CN1549" s="404"/>
      <c r="CO1549" s="92"/>
      <c r="CP1549" s="78"/>
    </row>
    <row r="1550" spans="89:94">
      <c r="CK1550" s="536"/>
      <c r="CL1550" s="536"/>
      <c r="CM1550" s="81"/>
      <c r="CN1550" s="404"/>
      <c r="CO1550" s="92"/>
      <c r="CP1550" s="78"/>
    </row>
    <row r="1551" spans="89:94">
      <c r="CK1551" s="536"/>
      <c r="CL1551" s="536"/>
      <c r="CM1551" s="81"/>
      <c r="CN1551" s="404"/>
      <c r="CO1551" s="92"/>
      <c r="CP1551" s="78"/>
    </row>
    <row r="1552" spans="89:94">
      <c r="CK1552" s="536"/>
      <c r="CL1552" s="536"/>
      <c r="CM1552" s="81"/>
      <c r="CN1552" s="404"/>
      <c r="CO1552" s="92"/>
      <c r="CP1552" s="78"/>
    </row>
    <row r="1553" spans="89:94">
      <c r="CK1553" s="536"/>
      <c r="CL1553" s="536"/>
      <c r="CM1553" s="81"/>
      <c r="CN1553" s="404"/>
      <c r="CO1553" s="92"/>
      <c r="CP1553" s="78"/>
    </row>
    <row r="1554" spans="89:94">
      <c r="CK1554" s="536"/>
      <c r="CL1554" s="536"/>
      <c r="CM1554" s="81"/>
      <c r="CN1554" s="404"/>
      <c r="CO1554" s="92"/>
      <c r="CP1554" s="78"/>
    </row>
    <row r="1555" spans="89:94">
      <c r="CK1555" s="536"/>
      <c r="CL1555" s="536"/>
      <c r="CM1555" s="81"/>
      <c r="CN1555" s="404"/>
      <c r="CO1555" s="92"/>
      <c r="CP1555" s="78"/>
    </row>
    <row r="1556" spans="89:94">
      <c r="CK1556" s="536"/>
      <c r="CL1556" s="536"/>
      <c r="CM1556" s="81"/>
      <c r="CN1556" s="404"/>
      <c r="CO1556" s="92"/>
      <c r="CP1556" s="78"/>
    </row>
    <row r="1557" spans="89:94">
      <c r="CK1557" s="536"/>
      <c r="CL1557" s="536"/>
      <c r="CM1557" s="81"/>
      <c r="CN1557" s="404"/>
      <c r="CO1557" s="92"/>
      <c r="CP1557" s="78"/>
    </row>
    <row r="1558" spans="89:94">
      <c r="CK1558" s="536"/>
      <c r="CL1558" s="536"/>
      <c r="CM1558" s="81"/>
      <c r="CN1558" s="404"/>
      <c r="CO1558" s="92"/>
      <c r="CP1558" s="78"/>
    </row>
    <row r="1559" spans="89:94">
      <c r="CK1559" s="536"/>
      <c r="CL1559" s="536"/>
      <c r="CM1559" s="81"/>
      <c r="CN1559" s="404"/>
      <c r="CO1559" s="92"/>
      <c r="CP1559" s="78"/>
    </row>
    <row r="1560" spans="89:94">
      <c r="CK1560" s="536"/>
      <c r="CL1560" s="536"/>
      <c r="CM1560" s="81"/>
      <c r="CN1560" s="404"/>
      <c r="CO1560" s="92"/>
      <c r="CP1560" s="78"/>
    </row>
    <row r="1561" spans="89:94">
      <c r="CK1561" s="536"/>
      <c r="CL1561" s="536"/>
      <c r="CM1561" s="81"/>
      <c r="CN1561" s="404"/>
      <c r="CO1561" s="92"/>
      <c r="CP1561" s="78"/>
    </row>
    <row r="1562" spans="89:94">
      <c r="CK1562" s="536"/>
      <c r="CL1562" s="536"/>
      <c r="CM1562" s="81"/>
      <c r="CN1562" s="404"/>
      <c r="CO1562" s="92"/>
      <c r="CP1562" s="78"/>
    </row>
    <row r="1563" spans="89:94">
      <c r="CK1563" s="536"/>
      <c r="CL1563" s="536"/>
      <c r="CM1563" s="81"/>
      <c r="CN1563" s="404"/>
      <c r="CO1563" s="92"/>
      <c r="CP1563" s="78"/>
    </row>
    <row r="1564" spans="89:94">
      <c r="CK1564" s="536"/>
      <c r="CL1564" s="536"/>
      <c r="CM1564" s="81"/>
      <c r="CN1564" s="404"/>
      <c r="CO1564" s="92"/>
      <c r="CP1564" s="78"/>
    </row>
    <row r="1565" spans="89:94">
      <c r="CK1565" s="536"/>
      <c r="CL1565" s="536"/>
      <c r="CM1565" s="81"/>
      <c r="CN1565" s="404"/>
      <c r="CO1565" s="92"/>
      <c r="CP1565" s="78"/>
    </row>
    <row r="1566" spans="89:94">
      <c r="CK1566" s="536"/>
      <c r="CL1566" s="536"/>
      <c r="CM1566" s="81"/>
      <c r="CN1566" s="404"/>
      <c r="CO1566" s="92"/>
      <c r="CP1566" s="78"/>
    </row>
    <row r="1567" spans="89:94">
      <c r="CK1567" s="536"/>
      <c r="CL1567" s="536"/>
      <c r="CM1567" s="81"/>
      <c r="CN1567" s="404"/>
      <c r="CO1567" s="92"/>
      <c r="CP1567" s="78"/>
    </row>
    <row r="1568" spans="89:94">
      <c r="CK1568" s="536"/>
      <c r="CL1568" s="536"/>
      <c r="CM1568" s="81"/>
      <c r="CN1568" s="404"/>
      <c r="CO1568" s="92"/>
      <c r="CP1568" s="78"/>
    </row>
    <row r="1569" spans="89:94">
      <c r="CK1569" s="536"/>
      <c r="CL1569" s="536"/>
      <c r="CM1569" s="81"/>
      <c r="CN1569" s="404"/>
      <c r="CO1569" s="92"/>
      <c r="CP1569" s="78"/>
    </row>
    <row r="1570" spans="89:94">
      <c r="CK1570" s="536"/>
      <c r="CL1570" s="536"/>
      <c r="CM1570" s="81"/>
      <c r="CN1570" s="404"/>
      <c r="CO1570" s="92"/>
      <c r="CP1570" s="78"/>
    </row>
    <row r="1571" spans="89:94">
      <c r="CK1571" s="536"/>
      <c r="CL1571" s="536"/>
      <c r="CM1571" s="81"/>
      <c r="CN1571" s="404"/>
      <c r="CO1571" s="92"/>
      <c r="CP1571" s="78"/>
    </row>
    <row r="1572" spans="89:94">
      <c r="CK1572" s="536"/>
      <c r="CL1572" s="536"/>
      <c r="CM1572" s="81"/>
      <c r="CN1572" s="404"/>
      <c r="CO1572" s="92"/>
      <c r="CP1572" s="78"/>
    </row>
    <row r="1573" spans="89:94">
      <c r="CK1573" s="536"/>
      <c r="CL1573" s="536"/>
      <c r="CM1573" s="81"/>
      <c r="CN1573" s="404"/>
      <c r="CO1573" s="92"/>
      <c r="CP1573" s="78"/>
    </row>
    <row r="1574" spans="89:94">
      <c r="CK1574" s="536"/>
      <c r="CL1574" s="536"/>
      <c r="CM1574" s="81"/>
      <c r="CN1574" s="404"/>
      <c r="CO1574" s="92"/>
      <c r="CP1574" s="78"/>
    </row>
    <row r="1575" spans="89:94">
      <c r="CK1575" s="536"/>
      <c r="CL1575" s="536"/>
      <c r="CM1575" s="81"/>
      <c r="CN1575" s="404"/>
      <c r="CO1575" s="92"/>
      <c r="CP1575" s="78"/>
    </row>
    <row r="1576" spans="89:94">
      <c r="CK1576" s="536"/>
      <c r="CL1576" s="536"/>
      <c r="CM1576" s="81"/>
      <c r="CN1576" s="404"/>
      <c r="CO1576" s="92"/>
      <c r="CP1576" s="78"/>
    </row>
    <row r="1577" spans="89:94">
      <c r="CK1577" s="536"/>
      <c r="CL1577" s="536"/>
      <c r="CM1577" s="81"/>
      <c r="CN1577" s="404"/>
      <c r="CO1577" s="92"/>
      <c r="CP1577" s="78"/>
    </row>
    <row r="1578" spans="89:94">
      <c r="CK1578" s="536"/>
      <c r="CL1578" s="536"/>
      <c r="CM1578" s="81"/>
      <c r="CN1578" s="404"/>
      <c r="CO1578" s="92"/>
      <c r="CP1578" s="78"/>
    </row>
    <row r="1579" spans="89:94">
      <c r="CK1579" s="536"/>
      <c r="CL1579" s="536"/>
      <c r="CM1579" s="81"/>
      <c r="CN1579" s="404"/>
      <c r="CO1579" s="92"/>
      <c r="CP1579" s="78"/>
    </row>
    <row r="1580" spans="89:94">
      <c r="CK1580" s="536"/>
      <c r="CL1580" s="536"/>
      <c r="CM1580" s="81"/>
      <c r="CN1580" s="404"/>
      <c r="CO1580" s="92"/>
      <c r="CP1580" s="78"/>
    </row>
    <row r="1581" spans="89:94">
      <c r="CK1581" s="536"/>
      <c r="CL1581" s="536"/>
      <c r="CM1581" s="81"/>
      <c r="CN1581" s="404"/>
      <c r="CO1581" s="92"/>
      <c r="CP1581" s="78"/>
    </row>
    <row r="1582" spans="89:94">
      <c r="CK1582" s="536"/>
      <c r="CL1582" s="536"/>
      <c r="CM1582" s="81"/>
      <c r="CN1582" s="404"/>
      <c r="CO1582" s="92"/>
      <c r="CP1582" s="78"/>
    </row>
    <row r="1583" spans="89:94">
      <c r="CK1583" s="536"/>
      <c r="CL1583" s="536"/>
      <c r="CM1583" s="81"/>
      <c r="CN1583" s="404"/>
      <c r="CO1583" s="92"/>
      <c r="CP1583" s="78"/>
    </row>
    <row r="1584" spans="89:94">
      <c r="CK1584" s="536"/>
      <c r="CL1584" s="536"/>
      <c r="CM1584" s="81"/>
      <c r="CN1584" s="404"/>
      <c r="CO1584" s="92"/>
      <c r="CP1584" s="78"/>
    </row>
    <row r="1585" spans="89:94">
      <c r="CK1585" s="536"/>
      <c r="CL1585" s="536"/>
      <c r="CM1585" s="81"/>
      <c r="CN1585" s="404"/>
      <c r="CO1585" s="92"/>
      <c r="CP1585" s="78"/>
    </row>
    <row r="1586" spans="89:94">
      <c r="CK1586" s="536"/>
      <c r="CL1586" s="536"/>
      <c r="CM1586" s="81"/>
      <c r="CN1586" s="404"/>
      <c r="CO1586" s="92"/>
      <c r="CP1586" s="78"/>
    </row>
    <row r="1587" spans="89:94">
      <c r="CK1587" s="536"/>
      <c r="CL1587" s="536"/>
      <c r="CM1587" s="81"/>
      <c r="CN1587" s="404"/>
      <c r="CO1587" s="92"/>
      <c r="CP1587" s="78"/>
    </row>
    <row r="1588" spans="89:94">
      <c r="CK1588" s="536"/>
      <c r="CL1588" s="536"/>
      <c r="CM1588" s="81"/>
      <c r="CN1588" s="404"/>
      <c r="CO1588" s="92"/>
      <c r="CP1588" s="78"/>
    </row>
    <row r="1589" spans="89:94">
      <c r="CK1589" s="536"/>
      <c r="CL1589" s="536"/>
      <c r="CM1589" s="81"/>
      <c r="CN1589" s="404"/>
      <c r="CO1589" s="92"/>
      <c r="CP1589" s="78"/>
    </row>
    <row r="1590" spans="89:94">
      <c r="CK1590" s="536"/>
      <c r="CL1590" s="536"/>
      <c r="CM1590" s="81"/>
      <c r="CN1590" s="404"/>
      <c r="CO1590" s="92"/>
      <c r="CP1590" s="78"/>
    </row>
    <row r="1591" spans="89:94">
      <c r="CK1591" s="536"/>
      <c r="CL1591" s="536"/>
      <c r="CM1591" s="81"/>
      <c r="CN1591" s="404"/>
      <c r="CO1591" s="92"/>
      <c r="CP1591" s="78"/>
    </row>
    <row r="1592" spans="89:94">
      <c r="CK1592" s="536"/>
      <c r="CL1592" s="536"/>
      <c r="CM1592" s="81"/>
      <c r="CN1592" s="404"/>
      <c r="CO1592" s="92"/>
      <c r="CP1592" s="78"/>
    </row>
    <row r="1593" spans="89:94">
      <c r="CK1593" s="536"/>
      <c r="CL1593" s="536"/>
      <c r="CM1593" s="81"/>
      <c r="CN1593" s="404"/>
      <c r="CO1593" s="92"/>
      <c r="CP1593" s="78"/>
    </row>
    <row r="1594" spans="89:94">
      <c r="CK1594" s="536"/>
      <c r="CL1594" s="536"/>
      <c r="CM1594" s="81"/>
      <c r="CN1594" s="404"/>
      <c r="CO1594" s="92"/>
      <c r="CP1594" s="78"/>
    </row>
    <row r="1595" spans="89:94">
      <c r="CK1595" s="536"/>
      <c r="CL1595" s="536"/>
      <c r="CM1595" s="81"/>
      <c r="CN1595" s="404"/>
      <c r="CO1595" s="92"/>
      <c r="CP1595" s="78"/>
    </row>
    <row r="1596" spans="89:94">
      <c r="CK1596" s="536"/>
      <c r="CL1596" s="536"/>
      <c r="CM1596" s="81"/>
      <c r="CN1596" s="404"/>
      <c r="CO1596" s="92"/>
      <c r="CP1596" s="78"/>
    </row>
    <row r="1597" spans="89:94">
      <c r="CK1597" s="536"/>
      <c r="CL1597" s="536"/>
      <c r="CM1597" s="81"/>
      <c r="CN1597" s="404"/>
      <c r="CO1597" s="92"/>
      <c r="CP1597" s="78"/>
    </row>
    <row r="1598" spans="89:94">
      <c r="CK1598" s="536"/>
      <c r="CL1598" s="536"/>
      <c r="CM1598" s="81"/>
      <c r="CN1598" s="404"/>
      <c r="CO1598" s="92"/>
      <c r="CP1598" s="78"/>
    </row>
    <row r="1599" spans="89:94">
      <c r="CK1599" s="536"/>
      <c r="CL1599" s="536"/>
      <c r="CM1599" s="81"/>
      <c r="CN1599" s="404"/>
      <c r="CO1599" s="92"/>
      <c r="CP1599" s="78"/>
    </row>
    <row r="1600" spans="89:94">
      <c r="CK1600" s="536"/>
      <c r="CL1600" s="536"/>
      <c r="CM1600" s="81"/>
      <c r="CN1600" s="404"/>
      <c r="CO1600" s="92"/>
      <c r="CP1600" s="78"/>
    </row>
    <row r="1601" spans="89:94">
      <c r="CK1601" s="536"/>
      <c r="CL1601" s="536"/>
      <c r="CM1601" s="81"/>
      <c r="CN1601" s="404"/>
      <c r="CO1601" s="92"/>
      <c r="CP1601" s="78"/>
    </row>
    <row r="1602" spans="89:94">
      <c r="CK1602" s="536"/>
      <c r="CL1602" s="536"/>
      <c r="CM1602" s="81"/>
      <c r="CN1602" s="404"/>
      <c r="CO1602" s="92"/>
      <c r="CP1602" s="78"/>
    </row>
    <row r="1603" spans="89:94">
      <c r="CK1603" s="536"/>
      <c r="CL1603" s="536"/>
      <c r="CM1603" s="81"/>
      <c r="CN1603" s="404"/>
      <c r="CO1603" s="92"/>
      <c r="CP1603" s="78"/>
    </row>
    <row r="1604" spans="89:94">
      <c r="CK1604" s="536"/>
      <c r="CL1604" s="536"/>
      <c r="CM1604" s="81"/>
      <c r="CN1604" s="404"/>
      <c r="CO1604" s="92"/>
      <c r="CP1604" s="78"/>
    </row>
    <row r="1605" spans="89:94">
      <c r="CK1605" s="536"/>
      <c r="CL1605" s="536"/>
      <c r="CM1605" s="81"/>
      <c r="CN1605" s="404"/>
      <c r="CO1605" s="92"/>
      <c r="CP1605" s="78"/>
    </row>
    <row r="1606" spans="89:94">
      <c r="CK1606" s="536"/>
      <c r="CL1606" s="536"/>
      <c r="CM1606" s="81"/>
      <c r="CN1606" s="404"/>
      <c r="CO1606" s="92"/>
      <c r="CP1606" s="78"/>
    </row>
    <row r="1607" spans="89:94">
      <c r="CK1607" s="536"/>
      <c r="CL1607" s="536"/>
      <c r="CM1607" s="81"/>
      <c r="CN1607" s="404"/>
      <c r="CO1607" s="92"/>
      <c r="CP1607" s="78"/>
    </row>
    <row r="1608" spans="89:94">
      <c r="CK1608" s="536"/>
      <c r="CL1608" s="536"/>
      <c r="CM1608" s="81"/>
      <c r="CN1608" s="404"/>
      <c r="CO1608" s="92"/>
      <c r="CP1608" s="78"/>
    </row>
    <row r="1609" spans="89:94">
      <c r="CK1609" s="536"/>
      <c r="CL1609" s="536"/>
      <c r="CM1609" s="81"/>
      <c r="CN1609" s="404"/>
      <c r="CO1609" s="92"/>
      <c r="CP1609" s="78"/>
    </row>
    <row r="1610" spans="89:94">
      <c r="CK1610" s="536"/>
      <c r="CL1610" s="536"/>
      <c r="CM1610" s="81"/>
      <c r="CN1610" s="404"/>
      <c r="CO1610" s="92"/>
      <c r="CP1610" s="78"/>
    </row>
    <row r="1611" spans="89:94">
      <c r="CK1611" s="536"/>
      <c r="CL1611" s="536"/>
      <c r="CM1611" s="81"/>
      <c r="CN1611" s="404"/>
      <c r="CO1611" s="92"/>
      <c r="CP1611" s="78"/>
    </row>
    <row r="1612" spans="89:94">
      <c r="CK1612" s="536"/>
      <c r="CL1612" s="536"/>
      <c r="CM1612" s="81"/>
      <c r="CN1612" s="404"/>
      <c r="CO1612" s="92"/>
      <c r="CP1612" s="78"/>
    </row>
    <row r="1613" spans="89:94">
      <c r="CK1613" s="536"/>
      <c r="CL1613" s="536"/>
      <c r="CM1613" s="81"/>
      <c r="CN1613" s="404"/>
      <c r="CO1613" s="92"/>
      <c r="CP1613" s="78"/>
    </row>
    <row r="1614" spans="89:94">
      <c r="CK1614" s="536"/>
      <c r="CL1614" s="536"/>
      <c r="CM1614" s="81"/>
      <c r="CN1614" s="404"/>
      <c r="CO1614" s="92"/>
      <c r="CP1614" s="78"/>
    </row>
    <row r="1615" spans="89:94">
      <c r="CK1615" s="536"/>
      <c r="CL1615" s="536"/>
      <c r="CM1615" s="81"/>
      <c r="CN1615" s="404"/>
      <c r="CO1615" s="92"/>
      <c r="CP1615" s="78"/>
    </row>
    <row r="1616" spans="89:94">
      <c r="CK1616" s="536"/>
      <c r="CL1616" s="536"/>
      <c r="CM1616" s="81"/>
      <c r="CN1616" s="404"/>
      <c r="CO1616" s="92"/>
      <c r="CP1616" s="78"/>
    </row>
    <row r="1617" spans="89:94">
      <c r="CK1617" s="536"/>
      <c r="CL1617" s="536"/>
      <c r="CM1617" s="81"/>
      <c r="CN1617" s="404"/>
      <c r="CO1617" s="92"/>
      <c r="CP1617" s="78"/>
    </row>
    <row r="1618" spans="89:94">
      <c r="CK1618" s="536"/>
      <c r="CL1618" s="536"/>
      <c r="CM1618" s="81"/>
      <c r="CN1618" s="404"/>
      <c r="CO1618" s="92"/>
      <c r="CP1618" s="78"/>
    </row>
    <row r="1619" spans="89:94">
      <c r="CK1619" s="536"/>
      <c r="CL1619" s="536"/>
      <c r="CM1619" s="81"/>
      <c r="CN1619" s="404"/>
      <c r="CO1619" s="92"/>
      <c r="CP1619" s="78"/>
    </row>
    <row r="1620" spans="89:94">
      <c r="CK1620" s="536"/>
      <c r="CL1620" s="536"/>
      <c r="CM1620" s="81"/>
      <c r="CN1620" s="404"/>
      <c r="CO1620" s="92"/>
      <c r="CP1620" s="78"/>
    </row>
    <row r="1621" spans="89:94">
      <c r="CK1621" s="536"/>
      <c r="CL1621" s="536"/>
      <c r="CM1621" s="81"/>
      <c r="CN1621" s="404"/>
      <c r="CO1621" s="92"/>
      <c r="CP1621" s="78"/>
    </row>
    <row r="1622" spans="89:94">
      <c r="CK1622" s="536"/>
      <c r="CL1622" s="536"/>
      <c r="CM1622" s="81"/>
      <c r="CN1622" s="404"/>
      <c r="CO1622" s="92"/>
      <c r="CP1622" s="78"/>
    </row>
    <row r="1623" spans="89:94">
      <c r="CK1623" s="536"/>
      <c r="CL1623" s="536"/>
      <c r="CM1623" s="81"/>
      <c r="CN1623" s="404"/>
      <c r="CO1623" s="92"/>
      <c r="CP1623" s="78"/>
    </row>
    <row r="1624" spans="89:94">
      <c r="CK1624" s="536"/>
      <c r="CL1624" s="536"/>
      <c r="CM1624" s="81"/>
      <c r="CN1624" s="404"/>
      <c r="CO1624" s="92"/>
      <c r="CP1624" s="78"/>
    </row>
    <row r="1625" spans="89:94">
      <c r="CK1625" s="536"/>
      <c r="CL1625" s="536"/>
      <c r="CM1625" s="81"/>
      <c r="CN1625" s="404"/>
      <c r="CO1625" s="92"/>
      <c r="CP1625" s="78"/>
    </row>
    <row r="1626" spans="89:94">
      <c r="CK1626" s="536"/>
      <c r="CL1626" s="536"/>
      <c r="CM1626" s="81"/>
      <c r="CN1626" s="404"/>
      <c r="CO1626" s="92"/>
      <c r="CP1626" s="78"/>
    </row>
    <row r="1627" spans="89:94">
      <c r="CK1627" s="536"/>
      <c r="CL1627" s="536"/>
      <c r="CM1627" s="81"/>
      <c r="CN1627" s="404"/>
      <c r="CO1627" s="92"/>
      <c r="CP1627" s="78"/>
    </row>
    <row r="1628" spans="89:94">
      <c r="CK1628" s="536"/>
      <c r="CL1628" s="536"/>
      <c r="CM1628" s="81"/>
      <c r="CN1628" s="404"/>
      <c r="CO1628" s="92"/>
      <c r="CP1628" s="78"/>
    </row>
    <row r="1629" spans="89:94">
      <c r="CK1629" s="536"/>
      <c r="CL1629" s="536"/>
      <c r="CM1629" s="81"/>
      <c r="CN1629" s="404"/>
      <c r="CO1629" s="92"/>
      <c r="CP1629" s="78"/>
    </row>
    <row r="1630" spans="89:94">
      <c r="CK1630" s="536"/>
      <c r="CL1630" s="536"/>
      <c r="CM1630" s="81"/>
      <c r="CN1630" s="404"/>
      <c r="CO1630" s="92"/>
      <c r="CP1630" s="78"/>
    </row>
    <row r="1631" spans="89:94">
      <c r="CK1631" s="536"/>
      <c r="CL1631" s="536"/>
      <c r="CM1631" s="81"/>
      <c r="CN1631" s="404"/>
      <c r="CO1631" s="92"/>
      <c r="CP1631" s="78"/>
    </row>
    <row r="1632" spans="89:94">
      <c r="CK1632" s="536"/>
      <c r="CL1632" s="536"/>
      <c r="CM1632" s="81"/>
      <c r="CN1632" s="404"/>
      <c r="CO1632" s="92"/>
      <c r="CP1632" s="78"/>
    </row>
    <row r="1633" spans="89:94">
      <c r="CK1633" s="536"/>
      <c r="CL1633" s="536"/>
      <c r="CM1633" s="81"/>
      <c r="CN1633" s="404"/>
      <c r="CO1633" s="92"/>
      <c r="CP1633" s="78"/>
    </row>
    <row r="1634" spans="89:94">
      <c r="CK1634" s="536"/>
      <c r="CL1634" s="536"/>
      <c r="CM1634" s="81"/>
      <c r="CN1634" s="404"/>
      <c r="CO1634" s="92"/>
      <c r="CP1634" s="78"/>
    </row>
    <row r="1635" spans="89:94">
      <c r="CK1635" s="536"/>
      <c r="CL1635" s="536"/>
      <c r="CM1635" s="81"/>
      <c r="CN1635" s="404"/>
      <c r="CO1635" s="92"/>
      <c r="CP1635" s="78"/>
    </row>
    <row r="1636" spans="89:94">
      <c r="CK1636" s="536"/>
      <c r="CL1636" s="536"/>
      <c r="CM1636" s="81"/>
      <c r="CN1636" s="404"/>
      <c r="CO1636" s="92"/>
      <c r="CP1636" s="78"/>
    </row>
    <row r="1637" spans="89:94">
      <c r="CK1637" s="536"/>
      <c r="CL1637" s="536"/>
      <c r="CM1637" s="81"/>
      <c r="CN1637" s="404"/>
      <c r="CO1637" s="92"/>
      <c r="CP1637" s="78"/>
    </row>
    <row r="1638" spans="89:94">
      <c r="CK1638" s="536"/>
      <c r="CL1638" s="536"/>
      <c r="CM1638" s="81"/>
      <c r="CN1638" s="404"/>
      <c r="CO1638" s="92"/>
      <c r="CP1638" s="78"/>
    </row>
    <row r="1639" spans="89:94">
      <c r="CK1639" s="536"/>
      <c r="CL1639" s="536"/>
      <c r="CM1639" s="81"/>
      <c r="CN1639" s="404"/>
      <c r="CO1639" s="92"/>
      <c r="CP1639" s="78"/>
    </row>
    <row r="1640" spans="89:94">
      <c r="CK1640" s="536"/>
      <c r="CL1640" s="536"/>
      <c r="CM1640" s="81"/>
      <c r="CN1640" s="404"/>
      <c r="CO1640" s="92"/>
      <c r="CP1640" s="78"/>
    </row>
    <row r="1641" spans="89:94">
      <c r="CK1641" s="536"/>
      <c r="CL1641" s="536"/>
      <c r="CM1641" s="81"/>
      <c r="CN1641" s="404"/>
      <c r="CO1641" s="92"/>
      <c r="CP1641" s="78"/>
    </row>
    <row r="1642" spans="89:94">
      <c r="CK1642" s="536"/>
      <c r="CL1642" s="536"/>
      <c r="CM1642" s="81"/>
      <c r="CN1642" s="404"/>
      <c r="CO1642" s="92"/>
      <c r="CP1642" s="78"/>
    </row>
    <row r="1643" spans="89:94">
      <c r="CK1643" s="536"/>
      <c r="CL1643" s="536"/>
      <c r="CM1643" s="81"/>
      <c r="CN1643" s="404"/>
      <c r="CO1643" s="92"/>
      <c r="CP1643" s="78"/>
    </row>
    <row r="1644" spans="89:94">
      <c r="CK1644" s="536"/>
      <c r="CL1644" s="536"/>
      <c r="CM1644" s="81"/>
      <c r="CN1644" s="404"/>
      <c r="CO1644" s="92"/>
      <c r="CP1644" s="78"/>
    </row>
    <row r="1645" spans="89:94">
      <c r="CK1645" s="536"/>
      <c r="CL1645" s="536"/>
      <c r="CM1645" s="81"/>
      <c r="CN1645" s="404"/>
      <c r="CO1645" s="92"/>
      <c r="CP1645" s="78"/>
    </row>
    <row r="1646" spans="89:94">
      <c r="CK1646" s="536"/>
      <c r="CL1646" s="536"/>
      <c r="CM1646" s="81"/>
      <c r="CN1646" s="404"/>
      <c r="CO1646" s="92"/>
      <c r="CP1646" s="78"/>
    </row>
    <row r="1647" spans="89:94">
      <c r="CK1647" s="536"/>
      <c r="CL1647" s="536"/>
      <c r="CM1647" s="81"/>
      <c r="CN1647" s="404"/>
      <c r="CO1647" s="92"/>
      <c r="CP1647" s="78"/>
    </row>
    <row r="1648" spans="89:94">
      <c r="CK1648" s="536"/>
      <c r="CL1648" s="536"/>
      <c r="CM1648" s="81"/>
      <c r="CN1648" s="404"/>
      <c r="CO1648" s="92"/>
      <c r="CP1648" s="78"/>
    </row>
    <row r="1649" spans="89:94">
      <c r="CK1649" s="536"/>
      <c r="CL1649" s="536"/>
      <c r="CM1649" s="81"/>
      <c r="CN1649" s="404"/>
      <c r="CO1649" s="92"/>
      <c r="CP1649" s="78"/>
    </row>
    <row r="1650" spans="89:94">
      <c r="CK1650" s="536"/>
      <c r="CL1650" s="536"/>
      <c r="CM1650" s="81"/>
      <c r="CN1650" s="404"/>
      <c r="CO1650" s="92"/>
      <c r="CP1650" s="78"/>
    </row>
    <row r="1651" spans="89:94">
      <c r="CK1651" s="536"/>
      <c r="CL1651" s="536"/>
      <c r="CM1651" s="81"/>
      <c r="CN1651" s="404"/>
      <c r="CO1651" s="92"/>
      <c r="CP1651" s="78"/>
    </row>
    <row r="1652" spans="89:94">
      <c r="CK1652" s="536"/>
      <c r="CL1652" s="536"/>
      <c r="CM1652" s="81"/>
      <c r="CN1652" s="404"/>
      <c r="CO1652" s="92"/>
      <c r="CP1652" s="78"/>
    </row>
    <row r="1653" spans="89:94">
      <c r="CK1653" s="536"/>
      <c r="CL1653" s="536"/>
      <c r="CM1653" s="81"/>
      <c r="CN1653" s="404"/>
      <c r="CO1653" s="92"/>
      <c r="CP1653" s="78"/>
    </row>
    <row r="1654" spans="89:94">
      <c r="CK1654" s="536"/>
      <c r="CL1654" s="536"/>
      <c r="CM1654" s="81"/>
      <c r="CN1654" s="404"/>
      <c r="CO1654" s="92"/>
      <c r="CP1654" s="78"/>
    </row>
    <row r="1655" spans="89:94">
      <c r="CK1655" s="536"/>
      <c r="CL1655" s="536"/>
      <c r="CM1655" s="81"/>
      <c r="CN1655" s="404"/>
      <c r="CO1655" s="92"/>
      <c r="CP1655" s="78"/>
    </row>
    <row r="1656" spans="89:94">
      <c r="CK1656" s="536"/>
      <c r="CL1656" s="536"/>
      <c r="CM1656" s="81"/>
      <c r="CN1656" s="404"/>
      <c r="CO1656" s="92"/>
      <c r="CP1656" s="78"/>
    </row>
    <row r="1657" spans="89:94">
      <c r="CK1657" s="536"/>
      <c r="CL1657" s="536"/>
      <c r="CM1657" s="81"/>
      <c r="CN1657" s="404"/>
      <c r="CO1657" s="92"/>
      <c r="CP1657" s="78"/>
    </row>
    <row r="1658" spans="89:94">
      <c r="CK1658" s="536"/>
      <c r="CL1658" s="536"/>
      <c r="CM1658" s="81"/>
      <c r="CN1658" s="404"/>
      <c r="CO1658" s="92"/>
      <c r="CP1658" s="78"/>
    </row>
    <row r="1659" spans="89:94">
      <c r="CK1659" s="536"/>
      <c r="CL1659" s="536"/>
      <c r="CM1659" s="81"/>
      <c r="CN1659" s="404"/>
      <c r="CO1659" s="92"/>
      <c r="CP1659" s="78"/>
    </row>
    <row r="1660" spans="89:94">
      <c r="CK1660" s="536"/>
      <c r="CL1660" s="536"/>
      <c r="CM1660" s="81"/>
      <c r="CN1660" s="404"/>
      <c r="CO1660" s="92"/>
      <c r="CP1660" s="78"/>
    </row>
    <row r="1661" spans="89:94">
      <c r="CK1661" s="536"/>
      <c r="CL1661" s="536"/>
      <c r="CM1661" s="81"/>
      <c r="CN1661" s="404"/>
      <c r="CO1661" s="92"/>
      <c r="CP1661" s="78"/>
    </row>
    <row r="1662" spans="89:94">
      <c r="CK1662" s="536"/>
      <c r="CL1662" s="536"/>
      <c r="CM1662" s="81"/>
      <c r="CN1662" s="404"/>
      <c r="CO1662" s="92"/>
      <c r="CP1662" s="78"/>
    </row>
    <row r="1663" spans="89:94">
      <c r="CK1663" s="536"/>
      <c r="CL1663" s="536"/>
      <c r="CM1663" s="81"/>
      <c r="CN1663" s="404"/>
      <c r="CO1663" s="92"/>
      <c r="CP1663" s="78"/>
    </row>
    <row r="1664" spans="89:94">
      <c r="CK1664" s="536"/>
      <c r="CL1664" s="536"/>
      <c r="CM1664" s="81"/>
      <c r="CN1664" s="404"/>
      <c r="CO1664" s="92"/>
      <c r="CP1664" s="78"/>
    </row>
    <row r="1665" spans="89:94">
      <c r="CK1665" s="536"/>
      <c r="CL1665" s="536"/>
      <c r="CM1665" s="81"/>
      <c r="CN1665" s="404"/>
      <c r="CO1665" s="92"/>
      <c r="CP1665" s="78"/>
    </row>
    <row r="1666" spans="89:94">
      <c r="CK1666" s="536"/>
      <c r="CL1666" s="536"/>
      <c r="CM1666" s="81"/>
      <c r="CN1666" s="404"/>
      <c r="CO1666" s="92"/>
      <c r="CP1666" s="78"/>
    </row>
    <row r="1667" spans="89:94">
      <c r="CK1667" s="536"/>
      <c r="CL1667" s="536"/>
      <c r="CM1667" s="81"/>
      <c r="CN1667" s="404"/>
      <c r="CO1667" s="92"/>
      <c r="CP1667" s="78"/>
    </row>
    <row r="1668" spans="89:94">
      <c r="CK1668" s="536"/>
      <c r="CL1668" s="536"/>
      <c r="CM1668" s="81"/>
      <c r="CN1668" s="404"/>
      <c r="CO1668" s="92"/>
      <c r="CP1668" s="78"/>
    </row>
    <row r="1669" spans="89:94">
      <c r="CK1669" s="536"/>
      <c r="CL1669" s="536"/>
      <c r="CM1669" s="81"/>
      <c r="CN1669" s="404"/>
      <c r="CO1669" s="92"/>
      <c r="CP1669" s="78"/>
    </row>
    <row r="1670" spans="89:94">
      <c r="CK1670" s="536"/>
      <c r="CL1670" s="536"/>
      <c r="CM1670" s="81"/>
      <c r="CN1670" s="404"/>
      <c r="CO1670" s="92"/>
      <c r="CP1670" s="78"/>
    </row>
    <row r="1671" spans="89:94">
      <c r="CK1671" s="536"/>
      <c r="CL1671" s="536"/>
      <c r="CM1671" s="81"/>
      <c r="CN1671" s="404"/>
      <c r="CO1671" s="92"/>
      <c r="CP1671" s="78"/>
    </row>
    <row r="1672" spans="89:94">
      <c r="CK1672" s="536"/>
      <c r="CL1672" s="536"/>
      <c r="CM1672" s="81"/>
      <c r="CN1672" s="404"/>
      <c r="CO1672" s="92"/>
      <c r="CP1672" s="78"/>
    </row>
    <row r="1673" spans="89:94">
      <c r="CK1673" s="536"/>
      <c r="CL1673" s="536"/>
      <c r="CM1673" s="81"/>
      <c r="CN1673" s="404"/>
      <c r="CO1673" s="92"/>
      <c r="CP1673" s="78"/>
    </row>
    <row r="1674" spans="89:94">
      <c r="CK1674" s="536"/>
      <c r="CL1674" s="536"/>
      <c r="CM1674" s="81"/>
      <c r="CN1674" s="404"/>
      <c r="CO1674" s="92"/>
      <c r="CP1674" s="78"/>
    </row>
    <row r="1675" spans="89:94">
      <c r="CK1675" s="536"/>
      <c r="CL1675" s="536"/>
      <c r="CM1675" s="81"/>
      <c r="CN1675" s="404"/>
      <c r="CO1675" s="92"/>
      <c r="CP1675" s="78"/>
    </row>
    <row r="1676" spans="89:94">
      <c r="CK1676" s="536"/>
      <c r="CL1676" s="536"/>
      <c r="CM1676" s="81"/>
      <c r="CN1676" s="404"/>
      <c r="CO1676" s="92"/>
      <c r="CP1676" s="78"/>
    </row>
    <row r="1677" spans="89:94">
      <c r="CK1677" s="536"/>
      <c r="CL1677" s="536"/>
      <c r="CM1677" s="81"/>
      <c r="CN1677" s="404"/>
      <c r="CO1677" s="92"/>
      <c r="CP1677" s="78"/>
    </row>
    <row r="1678" spans="89:94">
      <c r="CK1678" s="536"/>
      <c r="CL1678" s="536"/>
      <c r="CM1678" s="81"/>
      <c r="CN1678" s="404"/>
      <c r="CO1678" s="92"/>
      <c r="CP1678" s="78"/>
    </row>
    <row r="1679" spans="89:94">
      <c r="CK1679" s="536"/>
      <c r="CL1679" s="536"/>
      <c r="CM1679" s="81"/>
      <c r="CN1679" s="404"/>
      <c r="CO1679" s="92"/>
      <c r="CP1679" s="78"/>
    </row>
    <row r="1680" spans="89:94">
      <c r="CK1680" s="536"/>
      <c r="CL1680" s="536"/>
      <c r="CM1680" s="81"/>
      <c r="CN1680" s="404"/>
      <c r="CO1680" s="92"/>
      <c r="CP1680" s="78"/>
    </row>
    <row r="1681" spans="89:94">
      <c r="CK1681" s="536"/>
      <c r="CL1681" s="536"/>
      <c r="CM1681" s="81"/>
      <c r="CN1681" s="404"/>
      <c r="CO1681" s="92"/>
      <c r="CP1681" s="78"/>
    </row>
    <row r="1682" spans="89:94">
      <c r="CK1682" s="536"/>
      <c r="CL1682" s="536"/>
      <c r="CM1682" s="81"/>
      <c r="CN1682" s="404"/>
      <c r="CO1682" s="92"/>
      <c r="CP1682" s="78"/>
    </row>
    <row r="1683" spans="89:94">
      <c r="CK1683" s="536"/>
      <c r="CL1683" s="536"/>
      <c r="CM1683" s="81"/>
      <c r="CN1683" s="404"/>
      <c r="CO1683" s="92"/>
      <c r="CP1683" s="78"/>
    </row>
    <row r="1684" spans="89:94">
      <c r="CK1684" s="536"/>
      <c r="CL1684" s="536"/>
      <c r="CM1684" s="81"/>
      <c r="CN1684" s="404"/>
      <c r="CO1684" s="92"/>
      <c r="CP1684" s="78"/>
    </row>
    <row r="1685" spans="89:94">
      <c r="CK1685" s="536"/>
      <c r="CL1685" s="536"/>
      <c r="CM1685" s="81"/>
      <c r="CN1685" s="404"/>
      <c r="CO1685" s="92"/>
      <c r="CP1685" s="78"/>
    </row>
    <row r="1686" spans="89:94">
      <c r="CK1686" s="536"/>
      <c r="CL1686" s="536"/>
      <c r="CM1686" s="81"/>
      <c r="CN1686" s="404"/>
      <c r="CO1686" s="92"/>
      <c r="CP1686" s="78"/>
    </row>
    <row r="1687" spans="89:94">
      <c r="CK1687" s="536"/>
      <c r="CL1687" s="536"/>
      <c r="CM1687" s="81"/>
      <c r="CN1687" s="404"/>
      <c r="CO1687" s="92"/>
      <c r="CP1687" s="78"/>
    </row>
    <row r="1688" spans="89:94">
      <c r="CK1688" s="536"/>
      <c r="CL1688" s="536"/>
      <c r="CM1688" s="81"/>
      <c r="CN1688" s="404"/>
      <c r="CO1688" s="92"/>
      <c r="CP1688" s="78"/>
    </row>
    <row r="1689" spans="89:94">
      <c r="CK1689" s="536"/>
      <c r="CL1689" s="536"/>
      <c r="CM1689" s="81"/>
      <c r="CN1689" s="404"/>
      <c r="CO1689" s="92"/>
      <c r="CP1689" s="78"/>
    </row>
    <row r="1690" spans="89:94">
      <c r="CK1690" s="536"/>
      <c r="CL1690" s="536"/>
      <c r="CM1690" s="81"/>
      <c r="CN1690" s="404"/>
      <c r="CO1690" s="92"/>
      <c r="CP1690" s="78"/>
    </row>
    <row r="1691" spans="89:94">
      <c r="CK1691" s="536"/>
      <c r="CL1691" s="536"/>
      <c r="CM1691" s="81"/>
      <c r="CN1691" s="404"/>
      <c r="CO1691" s="92"/>
      <c r="CP1691" s="78"/>
    </row>
    <row r="1692" spans="89:94">
      <c r="CK1692" s="536"/>
      <c r="CL1692" s="536"/>
      <c r="CM1692" s="81"/>
      <c r="CN1692" s="404"/>
      <c r="CO1692" s="92"/>
      <c r="CP1692" s="78"/>
    </row>
    <row r="1693" spans="89:94">
      <c r="CK1693" s="536"/>
      <c r="CL1693" s="536"/>
      <c r="CM1693" s="81"/>
      <c r="CN1693" s="404"/>
      <c r="CO1693" s="92"/>
      <c r="CP1693" s="78"/>
    </row>
    <row r="1694" spans="89:94">
      <c r="CK1694" s="536"/>
      <c r="CL1694" s="536"/>
      <c r="CM1694" s="81"/>
      <c r="CN1694" s="404"/>
      <c r="CO1694" s="92"/>
      <c r="CP1694" s="78"/>
    </row>
    <row r="1695" spans="89:94">
      <c r="CK1695" s="536"/>
      <c r="CL1695" s="536"/>
      <c r="CM1695" s="81"/>
      <c r="CN1695" s="404"/>
      <c r="CO1695" s="92"/>
      <c r="CP1695" s="78"/>
    </row>
    <row r="1696" spans="89:94">
      <c r="CK1696" s="536"/>
      <c r="CL1696" s="536"/>
      <c r="CM1696" s="81"/>
      <c r="CN1696" s="404"/>
      <c r="CO1696" s="92"/>
      <c r="CP1696" s="78"/>
    </row>
    <row r="1697" spans="89:94">
      <c r="CK1697" s="536"/>
      <c r="CL1697" s="536"/>
      <c r="CM1697" s="81"/>
      <c r="CN1697" s="404"/>
      <c r="CO1697" s="92"/>
      <c r="CP1697" s="78"/>
    </row>
    <row r="1698" spans="89:94">
      <c r="CK1698" s="536"/>
      <c r="CL1698" s="536"/>
      <c r="CM1698" s="81"/>
      <c r="CN1698" s="404"/>
      <c r="CO1698" s="92"/>
      <c r="CP1698" s="78"/>
    </row>
    <row r="1699" spans="89:94">
      <c r="CK1699" s="536"/>
      <c r="CL1699" s="536"/>
      <c r="CM1699" s="81"/>
      <c r="CN1699" s="404"/>
      <c r="CO1699" s="92"/>
      <c r="CP1699" s="78"/>
    </row>
    <row r="1700" spans="89:94">
      <c r="CK1700" s="536"/>
      <c r="CL1700" s="536"/>
      <c r="CM1700" s="81"/>
      <c r="CN1700" s="404"/>
      <c r="CO1700" s="92"/>
      <c r="CP1700" s="78"/>
    </row>
    <row r="1701" spans="89:94">
      <c r="CK1701" s="536"/>
      <c r="CL1701" s="536"/>
      <c r="CM1701" s="81"/>
      <c r="CN1701" s="404"/>
      <c r="CO1701" s="92"/>
      <c r="CP1701" s="78"/>
    </row>
    <row r="1702" spans="89:94">
      <c r="CK1702" s="536"/>
      <c r="CL1702" s="536"/>
      <c r="CM1702" s="81"/>
      <c r="CN1702" s="404"/>
      <c r="CO1702" s="92"/>
      <c r="CP1702" s="78"/>
    </row>
    <row r="1703" spans="89:94">
      <c r="CK1703" s="536"/>
      <c r="CL1703" s="536"/>
      <c r="CM1703" s="81"/>
      <c r="CN1703" s="404"/>
      <c r="CO1703" s="92"/>
      <c r="CP1703" s="78"/>
    </row>
    <row r="1704" spans="89:94">
      <c r="CK1704" s="536"/>
      <c r="CL1704" s="536"/>
      <c r="CM1704" s="81"/>
      <c r="CN1704" s="404"/>
      <c r="CO1704" s="92"/>
      <c r="CP1704" s="78"/>
    </row>
    <row r="1705" spans="89:94">
      <c r="CK1705" s="536"/>
      <c r="CL1705" s="536"/>
      <c r="CM1705" s="81"/>
      <c r="CN1705" s="404"/>
      <c r="CO1705" s="92"/>
      <c r="CP1705" s="78"/>
    </row>
    <row r="1706" spans="89:94">
      <c r="CK1706" s="536"/>
      <c r="CL1706" s="536"/>
      <c r="CM1706" s="81"/>
      <c r="CN1706" s="404"/>
      <c r="CO1706" s="92"/>
      <c r="CP1706" s="78"/>
    </row>
    <row r="1707" spans="89:94">
      <c r="CK1707" s="536"/>
      <c r="CL1707" s="536"/>
      <c r="CM1707" s="81"/>
      <c r="CN1707" s="404"/>
      <c r="CO1707" s="92"/>
      <c r="CP1707" s="78"/>
    </row>
    <row r="1708" spans="89:94">
      <c r="CK1708" s="536"/>
      <c r="CL1708" s="536"/>
      <c r="CM1708" s="81"/>
      <c r="CN1708" s="404"/>
      <c r="CO1708" s="92"/>
      <c r="CP1708" s="78"/>
    </row>
    <row r="1709" spans="89:94">
      <c r="CK1709" s="536"/>
      <c r="CL1709" s="536"/>
      <c r="CM1709" s="81"/>
      <c r="CN1709" s="404"/>
      <c r="CO1709" s="92"/>
      <c r="CP1709" s="78"/>
    </row>
    <row r="1710" spans="89:94">
      <c r="CK1710" s="536"/>
      <c r="CL1710" s="536"/>
      <c r="CM1710" s="81"/>
      <c r="CN1710" s="404"/>
      <c r="CO1710" s="92"/>
      <c r="CP1710" s="78"/>
    </row>
    <row r="1711" spans="89:94">
      <c r="CK1711" s="536"/>
      <c r="CL1711" s="536"/>
      <c r="CM1711" s="81"/>
      <c r="CN1711" s="404"/>
      <c r="CO1711" s="92"/>
      <c r="CP1711" s="78"/>
    </row>
    <row r="1712" spans="89:94">
      <c r="CK1712" s="536"/>
      <c r="CL1712" s="536"/>
      <c r="CM1712" s="81"/>
      <c r="CN1712" s="404"/>
      <c r="CO1712" s="92"/>
      <c r="CP1712" s="78"/>
    </row>
    <row r="1713" spans="89:94">
      <c r="CK1713" s="536"/>
      <c r="CL1713" s="536"/>
      <c r="CM1713" s="81"/>
      <c r="CN1713" s="404"/>
      <c r="CO1713" s="92"/>
      <c r="CP1713" s="78"/>
    </row>
    <row r="1714" spans="89:94">
      <c r="CK1714" s="536"/>
      <c r="CL1714" s="536"/>
      <c r="CM1714" s="81"/>
      <c r="CN1714" s="404"/>
      <c r="CO1714" s="92"/>
      <c r="CP1714" s="78"/>
    </row>
    <row r="1715" spans="89:94">
      <c r="CK1715" s="536"/>
      <c r="CL1715" s="536"/>
      <c r="CM1715" s="81"/>
      <c r="CN1715" s="404"/>
      <c r="CO1715" s="92"/>
      <c r="CP1715" s="78"/>
    </row>
    <row r="1716" spans="89:94">
      <c r="CK1716" s="536"/>
      <c r="CL1716" s="536"/>
      <c r="CM1716" s="81"/>
      <c r="CN1716" s="404"/>
      <c r="CO1716" s="92"/>
      <c r="CP1716" s="78"/>
    </row>
    <row r="1717" spans="89:94">
      <c r="CK1717" s="536"/>
      <c r="CL1717" s="536"/>
      <c r="CM1717" s="81"/>
      <c r="CN1717" s="404"/>
      <c r="CO1717" s="92"/>
      <c r="CP1717" s="78"/>
    </row>
    <row r="1718" spans="89:94">
      <c r="CK1718" s="536"/>
      <c r="CL1718" s="536"/>
      <c r="CM1718" s="81"/>
      <c r="CN1718" s="404"/>
      <c r="CO1718" s="92"/>
      <c r="CP1718" s="78"/>
    </row>
    <row r="1719" spans="89:94">
      <c r="CK1719" s="536"/>
      <c r="CL1719" s="536"/>
      <c r="CM1719" s="81"/>
      <c r="CN1719" s="404"/>
      <c r="CO1719" s="92"/>
      <c r="CP1719" s="78"/>
    </row>
    <row r="1720" spans="89:94">
      <c r="CK1720" s="536"/>
      <c r="CL1720" s="536"/>
      <c r="CM1720" s="81"/>
      <c r="CN1720" s="404"/>
      <c r="CO1720" s="92"/>
      <c r="CP1720" s="78"/>
    </row>
    <row r="1721" spans="89:94">
      <c r="CK1721" s="536"/>
      <c r="CL1721" s="536"/>
      <c r="CM1721" s="81"/>
      <c r="CN1721" s="404"/>
      <c r="CO1721" s="92"/>
      <c r="CP1721" s="78"/>
    </row>
    <row r="1722" spans="89:94">
      <c r="CK1722" s="536"/>
      <c r="CL1722" s="536"/>
      <c r="CM1722" s="81"/>
      <c r="CN1722" s="404"/>
      <c r="CO1722" s="92"/>
      <c r="CP1722" s="78"/>
    </row>
    <row r="1723" spans="89:94">
      <c r="CK1723" s="536"/>
      <c r="CL1723" s="536"/>
      <c r="CM1723" s="81"/>
      <c r="CN1723" s="404"/>
      <c r="CO1723" s="92"/>
      <c r="CP1723" s="78"/>
    </row>
    <row r="1724" spans="89:94">
      <c r="CK1724" s="536"/>
      <c r="CL1724" s="536"/>
      <c r="CM1724" s="81"/>
      <c r="CN1724" s="404"/>
      <c r="CO1724" s="92"/>
      <c r="CP1724" s="78"/>
    </row>
    <row r="1725" spans="89:94">
      <c r="CK1725" s="536"/>
      <c r="CL1725" s="536"/>
      <c r="CM1725" s="81"/>
      <c r="CN1725" s="404"/>
      <c r="CO1725" s="92"/>
      <c r="CP1725" s="78"/>
    </row>
    <row r="1726" spans="89:94">
      <c r="CK1726" s="536"/>
      <c r="CL1726" s="536"/>
      <c r="CM1726" s="81"/>
      <c r="CN1726" s="404"/>
      <c r="CO1726" s="92"/>
      <c r="CP1726" s="78"/>
    </row>
    <row r="1727" spans="89:94">
      <c r="CK1727" s="536"/>
      <c r="CL1727" s="536"/>
      <c r="CM1727" s="81"/>
      <c r="CN1727" s="404"/>
      <c r="CO1727" s="92"/>
      <c r="CP1727" s="78"/>
    </row>
    <row r="1728" spans="89:94">
      <c r="CK1728" s="536"/>
      <c r="CL1728" s="536"/>
      <c r="CM1728" s="81"/>
      <c r="CN1728" s="404"/>
      <c r="CO1728" s="92"/>
      <c r="CP1728" s="78"/>
    </row>
    <row r="1729" spans="89:94">
      <c r="CK1729" s="536"/>
      <c r="CL1729" s="536"/>
      <c r="CM1729" s="81"/>
      <c r="CN1729" s="404"/>
      <c r="CO1729" s="92"/>
      <c r="CP1729" s="78"/>
    </row>
    <row r="1730" spans="89:94">
      <c r="CK1730" s="536"/>
      <c r="CL1730" s="536"/>
      <c r="CM1730" s="81"/>
      <c r="CN1730" s="404"/>
      <c r="CO1730" s="92"/>
      <c r="CP1730" s="78"/>
    </row>
    <row r="1731" spans="89:94">
      <c r="CK1731" s="536"/>
      <c r="CL1731" s="536"/>
      <c r="CM1731" s="81"/>
      <c r="CN1731" s="404"/>
      <c r="CO1731" s="92"/>
      <c r="CP1731" s="78"/>
    </row>
    <row r="1732" spans="89:94">
      <c r="CK1732" s="536"/>
      <c r="CL1732" s="536"/>
      <c r="CM1732" s="81"/>
      <c r="CN1732" s="404"/>
      <c r="CO1732" s="92"/>
      <c r="CP1732" s="78"/>
    </row>
    <row r="1733" spans="89:94">
      <c r="CK1733" s="536"/>
      <c r="CL1733" s="536"/>
      <c r="CM1733" s="81"/>
      <c r="CN1733" s="404"/>
      <c r="CO1733" s="92"/>
      <c r="CP1733" s="78"/>
    </row>
    <row r="1734" spans="89:94">
      <c r="CK1734" s="536"/>
      <c r="CL1734" s="536"/>
      <c r="CM1734" s="81"/>
      <c r="CN1734" s="404"/>
      <c r="CO1734" s="92"/>
      <c r="CP1734" s="78"/>
    </row>
    <row r="1735" spans="89:94">
      <c r="CK1735" s="536"/>
      <c r="CL1735" s="536"/>
      <c r="CM1735" s="81"/>
      <c r="CN1735" s="404"/>
      <c r="CO1735" s="92"/>
      <c r="CP1735" s="78"/>
    </row>
    <row r="1736" spans="89:94">
      <c r="CK1736" s="536"/>
      <c r="CL1736" s="536"/>
      <c r="CM1736" s="81"/>
      <c r="CN1736" s="404"/>
      <c r="CO1736" s="92"/>
      <c r="CP1736" s="78"/>
    </row>
    <row r="1737" spans="89:94">
      <c r="CK1737" s="536"/>
      <c r="CL1737" s="536"/>
      <c r="CM1737" s="81"/>
      <c r="CN1737" s="404"/>
      <c r="CO1737" s="92"/>
      <c r="CP1737" s="78"/>
    </row>
    <row r="1738" spans="89:94">
      <c r="CK1738" s="536"/>
      <c r="CL1738" s="536"/>
      <c r="CM1738" s="81"/>
      <c r="CN1738" s="404"/>
      <c r="CO1738" s="92"/>
      <c r="CP1738" s="78"/>
    </row>
    <row r="1739" spans="89:94">
      <c r="CK1739" s="536"/>
      <c r="CL1739" s="536"/>
      <c r="CM1739" s="81"/>
      <c r="CN1739" s="404"/>
      <c r="CO1739" s="92"/>
      <c r="CP1739" s="78"/>
    </row>
    <row r="1740" spans="89:94">
      <c r="CK1740" s="536"/>
      <c r="CL1740" s="536"/>
      <c r="CM1740" s="81"/>
      <c r="CN1740" s="404"/>
      <c r="CO1740" s="92"/>
      <c r="CP1740" s="78"/>
    </row>
    <row r="1741" spans="89:94">
      <c r="CK1741" s="536"/>
      <c r="CL1741" s="536"/>
      <c r="CM1741" s="81"/>
      <c r="CN1741" s="404"/>
      <c r="CO1741" s="92"/>
      <c r="CP1741" s="78"/>
    </row>
    <row r="1742" spans="89:94">
      <c r="CK1742" s="536"/>
      <c r="CL1742" s="536"/>
      <c r="CM1742" s="81"/>
      <c r="CN1742" s="404"/>
      <c r="CO1742" s="92"/>
      <c r="CP1742" s="78"/>
    </row>
    <row r="1743" spans="89:94">
      <c r="CK1743" s="536"/>
      <c r="CL1743" s="536"/>
      <c r="CM1743" s="81"/>
      <c r="CN1743" s="404"/>
      <c r="CO1743" s="92"/>
      <c r="CP1743" s="78"/>
    </row>
    <row r="1744" spans="89:94">
      <c r="CK1744" s="536"/>
      <c r="CL1744" s="536"/>
      <c r="CM1744" s="81"/>
      <c r="CN1744" s="404"/>
      <c r="CO1744" s="92"/>
      <c r="CP1744" s="78"/>
    </row>
    <row r="1745" spans="89:94">
      <c r="CK1745" s="536"/>
      <c r="CL1745" s="536"/>
      <c r="CM1745" s="81"/>
      <c r="CN1745" s="404"/>
      <c r="CO1745" s="92"/>
      <c r="CP1745" s="78"/>
    </row>
    <row r="1746" spans="89:94">
      <c r="CK1746" s="536"/>
      <c r="CL1746" s="536"/>
      <c r="CM1746" s="81"/>
      <c r="CN1746" s="404"/>
      <c r="CO1746" s="92"/>
      <c r="CP1746" s="78"/>
    </row>
    <row r="1747" spans="89:94">
      <c r="CK1747" s="536"/>
      <c r="CL1747" s="536"/>
      <c r="CM1747" s="81"/>
      <c r="CN1747" s="404"/>
      <c r="CO1747" s="92"/>
      <c r="CP1747" s="78"/>
    </row>
    <row r="1748" spans="89:94">
      <c r="CK1748" s="536"/>
      <c r="CL1748" s="536"/>
      <c r="CM1748" s="81"/>
      <c r="CN1748" s="404"/>
      <c r="CO1748" s="92"/>
      <c r="CP1748" s="78"/>
    </row>
    <row r="1749" spans="89:94">
      <c r="CK1749" s="536"/>
      <c r="CL1749" s="536"/>
      <c r="CM1749" s="81"/>
      <c r="CN1749" s="404"/>
      <c r="CO1749" s="92"/>
      <c r="CP1749" s="78"/>
    </row>
    <row r="1750" spans="89:94">
      <c r="CK1750" s="536"/>
      <c r="CL1750" s="536"/>
      <c r="CM1750" s="81"/>
      <c r="CN1750" s="404"/>
      <c r="CO1750" s="92"/>
      <c r="CP1750" s="78"/>
    </row>
    <row r="1751" spans="89:94">
      <c r="CK1751" s="536"/>
      <c r="CL1751" s="536"/>
      <c r="CM1751" s="81"/>
      <c r="CN1751" s="404"/>
      <c r="CO1751" s="92"/>
      <c r="CP1751" s="78"/>
    </row>
    <row r="1752" spans="89:94">
      <c r="CK1752" s="536"/>
      <c r="CL1752" s="536"/>
      <c r="CM1752" s="81"/>
      <c r="CN1752" s="404"/>
      <c r="CO1752" s="92"/>
      <c r="CP1752" s="78"/>
    </row>
    <row r="1753" spans="89:94">
      <c r="CK1753" s="536"/>
      <c r="CL1753" s="536"/>
      <c r="CM1753" s="81"/>
      <c r="CN1753" s="404"/>
      <c r="CO1753" s="92"/>
      <c r="CP1753" s="78"/>
    </row>
    <row r="1754" spans="89:94">
      <c r="CK1754" s="536"/>
      <c r="CL1754" s="536"/>
      <c r="CM1754" s="81"/>
      <c r="CN1754" s="404"/>
      <c r="CO1754" s="92"/>
      <c r="CP1754" s="78"/>
    </row>
    <row r="1755" spans="89:94">
      <c r="CK1755" s="536"/>
      <c r="CL1755" s="536"/>
      <c r="CM1755" s="81"/>
      <c r="CN1755" s="404"/>
      <c r="CO1755" s="92"/>
      <c r="CP1755" s="78"/>
    </row>
    <row r="1756" spans="89:94">
      <c r="CK1756" s="536"/>
      <c r="CL1756" s="536"/>
      <c r="CM1756" s="81"/>
      <c r="CN1756" s="404"/>
      <c r="CO1756" s="92"/>
      <c r="CP1756" s="78"/>
    </row>
    <row r="1757" spans="89:94">
      <c r="CK1757" s="536"/>
      <c r="CL1757" s="536"/>
      <c r="CM1757" s="81"/>
      <c r="CN1757" s="404"/>
      <c r="CO1757" s="92"/>
      <c r="CP1757" s="78"/>
    </row>
    <row r="1758" spans="89:94">
      <c r="CK1758" s="536"/>
      <c r="CL1758" s="536"/>
      <c r="CM1758" s="81"/>
      <c r="CN1758" s="404"/>
      <c r="CO1758" s="92"/>
      <c r="CP1758" s="78"/>
    </row>
    <row r="1759" spans="89:94">
      <c r="CK1759" s="536"/>
      <c r="CL1759" s="536"/>
      <c r="CM1759" s="81"/>
      <c r="CN1759" s="404"/>
      <c r="CO1759" s="92"/>
      <c r="CP1759" s="78"/>
    </row>
    <row r="1760" spans="89:94">
      <c r="CK1760" s="536"/>
      <c r="CL1760" s="536"/>
      <c r="CM1760" s="81"/>
      <c r="CN1760" s="404"/>
      <c r="CO1760" s="92"/>
      <c r="CP1760" s="78"/>
    </row>
    <row r="1761" spans="89:94">
      <c r="CK1761" s="536"/>
      <c r="CL1761" s="536"/>
      <c r="CM1761" s="81"/>
      <c r="CN1761" s="404"/>
      <c r="CO1761" s="92"/>
      <c r="CP1761" s="78"/>
    </row>
    <row r="1762" spans="89:94">
      <c r="CK1762" s="536"/>
      <c r="CL1762" s="536"/>
      <c r="CM1762" s="81"/>
      <c r="CN1762" s="404"/>
      <c r="CO1762" s="92"/>
      <c r="CP1762" s="78"/>
    </row>
    <row r="1763" spans="89:94">
      <c r="CK1763" s="536"/>
      <c r="CL1763" s="536"/>
      <c r="CM1763" s="81"/>
      <c r="CN1763" s="404"/>
      <c r="CO1763" s="92"/>
      <c r="CP1763" s="78"/>
    </row>
    <row r="1764" spans="89:94">
      <c r="CK1764" s="536"/>
      <c r="CL1764" s="536"/>
      <c r="CM1764" s="81"/>
      <c r="CN1764" s="404"/>
      <c r="CO1764" s="92"/>
      <c r="CP1764" s="78"/>
    </row>
    <row r="1765" spans="89:94">
      <c r="CK1765" s="536"/>
      <c r="CL1765" s="536"/>
      <c r="CM1765" s="81"/>
      <c r="CN1765" s="404"/>
      <c r="CO1765" s="92"/>
      <c r="CP1765" s="78"/>
    </row>
    <row r="1766" spans="89:94">
      <c r="CK1766" s="536"/>
      <c r="CL1766" s="536"/>
      <c r="CM1766" s="81"/>
      <c r="CN1766" s="404"/>
      <c r="CO1766" s="92"/>
      <c r="CP1766" s="78"/>
    </row>
    <row r="1767" spans="89:94">
      <c r="CK1767" s="536"/>
      <c r="CL1767" s="536"/>
      <c r="CM1767" s="81"/>
      <c r="CN1767" s="404"/>
      <c r="CO1767" s="92"/>
      <c r="CP1767" s="78"/>
    </row>
    <row r="1768" spans="89:94">
      <c r="CK1768" s="536"/>
      <c r="CL1768" s="536"/>
      <c r="CM1768" s="81"/>
      <c r="CN1768" s="404"/>
      <c r="CO1768" s="92"/>
      <c r="CP1768" s="78"/>
    </row>
    <row r="1769" spans="89:94">
      <c r="CK1769" s="536"/>
      <c r="CL1769" s="536"/>
      <c r="CM1769" s="81"/>
      <c r="CN1769" s="404"/>
      <c r="CO1769" s="92"/>
      <c r="CP1769" s="78"/>
    </row>
    <row r="1770" spans="89:94">
      <c r="CK1770" s="536"/>
      <c r="CL1770" s="536"/>
      <c r="CM1770" s="81"/>
      <c r="CN1770" s="404"/>
      <c r="CO1770" s="92"/>
      <c r="CP1770" s="78"/>
    </row>
    <row r="1771" spans="89:94">
      <c r="CK1771" s="536"/>
      <c r="CL1771" s="536"/>
      <c r="CM1771" s="81"/>
      <c r="CN1771" s="404"/>
      <c r="CO1771" s="92"/>
      <c r="CP1771" s="78"/>
    </row>
    <row r="1772" spans="89:94">
      <c r="CK1772" s="536"/>
      <c r="CL1772" s="536"/>
      <c r="CM1772" s="81"/>
      <c r="CN1772" s="404"/>
      <c r="CO1772" s="92"/>
      <c r="CP1772" s="78"/>
    </row>
    <row r="1773" spans="89:94">
      <c r="CK1773" s="536"/>
      <c r="CL1773" s="536"/>
      <c r="CM1773" s="81"/>
      <c r="CN1773" s="404"/>
      <c r="CO1773" s="92"/>
      <c r="CP1773" s="78"/>
    </row>
    <row r="1774" spans="89:94">
      <c r="CK1774" s="536"/>
      <c r="CL1774" s="536"/>
      <c r="CM1774" s="81"/>
      <c r="CN1774" s="404"/>
      <c r="CO1774" s="92"/>
      <c r="CP1774" s="78"/>
    </row>
    <row r="1775" spans="89:94">
      <c r="CK1775" s="536"/>
      <c r="CL1775" s="536"/>
      <c r="CM1775" s="81"/>
      <c r="CN1775" s="404"/>
      <c r="CO1775" s="92"/>
      <c r="CP1775" s="78"/>
    </row>
    <row r="1776" spans="89:94">
      <c r="CK1776" s="536"/>
      <c r="CL1776" s="536"/>
      <c r="CM1776" s="81"/>
      <c r="CN1776" s="404"/>
      <c r="CO1776" s="92"/>
      <c r="CP1776" s="78"/>
    </row>
    <row r="1777" spans="89:94">
      <c r="CK1777" s="536"/>
      <c r="CL1777" s="536"/>
      <c r="CM1777" s="81"/>
      <c r="CN1777" s="404"/>
      <c r="CO1777" s="92"/>
      <c r="CP1777" s="78"/>
    </row>
    <row r="1778" spans="89:94">
      <c r="CK1778" s="536"/>
      <c r="CL1778" s="536"/>
      <c r="CM1778" s="81"/>
      <c r="CN1778" s="404"/>
      <c r="CO1778" s="92"/>
      <c r="CP1778" s="78"/>
    </row>
    <row r="1779" spans="89:94">
      <c r="CK1779" s="536"/>
      <c r="CL1779" s="536"/>
      <c r="CM1779" s="81"/>
      <c r="CN1779" s="404"/>
      <c r="CO1779" s="92"/>
      <c r="CP1779" s="78"/>
    </row>
    <row r="1780" spans="89:94">
      <c r="CK1780" s="536"/>
      <c r="CL1780" s="536"/>
      <c r="CM1780" s="81"/>
      <c r="CN1780" s="404"/>
      <c r="CO1780" s="92"/>
      <c r="CP1780" s="78"/>
    </row>
    <row r="1781" spans="89:94">
      <c r="CK1781" s="536"/>
      <c r="CL1781" s="536"/>
      <c r="CM1781" s="81"/>
      <c r="CN1781" s="404"/>
      <c r="CO1781" s="92"/>
      <c r="CP1781" s="78"/>
    </row>
    <row r="1782" spans="89:94">
      <c r="CK1782" s="536"/>
      <c r="CL1782" s="536"/>
      <c r="CM1782" s="81"/>
      <c r="CN1782" s="404"/>
      <c r="CO1782" s="92"/>
      <c r="CP1782" s="78"/>
    </row>
    <row r="1783" spans="89:94">
      <c r="CK1783" s="536"/>
      <c r="CL1783" s="536"/>
      <c r="CM1783" s="81"/>
      <c r="CN1783" s="404"/>
      <c r="CO1783" s="92"/>
      <c r="CP1783" s="78"/>
    </row>
    <row r="1784" spans="89:94">
      <c r="CK1784" s="536"/>
      <c r="CL1784" s="536"/>
      <c r="CM1784" s="81"/>
      <c r="CN1784" s="404"/>
      <c r="CO1784" s="92"/>
      <c r="CP1784" s="78"/>
    </row>
    <row r="1785" spans="89:94">
      <c r="CK1785" s="536"/>
      <c r="CL1785" s="536"/>
      <c r="CM1785" s="81"/>
      <c r="CN1785" s="404"/>
      <c r="CO1785" s="92"/>
      <c r="CP1785" s="78"/>
    </row>
    <row r="1786" spans="89:94">
      <c r="CK1786" s="536"/>
      <c r="CL1786" s="536"/>
      <c r="CM1786" s="81"/>
      <c r="CN1786" s="404"/>
      <c r="CO1786" s="92"/>
      <c r="CP1786" s="78"/>
    </row>
    <row r="1787" spans="89:94">
      <c r="CK1787" s="536"/>
      <c r="CL1787" s="536"/>
      <c r="CM1787" s="81"/>
      <c r="CN1787" s="404"/>
      <c r="CO1787" s="92"/>
      <c r="CP1787" s="78"/>
    </row>
    <row r="1788" spans="89:94">
      <c r="CK1788" s="536"/>
      <c r="CL1788" s="536"/>
      <c r="CM1788" s="81"/>
      <c r="CN1788" s="404"/>
      <c r="CO1788" s="92"/>
      <c r="CP1788" s="78"/>
    </row>
    <row r="1789" spans="89:94">
      <c r="CK1789" s="536"/>
      <c r="CL1789" s="536"/>
      <c r="CM1789" s="81"/>
      <c r="CN1789" s="404"/>
      <c r="CO1789" s="92"/>
      <c r="CP1789" s="78"/>
    </row>
    <row r="1790" spans="89:94">
      <c r="CK1790" s="536"/>
      <c r="CL1790" s="536"/>
      <c r="CM1790" s="81"/>
      <c r="CN1790" s="404"/>
      <c r="CO1790" s="92"/>
      <c r="CP1790" s="78"/>
    </row>
    <row r="1791" spans="89:94">
      <c r="CK1791" s="536"/>
      <c r="CL1791" s="536"/>
      <c r="CM1791" s="81"/>
      <c r="CN1791" s="404"/>
      <c r="CO1791" s="92"/>
      <c r="CP1791" s="78"/>
    </row>
    <row r="1792" spans="89:94">
      <c r="CK1792" s="536"/>
      <c r="CL1792" s="536"/>
      <c r="CM1792" s="81"/>
      <c r="CN1792" s="404"/>
      <c r="CO1792" s="92"/>
      <c r="CP1792" s="78"/>
    </row>
    <row r="1793" spans="89:94">
      <c r="CK1793" s="536"/>
      <c r="CL1793" s="536"/>
      <c r="CM1793" s="81"/>
      <c r="CN1793" s="404"/>
      <c r="CO1793" s="92"/>
      <c r="CP1793" s="78"/>
    </row>
    <row r="1794" spans="89:94">
      <c r="CK1794" s="536"/>
      <c r="CL1794" s="536"/>
      <c r="CM1794" s="81"/>
      <c r="CN1794" s="404"/>
      <c r="CO1794" s="92"/>
      <c r="CP1794" s="78"/>
    </row>
    <row r="1795" spans="89:94">
      <c r="CK1795" s="536"/>
      <c r="CL1795" s="536"/>
      <c r="CM1795" s="81"/>
      <c r="CN1795" s="404"/>
      <c r="CO1795" s="92"/>
      <c r="CP1795" s="78"/>
    </row>
    <row r="1796" spans="89:94">
      <c r="CK1796" s="536"/>
      <c r="CL1796" s="536"/>
      <c r="CM1796" s="81"/>
      <c r="CN1796" s="404"/>
      <c r="CO1796" s="92"/>
      <c r="CP1796" s="78"/>
    </row>
    <row r="1797" spans="89:94">
      <c r="CK1797" s="536"/>
      <c r="CL1797" s="536"/>
      <c r="CM1797" s="81"/>
      <c r="CN1797" s="404"/>
      <c r="CO1797" s="92"/>
      <c r="CP1797" s="78"/>
    </row>
    <row r="1798" spans="89:94">
      <c r="CK1798" s="536"/>
      <c r="CL1798" s="536"/>
      <c r="CM1798" s="81"/>
      <c r="CN1798" s="404"/>
      <c r="CO1798" s="92"/>
      <c r="CP1798" s="78"/>
    </row>
    <row r="1799" spans="89:94">
      <c r="CK1799" s="536"/>
      <c r="CL1799" s="536"/>
      <c r="CM1799" s="81"/>
      <c r="CN1799" s="404"/>
      <c r="CO1799" s="92"/>
      <c r="CP1799" s="78"/>
    </row>
    <row r="1800" spans="89:94">
      <c r="CK1800" s="536"/>
      <c r="CL1800" s="536"/>
      <c r="CM1800" s="81"/>
      <c r="CN1800" s="404"/>
      <c r="CO1800" s="92"/>
      <c r="CP1800" s="78"/>
    </row>
    <row r="1801" spans="89:94">
      <c r="CK1801" s="536"/>
      <c r="CL1801" s="536"/>
      <c r="CM1801" s="81"/>
      <c r="CN1801" s="404"/>
      <c r="CO1801" s="92"/>
      <c r="CP1801" s="78"/>
    </row>
    <row r="1802" spans="89:94">
      <c r="CK1802" s="536"/>
      <c r="CL1802" s="536"/>
      <c r="CM1802" s="81"/>
      <c r="CN1802" s="404"/>
      <c r="CO1802" s="92"/>
      <c r="CP1802" s="78"/>
    </row>
    <row r="1803" spans="89:94">
      <c r="CK1803" s="536"/>
      <c r="CL1803" s="536"/>
      <c r="CM1803" s="81"/>
      <c r="CN1803" s="404"/>
      <c r="CO1803" s="92"/>
      <c r="CP1803" s="78"/>
    </row>
    <row r="1804" spans="89:94">
      <c r="CK1804" s="536"/>
      <c r="CL1804" s="536"/>
      <c r="CM1804" s="81"/>
      <c r="CN1804" s="404"/>
      <c r="CO1804" s="92"/>
      <c r="CP1804" s="78"/>
    </row>
    <row r="1805" spans="89:94">
      <c r="CK1805" s="536"/>
      <c r="CL1805" s="536"/>
      <c r="CM1805" s="81"/>
      <c r="CN1805" s="404"/>
      <c r="CO1805" s="92"/>
      <c r="CP1805" s="78"/>
    </row>
    <row r="1806" spans="89:94">
      <c r="CK1806" s="536"/>
      <c r="CL1806" s="536"/>
      <c r="CM1806" s="81"/>
      <c r="CN1806" s="404"/>
      <c r="CO1806" s="92"/>
      <c r="CP1806" s="78"/>
    </row>
    <row r="1807" spans="89:94">
      <c r="CK1807" s="536"/>
      <c r="CL1807" s="536"/>
      <c r="CM1807" s="81"/>
      <c r="CN1807" s="404"/>
      <c r="CO1807" s="92"/>
      <c r="CP1807" s="78"/>
    </row>
    <row r="1808" spans="89:94">
      <c r="CK1808" s="536"/>
      <c r="CL1808" s="536"/>
      <c r="CM1808" s="81"/>
      <c r="CN1808" s="404"/>
      <c r="CO1808" s="92"/>
      <c r="CP1808" s="78"/>
    </row>
    <row r="1809" spans="89:94">
      <c r="CK1809" s="536"/>
      <c r="CL1809" s="536"/>
      <c r="CM1809" s="81"/>
      <c r="CN1809" s="404"/>
      <c r="CO1809" s="92"/>
      <c r="CP1809" s="78"/>
    </row>
    <row r="1810" spans="89:94">
      <c r="CK1810" s="536"/>
      <c r="CL1810" s="536"/>
      <c r="CM1810" s="81"/>
      <c r="CN1810" s="404"/>
      <c r="CO1810" s="92"/>
      <c r="CP1810" s="78"/>
    </row>
    <row r="1811" spans="89:94">
      <c r="CK1811" s="536"/>
      <c r="CL1811" s="536"/>
      <c r="CM1811" s="81"/>
      <c r="CN1811" s="404"/>
      <c r="CO1811" s="92"/>
      <c r="CP1811" s="78"/>
    </row>
    <row r="1812" spans="89:94">
      <c r="CK1812" s="536"/>
      <c r="CL1812" s="536"/>
      <c r="CM1812" s="81"/>
      <c r="CN1812" s="404"/>
      <c r="CO1812" s="92"/>
      <c r="CP1812" s="78"/>
    </row>
    <row r="1813" spans="89:94">
      <c r="CK1813" s="536"/>
      <c r="CL1813" s="536"/>
      <c r="CM1813" s="81"/>
      <c r="CN1813" s="404"/>
      <c r="CO1813" s="92"/>
      <c r="CP1813" s="78"/>
    </row>
    <row r="1814" spans="89:94">
      <c r="CK1814" s="536"/>
      <c r="CL1814" s="536"/>
      <c r="CM1814" s="81"/>
      <c r="CN1814" s="404"/>
      <c r="CO1814" s="92"/>
      <c r="CP1814" s="78"/>
    </row>
    <row r="1815" spans="89:94">
      <c r="CK1815" s="536"/>
      <c r="CL1815" s="536"/>
      <c r="CM1815" s="81"/>
      <c r="CN1815" s="404"/>
      <c r="CO1815" s="92"/>
      <c r="CP1815" s="78"/>
    </row>
    <row r="1816" spans="89:94">
      <c r="CK1816" s="536"/>
      <c r="CL1816" s="536"/>
      <c r="CM1816" s="81"/>
      <c r="CN1816" s="404"/>
      <c r="CO1816" s="92"/>
      <c r="CP1816" s="78"/>
    </row>
    <row r="1817" spans="89:94">
      <c r="CK1817" s="536"/>
      <c r="CL1817" s="536"/>
      <c r="CM1817" s="81"/>
      <c r="CN1817" s="404"/>
      <c r="CO1817" s="92"/>
      <c r="CP1817" s="78"/>
    </row>
    <row r="1818" spans="89:94">
      <c r="CK1818" s="536"/>
      <c r="CL1818" s="536"/>
      <c r="CM1818" s="81"/>
      <c r="CN1818" s="404"/>
      <c r="CO1818" s="92"/>
      <c r="CP1818" s="78"/>
    </row>
    <row r="1819" spans="89:94">
      <c r="CK1819" s="536"/>
      <c r="CL1819" s="536"/>
      <c r="CM1819" s="81"/>
      <c r="CN1819" s="404"/>
      <c r="CO1819" s="92"/>
      <c r="CP1819" s="78"/>
    </row>
    <row r="1820" spans="89:94">
      <c r="CK1820" s="536"/>
      <c r="CL1820" s="536"/>
      <c r="CM1820" s="81"/>
      <c r="CN1820" s="404"/>
      <c r="CO1820" s="92"/>
      <c r="CP1820" s="78"/>
    </row>
    <row r="1821" spans="89:94">
      <c r="CK1821" s="536"/>
      <c r="CL1821" s="536"/>
      <c r="CM1821" s="81"/>
      <c r="CN1821" s="404"/>
      <c r="CO1821" s="92"/>
      <c r="CP1821" s="78"/>
    </row>
    <row r="1822" spans="89:94">
      <c r="CK1822" s="536"/>
      <c r="CL1822" s="536"/>
      <c r="CM1822" s="81"/>
      <c r="CN1822" s="404"/>
      <c r="CO1822" s="92"/>
      <c r="CP1822" s="78"/>
    </row>
    <row r="1823" spans="89:94">
      <c r="CK1823" s="536"/>
      <c r="CL1823" s="536"/>
      <c r="CM1823" s="81"/>
      <c r="CN1823" s="404"/>
      <c r="CO1823" s="92"/>
      <c r="CP1823" s="78"/>
    </row>
    <row r="1824" spans="89:94">
      <c r="CK1824" s="536"/>
      <c r="CL1824" s="536"/>
      <c r="CM1824" s="81"/>
      <c r="CN1824" s="404"/>
      <c r="CO1824" s="92"/>
      <c r="CP1824" s="78"/>
    </row>
    <row r="1825" spans="89:94">
      <c r="CK1825" s="536"/>
      <c r="CL1825" s="536"/>
      <c r="CM1825" s="81"/>
      <c r="CN1825" s="404"/>
      <c r="CO1825" s="92"/>
      <c r="CP1825" s="78"/>
    </row>
    <row r="1826" spans="89:94">
      <c r="CK1826" s="536"/>
      <c r="CL1826" s="536"/>
      <c r="CM1826" s="81"/>
      <c r="CN1826" s="404"/>
      <c r="CO1826" s="92"/>
      <c r="CP1826" s="78"/>
    </row>
    <row r="1827" spans="89:94">
      <c r="CK1827" s="536"/>
      <c r="CL1827" s="536"/>
      <c r="CM1827" s="81"/>
      <c r="CN1827" s="404"/>
      <c r="CO1827" s="92"/>
      <c r="CP1827" s="78"/>
    </row>
    <row r="1828" spans="89:94">
      <c r="CK1828" s="536"/>
      <c r="CL1828" s="536"/>
      <c r="CM1828" s="81"/>
      <c r="CN1828" s="404"/>
      <c r="CO1828" s="92"/>
      <c r="CP1828" s="78"/>
    </row>
    <row r="1829" spans="89:94">
      <c r="CK1829" s="536"/>
      <c r="CL1829" s="536"/>
      <c r="CM1829" s="81"/>
      <c r="CN1829" s="404"/>
      <c r="CO1829" s="92"/>
      <c r="CP1829" s="78"/>
    </row>
    <row r="1830" spans="89:94">
      <c r="CK1830" s="536"/>
      <c r="CL1830" s="536"/>
      <c r="CM1830" s="81"/>
      <c r="CN1830" s="404"/>
      <c r="CO1830" s="92"/>
      <c r="CP1830" s="78"/>
    </row>
    <row r="1831" spans="89:94">
      <c r="CK1831" s="536"/>
      <c r="CL1831" s="536"/>
      <c r="CM1831" s="81"/>
      <c r="CN1831" s="404"/>
      <c r="CO1831" s="92"/>
      <c r="CP1831" s="78"/>
    </row>
    <row r="1832" spans="89:94">
      <c r="CK1832" s="536"/>
      <c r="CL1832" s="536"/>
      <c r="CM1832" s="81"/>
      <c r="CN1832" s="404"/>
      <c r="CO1832" s="92"/>
      <c r="CP1832" s="78"/>
    </row>
    <row r="1833" spans="89:94">
      <c r="CK1833" s="536"/>
      <c r="CL1833" s="536"/>
      <c r="CM1833" s="81"/>
      <c r="CN1833" s="404"/>
      <c r="CO1833" s="92"/>
      <c r="CP1833" s="78"/>
    </row>
    <row r="1834" spans="89:94">
      <c r="CK1834" s="536"/>
      <c r="CL1834" s="536"/>
      <c r="CM1834" s="81"/>
      <c r="CN1834" s="404"/>
      <c r="CO1834" s="92"/>
      <c r="CP1834" s="78"/>
    </row>
    <row r="1835" spans="89:94">
      <c r="CK1835" s="536"/>
      <c r="CL1835" s="536"/>
      <c r="CM1835" s="81"/>
      <c r="CN1835" s="404"/>
      <c r="CO1835" s="92"/>
      <c r="CP1835" s="78"/>
    </row>
    <row r="1836" spans="89:94">
      <c r="CK1836" s="536"/>
      <c r="CL1836" s="536"/>
      <c r="CM1836" s="81"/>
      <c r="CN1836" s="404"/>
      <c r="CO1836" s="92"/>
      <c r="CP1836" s="78"/>
    </row>
    <row r="1837" spans="89:94">
      <c r="CK1837" s="536"/>
      <c r="CL1837" s="536"/>
      <c r="CM1837" s="81"/>
      <c r="CN1837" s="404"/>
      <c r="CO1837" s="92"/>
      <c r="CP1837" s="78"/>
    </row>
    <row r="1838" spans="89:94">
      <c r="CK1838" s="536"/>
      <c r="CL1838" s="536"/>
      <c r="CM1838" s="81"/>
      <c r="CN1838" s="404"/>
      <c r="CO1838" s="92"/>
      <c r="CP1838" s="78"/>
    </row>
    <row r="1839" spans="89:94">
      <c r="CK1839" s="536"/>
      <c r="CL1839" s="536"/>
      <c r="CM1839" s="81"/>
      <c r="CN1839" s="404"/>
      <c r="CO1839" s="92"/>
      <c r="CP1839" s="78"/>
    </row>
    <row r="1840" spans="89:94">
      <c r="CK1840" s="536"/>
      <c r="CL1840" s="536"/>
      <c r="CM1840" s="81"/>
      <c r="CN1840" s="404"/>
      <c r="CO1840" s="92"/>
      <c r="CP1840" s="78"/>
    </row>
    <row r="1841" spans="89:94">
      <c r="CK1841" s="536"/>
      <c r="CL1841" s="536"/>
      <c r="CM1841" s="81"/>
      <c r="CN1841" s="404"/>
      <c r="CO1841" s="92"/>
      <c r="CP1841" s="78"/>
    </row>
    <row r="1842" spans="89:94">
      <c r="CK1842" s="536"/>
      <c r="CL1842" s="536"/>
      <c r="CM1842" s="81"/>
      <c r="CN1842" s="404"/>
      <c r="CO1842" s="92"/>
      <c r="CP1842" s="78"/>
    </row>
    <row r="1843" spans="89:94">
      <c r="CK1843" s="536"/>
      <c r="CL1843" s="536"/>
      <c r="CM1843" s="81"/>
      <c r="CN1843" s="404"/>
      <c r="CO1843" s="92"/>
      <c r="CP1843" s="78"/>
    </row>
    <row r="1844" spans="89:94">
      <c r="CK1844" s="536"/>
      <c r="CL1844" s="536"/>
      <c r="CM1844" s="81"/>
      <c r="CN1844" s="404"/>
      <c r="CO1844" s="92"/>
      <c r="CP1844" s="78"/>
    </row>
    <row r="1845" spans="89:94">
      <c r="CK1845" s="536"/>
      <c r="CL1845" s="536"/>
      <c r="CM1845" s="81"/>
      <c r="CN1845" s="404"/>
      <c r="CO1845" s="92"/>
      <c r="CP1845" s="78"/>
    </row>
    <row r="1846" spans="89:94">
      <c r="CK1846" s="536"/>
      <c r="CL1846" s="536"/>
      <c r="CM1846" s="81"/>
      <c r="CN1846" s="404"/>
      <c r="CO1846" s="92"/>
      <c r="CP1846" s="78"/>
    </row>
    <row r="1847" spans="89:94">
      <c r="CK1847" s="536"/>
      <c r="CL1847" s="536"/>
      <c r="CM1847" s="81"/>
      <c r="CN1847" s="404"/>
      <c r="CO1847" s="92"/>
      <c r="CP1847" s="78"/>
    </row>
    <row r="1848" spans="89:94">
      <c r="CK1848" s="536"/>
      <c r="CL1848" s="536"/>
      <c r="CM1848" s="81"/>
      <c r="CN1848" s="404"/>
      <c r="CO1848" s="92"/>
      <c r="CP1848" s="78"/>
    </row>
    <row r="1849" spans="89:94">
      <c r="CK1849" s="536"/>
      <c r="CL1849" s="536"/>
      <c r="CM1849" s="81"/>
      <c r="CN1849" s="404"/>
      <c r="CO1849" s="92"/>
      <c r="CP1849" s="78"/>
    </row>
    <row r="1850" spans="89:94">
      <c r="CK1850" s="536"/>
      <c r="CL1850" s="536"/>
      <c r="CM1850" s="81"/>
      <c r="CN1850" s="404"/>
      <c r="CO1850" s="92"/>
      <c r="CP1850" s="78"/>
    </row>
    <row r="1851" spans="89:94">
      <c r="CK1851" s="536"/>
      <c r="CL1851" s="536"/>
      <c r="CM1851" s="81"/>
      <c r="CN1851" s="404"/>
      <c r="CO1851" s="92"/>
      <c r="CP1851" s="78"/>
    </row>
    <row r="1852" spans="89:94">
      <c r="CK1852" s="536"/>
      <c r="CL1852" s="536"/>
      <c r="CM1852" s="81"/>
      <c r="CN1852" s="404"/>
      <c r="CO1852" s="92"/>
      <c r="CP1852" s="78"/>
    </row>
    <row r="1853" spans="89:94">
      <c r="CK1853" s="536"/>
      <c r="CL1853" s="536"/>
      <c r="CM1853" s="81"/>
      <c r="CN1853" s="404"/>
      <c r="CO1853" s="92"/>
      <c r="CP1853" s="78"/>
    </row>
    <row r="1854" spans="89:94">
      <c r="CK1854" s="536"/>
      <c r="CL1854" s="536"/>
      <c r="CM1854" s="81"/>
      <c r="CN1854" s="404"/>
      <c r="CO1854" s="92"/>
      <c r="CP1854" s="78"/>
    </row>
    <row r="1855" spans="89:94">
      <c r="CK1855" s="536"/>
      <c r="CL1855" s="536"/>
      <c r="CM1855" s="81"/>
      <c r="CN1855" s="404"/>
      <c r="CO1855" s="92"/>
      <c r="CP1855" s="78"/>
    </row>
    <row r="1856" spans="89:94">
      <c r="CK1856" s="536"/>
      <c r="CL1856" s="536"/>
      <c r="CM1856" s="81"/>
      <c r="CN1856" s="404"/>
      <c r="CO1856" s="92"/>
      <c r="CP1856" s="78"/>
    </row>
    <row r="1857" spans="89:94">
      <c r="CK1857" s="536"/>
      <c r="CL1857" s="536"/>
      <c r="CM1857" s="81"/>
      <c r="CN1857" s="404"/>
      <c r="CO1857" s="92"/>
      <c r="CP1857" s="78"/>
    </row>
    <row r="1858" spans="89:94">
      <c r="CK1858" s="536"/>
      <c r="CL1858" s="536"/>
      <c r="CM1858" s="81"/>
      <c r="CN1858" s="404"/>
      <c r="CO1858" s="92"/>
      <c r="CP1858" s="78"/>
    </row>
    <row r="1859" spans="89:94">
      <c r="CK1859" s="536"/>
      <c r="CL1859" s="536"/>
      <c r="CM1859" s="81"/>
      <c r="CN1859" s="404"/>
      <c r="CO1859" s="92"/>
      <c r="CP1859" s="78"/>
    </row>
    <row r="1860" spans="89:94">
      <c r="CK1860" s="536"/>
      <c r="CL1860" s="536"/>
      <c r="CM1860" s="81"/>
      <c r="CN1860" s="404"/>
      <c r="CO1860" s="92"/>
      <c r="CP1860" s="78"/>
    </row>
    <row r="1861" spans="89:94">
      <c r="CK1861" s="536"/>
      <c r="CL1861" s="536"/>
      <c r="CM1861" s="81"/>
      <c r="CN1861" s="404"/>
      <c r="CO1861" s="92"/>
      <c r="CP1861" s="78"/>
    </row>
    <row r="1862" spans="89:94">
      <c r="CK1862" s="536"/>
      <c r="CL1862" s="536"/>
      <c r="CM1862" s="81"/>
      <c r="CN1862" s="404"/>
      <c r="CO1862" s="92"/>
      <c r="CP1862" s="78"/>
    </row>
    <row r="1863" spans="89:94">
      <c r="CK1863" s="536"/>
      <c r="CL1863" s="536"/>
      <c r="CM1863" s="81"/>
      <c r="CN1863" s="404"/>
      <c r="CO1863" s="92"/>
      <c r="CP1863" s="78"/>
    </row>
    <row r="1864" spans="89:94">
      <c r="CK1864" s="536"/>
      <c r="CL1864" s="536"/>
      <c r="CM1864" s="81"/>
      <c r="CN1864" s="404"/>
      <c r="CO1864" s="92"/>
      <c r="CP1864" s="78"/>
    </row>
    <row r="1865" spans="89:94">
      <c r="CK1865" s="536"/>
      <c r="CL1865" s="536"/>
      <c r="CM1865" s="81"/>
      <c r="CN1865" s="404"/>
      <c r="CO1865" s="92"/>
      <c r="CP1865" s="78"/>
    </row>
    <row r="1866" spans="89:94">
      <c r="CK1866" s="536"/>
      <c r="CL1866" s="536"/>
      <c r="CM1866" s="81"/>
      <c r="CN1866" s="404"/>
      <c r="CO1866" s="92"/>
      <c r="CP1866" s="78"/>
    </row>
    <row r="1867" spans="89:94">
      <c r="CK1867" s="536"/>
      <c r="CL1867" s="536"/>
      <c r="CM1867" s="81"/>
      <c r="CN1867" s="404"/>
      <c r="CO1867" s="92"/>
      <c r="CP1867" s="78"/>
    </row>
    <row r="1868" spans="89:94">
      <c r="CK1868" s="536"/>
      <c r="CL1868" s="536"/>
      <c r="CM1868" s="81"/>
      <c r="CN1868" s="404"/>
      <c r="CO1868" s="92"/>
      <c r="CP1868" s="78"/>
    </row>
    <row r="1869" spans="89:94">
      <c r="CK1869" s="536"/>
      <c r="CL1869" s="536"/>
      <c r="CM1869" s="81"/>
      <c r="CN1869" s="404"/>
      <c r="CO1869" s="92"/>
      <c r="CP1869" s="78"/>
    </row>
    <row r="1870" spans="89:94">
      <c r="CK1870" s="536"/>
      <c r="CL1870" s="536"/>
      <c r="CM1870" s="81"/>
      <c r="CN1870" s="404"/>
      <c r="CO1870" s="92"/>
      <c r="CP1870" s="78"/>
    </row>
    <row r="1871" spans="89:94">
      <c r="CK1871" s="536"/>
      <c r="CL1871" s="536"/>
      <c r="CM1871" s="81"/>
      <c r="CN1871" s="404"/>
      <c r="CO1871" s="92"/>
      <c r="CP1871" s="78"/>
    </row>
    <row r="1872" spans="89:94">
      <c r="CK1872" s="536"/>
      <c r="CL1872" s="536"/>
      <c r="CM1872" s="81"/>
      <c r="CN1872" s="404"/>
      <c r="CO1872" s="92"/>
      <c r="CP1872" s="78"/>
    </row>
    <row r="1873" spans="89:94">
      <c r="CK1873" s="536"/>
      <c r="CL1873" s="536"/>
      <c r="CM1873" s="81"/>
      <c r="CN1873" s="404"/>
      <c r="CO1873" s="92"/>
      <c r="CP1873" s="78"/>
    </row>
    <row r="1874" spans="89:94">
      <c r="CK1874" s="536"/>
      <c r="CL1874" s="536"/>
      <c r="CM1874" s="81"/>
      <c r="CN1874" s="404"/>
      <c r="CO1874" s="92"/>
      <c r="CP1874" s="78"/>
    </row>
    <row r="1875" spans="89:94">
      <c r="CK1875" s="536"/>
      <c r="CL1875" s="536"/>
      <c r="CM1875" s="81"/>
      <c r="CN1875" s="404"/>
      <c r="CO1875" s="92"/>
      <c r="CP1875" s="78"/>
    </row>
    <row r="1876" spans="89:94">
      <c r="CK1876" s="536"/>
      <c r="CL1876" s="536"/>
      <c r="CM1876" s="81"/>
      <c r="CN1876" s="404"/>
      <c r="CO1876" s="92"/>
      <c r="CP1876" s="78"/>
    </row>
    <row r="1877" spans="89:94">
      <c r="CK1877" s="536"/>
      <c r="CL1877" s="536"/>
      <c r="CM1877" s="81"/>
      <c r="CN1877" s="404"/>
      <c r="CO1877" s="92"/>
      <c r="CP1877" s="78"/>
    </row>
    <row r="1878" spans="89:94">
      <c r="CK1878" s="536"/>
      <c r="CL1878" s="536"/>
      <c r="CM1878" s="81"/>
      <c r="CN1878" s="404"/>
      <c r="CO1878" s="92"/>
      <c r="CP1878" s="78"/>
    </row>
    <row r="1879" spans="89:94">
      <c r="CK1879" s="536"/>
      <c r="CL1879" s="536"/>
      <c r="CM1879" s="81"/>
      <c r="CN1879" s="404"/>
      <c r="CO1879" s="92"/>
      <c r="CP1879" s="78"/>
    </row>
    <row r="1880" spans="89:94">
      <c r="CK1880" s="536"/>
      <c r="CL1880" s="536"/>
      <c r="CM1880" s="81"/>
      <c r="CN1880" s="404"/>
      <c r="CO1880" s="92"/>
      <c r="CP1880" s="78"/>
    </row>
    <row r="1881" spans="89:94">
      <c r="CK1881" s="536"/>
      <c r="CL1881" s="536"/>
      <c r="CM1881" s="81"/>
      <c r="CN1881" s="404"/>
      <c r="CO1881" s="92"/>
      <c r="CP1881" s="78"/>
    </row>
    <row r="1882" spans="89:94">
      <c r="CK1882" s="536"/>
      <c r="CL1882" s="536"/>
      <c r="CM1882" s="81"/>
      <c r="CN1882" s="404"/>
      <c r="CO1882" s="92"/>
      <c r="CP1882" s="78"/>
    </row>
    <row r="1883" spans="89:94">
      <c r="CK1883" s="536"/>
      <c r="CL1883" s="536"/>
      <c r="CM1883" s="81"/>
      <c r="CN1883" s="404"/>
      <c r="CO1883" s="92"/>
      <c r="CP1883" s="78"/>
    </row>
    <row r="1884" spans="89:94">
      <c r="CK1884" s="536"/>
      <c r="CL1884" s="536"/>
      <c r="CM1884" s="81"/>
      <c r="CN1884" s="404"/>
      <c r="CO1884" s="92"/>
      <c r="CP1884" s="78"/>
    </row>
    <row r="1885" spans="89:94">
      <c r="CK1885" s="536"/>
      <c r="CL1885" s="536"/>
      <c r="CM1885" s="81"/>
      <c r="CN1885" s="404"/>
      <c r="CO1885" s="92"/>
      <c r="CP1885" s="78"/>
    </row>
    <row r="1886" spans="89:94">
      <c r="CK1886" s="536"/>
      <c r="CL1886" s="536"/>
      <c r="CM1886" s="81"/>
      <c r="CN1886" s="404"/>
      <c r="CO1886" s="92"/>
      <c r="CP1886" s="78"/>
    </row>
    <row r="1887" spans="89:94">
      <c r="CK1887" s="536"/>
      <c r="CL1887" s="536"/>
      <c r="CM1887" s="81"/>
      <c r="CN1887" s="404"/>
      <c r="CO1887" s="92"/>
      <c r="CP1887" s="78"/>
    </row>
    <row r="1888" spans="89:94">
      <c r="CK1888" s="536"/>
      <c r="CL1888" s="536"/>
      <c r="CM1888" s="81"/>
      <c r="CN1888" s="404"/>
      <c r="CO1888" s="92"/>
      <c r="CP1888" s="78"/>
    </row>
    <row r="1889" spans="89:94">
      <c r="CK1889" s="536"/>
      <c r="CL1889" s="536"/>
      <c r="CM1889" s="81"/>
      <c r="CN1889" s="404"/>
      <c r="CO1889" s="92"/>
      <c r="CP1889" s="78"/>
    </row>
    <row r="1890" spans="89:94">
      <c r="CK1890" s="536"/>
      <c r="CL1890" s="536"/>
      <c r="CM1890" s="81"/>
      <c r="CN1890" s="404"/>
      <c r="CO1890" s="92"/>
      <c r="CP1890" s="78"/>
    </row>
    <row r="1891" spans="89:94">
      <c r="CK1891" s="536"/>
      <c r="CL1891" s="536"/>
      <c r="CM1891" s="81"/>
      <c r="CN1891" s="404"/>
      <c r="CO1891" s="92"/>
      <c r="CP1891" s="78"/>
    </row>
    <row r="1892" spans="89:94">
      <c r="CK1892" s="536"/>
      <c r="CL1892" s="536"/>
      <c r="CM1892" s="81"/>
      <c r="CN1892" s="404"/>
      <c r="CO1892" s="92"/>
      <c r="CP1892" s="78"/>
    </row>
    <row r="1893" spans="89:94">
      <c r="CK1893" s="536"/>
      <c r="CL1893" s="536"/>
      <c r="CM1893" s="81"/>
      <c r="CN1893" s="404"/>
      <c r="CO1893" s="92"/>
      <c r="CP1893" s="78"/>
    </row>
    <row r="1894" spans="89:94">
      <c r="CK1894" s="536"/>
      <c r="CL1894" s="536"/>
      <c r="CM1894" s="81"/>
      <c r="CN1894" s="404"/>
      <c r="CO1894" s="92"/>
      <c r="CP1894" s="78"/>
    </row>
    <row r="1895" spans="89:94">
      <c r="CK1895" s="536"/>
      <c r="CL1895" s="536"/>
      <c r="CM1895" s="81"/>
      <c r="CN1895" s="404"/>
      <c r="CO1895" s="92"/>
      <c r="CP1895" s="78"/>
    </row>
    <row r="1896" spans="89:94">
      <c r="CK1896" s="536"/>
      <c r="CL1896" s="536"/>
      <c r="CM1896" s="81"/>
      <c r="CN1896" s="404"/>
      <c r="CO1896" s="92"/>
      <c r="CP1896" s="78"/>
    </row>
    <row r="1897" spans="89:94">
      <c r="CK1897" s="536"/>
      <c r="CL1897" s="536"/>
      <c r="CM1897" s="81"/>
      <c r="CN1897" s="404"/>
      <c r="CO1897" s="92"/>
      <c r="CP1897" s="78"/>
    </row>
    <row r="1898" spans="89:94">
      <c r="CK1898" s="536"/>
      <c r="CL1898" s="536"/>
      <c r="CM1898" s="81"/>
      <c r="CN1898" s="404"/>
      <c r="CO1898" s="92"/>
      <c r="CP1898" s="78"/>
    </row>
    <row r="1899" spans="89:94">
      <c r="CK1899" s="536"/>
      <c r="CL1899" s="536"/>
      <c r="CM1899" s="81"/>
      <c r="CN1899" s="404"/>
      <c r="CO1899" s="92"/>
      <c r="CP1899" s="78"/>
    </row>
    <row r="1900" spans="89:94">
      <c r="CK1900" s="536"/>
      <c r="CL1900" s="536"/>
      <c r="CM1900" s="81"/>
      <c r="CN1900" s="404"/>
      <c r="CO1900" s="92"/>
      <c r="CP1900" s="78"/>
    </row>
    <row r="1901" spans="89:94">
      <c r="CK1901" s="536"/>
      <c r="CL1901" s="536"/>
      <c r="CM1901" s="81"/>
      <c r="CN1901" s="404"/>
      <c r="CO1901" s="92"/>
      <c r="CP1901" s="78"/>
    </row>
    <row r="1902" spans="89:94">
      <c r="CK1902" s="536"/>
      <c r="CL1902" s="536"/>
      <c r="CM1902" s="81"/>
      <c r="CN1902" s="404"/>
      <c r="CO1902" s="92"/>
      <c r="CP1902" s="78"/>
    </row>
    <row r="1903" spans="89:94">
      <c r="CK1903" s="536"/>
      <c r="CL1903" s="536"/>
      <c r="CM1903" s="81"/>
      <c r="CN1903" s="404"/>
      <c r="CO1903" s="92"/>
      <c r="CP1903" s="78"/>
    </row>
    <row r="1904" spans="89:94">
      <c r="CK1904" s="536"/>
      <c r="CL1904" s="536"/>
      <c r="CM1904" s="81"/>
      <c r="CN1904" s="404"/>
      <c r="CO1904" s="92"/>
      <c r="CP1904" s="78"/>
    </row>
    <row r="1905" spans="89:94">
      <c r="CK1905" s="536"/>
      <c r="CL1905" s="536"/>
      <c r="CM1905" s="81"/>
      <c r="CN1905" s="404"/>
      <c r="CO1905" s="92"/>
      <c r="CP1905" s="78"/>
    </row>
    <row r="1906" spans="89:94">
      <c r="CK1906" s="536"/>
      <c r="CL1906" s="536"/>
      <c r="CM1906" s="81"/>
      <c r="CN1906" s="404"/>
      <c r="CO1906" s="92"/>
      <c r="CP1906" s="78"/>
    </row>
    <row r="1907" spans="89:94">
      <c r="CK1907" s="536"/>
      <c r="CL1907" s="536"/>
      <c r="CM1907" s="81"/>
      <c r="CN1907" s="404"/>
      <c r="CO1907" s="92"/>
      <c r="CP1907" s="78"/>
    </row>
    <row r="1908" spans="89:94">
      <c r="CK1908" s="536"/>
      <c r="CL1908" s="536"/>
      <c r="CM1908" s="81"/>
      <c r="CN1908" s="404"/>
      <c r="CO1908" s="92"/>
      <c r="CP1908" s="78"/>
    </row>
    <row r="1909" spans="89:94">
      <c r="CK1909" s="536"/>
      <c r="CL1909" s="536"/>
      <c r="CM1909" s="81"/>
      <c r="CN1909" s="404"/>
      <c r="CO1909" s="92"/>
      <c r="CP1909" s="78"/>
    </row>
    <row r="1910" spans="89:94">
      <c r="CK1910" s="536"/>
      <c r="CL1910" s="536"/>
      <c r="CM1910" s="81"/>
      <c r="CN1910" s="404"/>
      <c r="CO1910" s="92"/>
      <c r="CP1910" s="78"/>
    </row>
    <row r="1911" spans="89:94">
      <c r="CK1911" s="536"/>
      <c r="CL1911" s="536"/>
      <c r="CM1911" s="81"/>
      <c r="CN1911" s="404"/>
      <c r="CO1911" s="92"/>
      <c r="CP1911" s="78"/>
    </row>
    <row r="1912" spans="89:94">
      <c r="CK1912" s="536"/>
      <c r="CL1912" s="536"/>
      <c r="CM1912" s="81"/>
      <c r="CN1912" s="404"/>
      <c r="CO1912" s="92"/>
      <c r="CP1912" s="78"/>
    </row>
    <row r="1913" spans="89:94">
      <c r="CK1913" s="536"/>
      <c r="CL1913" s="536"/>
      <c r="CM1913" s="81"/>
      <c r="CN1913" s="404"/>
      <c r="CO1913" s="92"/>
      <c r="CP1913" s="78"/>
    </row>
    <row r="1914" spans="89:94">
      <c r="CK1914" s="536"/>
      <c r="CL1914" s="536"/>
      <c r="CM1914" s="81"/>
      <c r="CN1914" s="404"/>
      <c r="CO1914" s="92"/>
      <c r="CP1914" s="78"/>
    </row>
    <row r="1915" spans="89:94">
      <c r="CK1915" s="536"/>
      <c r="CL1915" s="536"/>
      <c r="CM1915" s="81"/>
      <c r="CN1915" s="404"/>
      <c r="CO1915" s="92"/>
      <c r="CP1915" s="78"/>
    </row>
    <row r="1916" spans="89:94">
      <c r="CK1916" s="536"/>
      <c r="CL1916" s="536"/>
      <c r="CM1916" s="81"/>
      <c r="CN1916" s="404"/>
      <c r="CO1916" s="92"/>
      <c r="CP1916" s="78"/>
    </row>
    <row r="1917" spans="89:94">
      <c r="CK1917" s="536"/>
      <c r="CL1917" s="536"/>
      <c r="CM1917" s="81"/>
      <c r="CN1917" s="404"/>
      <c r="CO1917" s="92"/>
      <c r="CP1917" s="78"/>
    </row>
    <row r="1918" spans="89:94">
      <c r="CK1918" s="536"/>
      <c r="CL1918" s="536"/>
      <c r="CM1918" s="81"/>
      <c r="CN1918" s="404"/>
      <c r="CO1918" s="92"/>
      <c r="CP1918" s="78"/>
    </row>
    <row r="1919" spans="89:94">
      <c r="CK1919" s="536"/>
      <c r="CL1919" s="536"/>
      <c r="CM1919" s="81"/>
      <c r="CN1919" s="404"/>
      <c r="CO1919" s="92"/>
      <c r="CP1919" s="78"/>
    </row>
    <row r="1920" spans="89:94">
      <c r="CK1920" s="536"/>
      <c r="CL1920" s="536"/>
      <c r="CM1920" s="81"/>
      <c r="CN1920" s="404"/>
      <c r="CO1920" s="92"/>
      <c r="CP1920" s="78"/>
    </row>
    <row r="1921" spans="89:94">
      <c r="CK1921" s="536"/>
      <c r="CL1921" s="536"/>
      <c r="CM1921" s="81"/>
      <c r="CN1921" s="404"/>
      <c r="CO1921" s="92"/>
      <c r="CP1921" s="78"/>
    </row>
    <row r="1922" spans="89:94">
      <c r="CK1922" s="536"/>
      <c r="CL1922" s="536"/>
      <c r="CM1922" s="81"/>
      <c r="CN1922" s="404"/>
      <c r="CO1922" s="92"/>
      <c r="CP1922" s="78"/>
    </row>
    <row r="1923" spans="89:94">
      <c r="CK1923" s="536"/>
      <c r="CL1923" s="536"/>
      <c r="CM1923" s="81"/>
      <c r="CN1923" s="404"/>
      <c r="CO1923" s="92"/>
      <c r="CP1923" s="78"/>
    </row>
    <row r="1924" spans="89:94">
      <c r="CK1924" s="536"/>
      <c r="CL1924" s="536"/>
      <c r="CM1924" s="81"/>
      <c r="CN1924" s="404"/>
      <c r="CO1924" s="92"/>
      <c r="CP1924" s="78"/>
    </row>
    <row r="1925" spans="89:94">
      <c r="CK1925" s="536"/>
      <c r="CL1925" s="536"/>
      <c r="CM1925" s="81"/>
      <c r="CN1925" s="404"/>
      <c r="CO1925" s="92"/>
      <c r="CP1925" s="78"/>
    </row>
    <row r="1926" spans="89:94">
      <c r="CK1926" s="536"/>
      <c r="CL1926" s="536"/>
      <c r="CM1926" s="81"/>
      <c r="CN1926" s="404"/>
      <c r="CO1926" s="92"/>
      <c r="CP1926" s="78"/>
    </row>
    <row r="1927" spans="89:94">
      <c r="CK1927" s="536"/>
      <c r="CL1927" s="536"/>
      <c r="CM1927" s="81"/>
      <c r="CN1927" s="404"/>
      <c r="CO1927" s="92"/>
      <c r="CP1927" s="78"/>
    </row>
    <row r="1928" spans="89:94">
      <c r="CK1928" s="536"/>
      <c r="CL1928" s="536"/>
      <c r="CM1928" s="81"/>
      <c r="CN1928" s="404"/>
      <c r="CO1928" s="92"/>
      <c r="CP1928" s="78"/>
    </row>
    <row r="1929" spans="89:94">
      <c r="CK1929" s="536"/>
      <c r="CL1929" s="536"/>
      <c r="CM1929" s="81"/>
      <c r="CN1929" s="404"/>
      <c r="CO1929" s="92"/>
      <c r="CP1929" s="78"/>
    </row>
    <row r="1930" spans="89:94">
      <c r="CK1930" s="536"/>
      <c r="CL1930" s="536"/>
      <c r="CM1930" s="81"/>
      <c r="CN1930" s="404"/>
      <c r="CO1930" s="92"/>
      <c r="CP1930" s="78"/>
    </row>
    <row r="1931" spans="89:94">
      <c r="CK1931" s="536"/>
      <c r="CL1931" s="536"/>
      <c r="CM1931" s="81"/>
      <c r="CN1931" s="404"/>
      <c r="CO1931" s="92"/>
      <c r="CP1931" s="78"/>
    </row>
    <row r="1932" spans="89:94">
      <c r="CK1932" s="536"/>
      <c r="CL1932" s="536"/>
      <c r="CM1932" s="81"/>
      <c r="CN1932" s="404"/>
      <c r="CO1932" s="92"/>
      <c r="CP1932" s="78"/>
    </row>
    <row r="1933" spans="89:94">
      <c r="CK1933" s="536"/>
      <c r="CL1933" s="536"/>
      <c r="CM1933" s="81"/>
      <c r="CN1933" s="404"/>
      <c r="CO1933" s="92"/>
      <c r="CP1933" s="78"/>
    </row>
    <row r="1934" spans="89:94">
      <c r="CK1934" s="536"/>
      <c r="CL1934" s="536"/>
      <c r="CM1934" s="81"/>
      <c r="CN1934" s="404"/>
      <c r="CO1934" s="92"/>
      <c r="CP1934" s="78"/>
    </row>
    <row r="1935" spans="89:94">
      <c r="CK1935" s="536"/>
      <c r="CL1935" s="536"/>
      <c r="CM1935" s="81"/>
      <c r="CN1935" s="404"/>
      <c r="CO1935" s="92"/>
      <c r="CP1935" s="78"/>
    </row>
    <row r="1936" spans="89:94">
      <c r="CK1936" s="536"/>
      <c r="CL1936" s="536"/>
      <c r="CM1936" s="81"/>
      <c r="CN1936" s="404"/>
      <c r="CO1936" s="92"/>
      <c r="CP1936" s="78"/>
    </row>
    <row r="1937" spans="89:94">
      <c r="CK1937" s="536"/>
      <c r="CL1937" s="536"/>
      <c r="CM1937" s="81"/>
      <c r="CN1937" s="404"/>
      <c r="CO1937" s="92"/>
      <c r="CP1937" s="78"/>
    </row>
    <row r="1938" spans="89:94">
      <c r="CK1938" s="536"/>
      <c r="CL1938" s="536"/>
      <c r="CM1938" s="81"/>
      <c r="CN1938" s="404"/>
      <c r="CO1938" s="92"/>
      <c r="CP1938" s="78"/>
    </row>
    <row r="1939" spans="89:94">
      <c r="CK1939" s="536"/>
      <c r="CL1939" s="536"/>
      <c r="CM1939" s="81"/>
      <c r="CN1939" s="404"/>
      <c r="CO1939" s="92"/>
      <c r="CP1939" s="78"/>
    </row>
    <row r="1940" spans="89:94">
      <c r="CK1940" s="536"/>
      <c r="CL1940" s="536"/>
      <c r="CM1940" s="81"/>
      <c r="CN1940" s="404"/>
      <c r="CO1940" s="92"/>
      <c r="CP1940" s="78"/>
    </row>
    <row r="1941" spans="89:94">
      <c r="CK1941" s="536"/>
      <c r="CL1941" s="536"/>
      <c r="CM1941" s="81"/>
      <c r="CN1941" s="404"/>
      <c r="CO1941" s="92"/>
      <c r="CP1941" s="78"/>
    </row>
    <row r="1942" spans="89:94">
      <c r="CK1942" s="536"/>
      <c r="CL1942" s="536"/>
      <c r="CM1942" s="81"/>
      <c r="CN1942" s="404"/>
      <c r="CO1942" s="92"/>
      <c r="CP1942" s="78"/>
    </row>
    <row r="1943" spans="89:94">
      <c r="CK1943" s="536"/>
      <c r="CL1943" s="536"/>
      <c r="CM1943" s="81"/>
      <c r="CN1943" s="404"/>
      <c r="CO1943" s="92"/>
      <c r="CP1943" s="78"/>
    </row>
    <row r="1944" spans="89:94">
      <c r="CK1944" s="536"/>
      <c r="CL1944" s="536"/>
      <c r="CM1944" s="81"/>
      <c r="CN1944" s="404"/>
      <c r="CO1944" s="92"/>
      <c r="CP1944" s="78"/>
    </row>
    <row r="1945" spans="89:94">
      <c r="CK1945" s="536"/>
      <c r="CL1945" s="536"/>
      <c r="CM1945" s="81"/>
      <c r="CN1945" s="404"/>
      <c r="CO1945" s="92"/>
      <c r="CP1945" s="78"/>
    </row>
    <row r="1946" spans="89:94">
      <c r="CK1946" s="536"/>
      <c r="CL1946" s="536"/>
      <c r="CM1946" s="81"/>
      <c r="CN1946" s="404"/>
      <c r="CO1946" s="92"/>
      <c r="CP1946" s="78"/>
    </row>
    <row r="1947" spans="89:94">
      <c r="CK1947" s="536"/>
      <c r="CL1947" s="536"/>
      <c r="CM1947" s="81"/>
      <c r="CN1947" s="404"/>
      <c r="CO1947" s="92"/>
      <c r="CP1947" s="78"/>
    </row>
    <row r="1948" spans="89:94">
      <c r="CK1948" s="536"/>
      <c r="CL1948" s="536"/>
      <c r="CM1948" s="81"/>
      <c r="CN1948" s="404"/>
      <c r="CO1948" s="92"/>
      <c r="CP1948" s="78"/>
    </row>
    <row r="1949" spans="89:94">
      <c r="CK1949" s="536"/>
      <c r="CL1949" s="536"/>
      <c r="CM1949" s="81"/>
      <c r="CN1949" s="404"/>
      <c r="CO1949" s="92"/>
      <c r="CP1949" s="78"/>
    </row>
    <row r="1950" spans="89:94">
      <c r="CK1950" s="536"/>
      <c r="CL1950" s="536"/>
      <c r="CM1950" s="81"/>
      <c r="CN1950" s="404"/>
      <c r="CO1950" s="92"/>
      <c r="CP1950" s="78"/>
    </row>
    <row r="1951" spans="89:94">
      <c r="CK1951" s="536"/>
      <c r="CL1951" s="536"/>
      <c r="CM1951" s="81"/>
      <c r="CN1951" s="404"/>
      <c r="CO1951" s="92"/>
      <c r="CP1951" s="78"/>
    </row>
    <row r="1952" spans="89:94">
      <c r="CK1952" s="536"/>
      <c r="CL1952" s="536"/>
      <c r="CM1952" s="81"/>
      <c r="CN1952" s="404"/>
      <c r="CO1952" s="92"/>
      <c r="CP1952" s="78"/>
    </row>
    <row r="1953" spans="89:94">
      <c r="CK1953" s="536"/>
      <c r="CL1953" s="536"/>
      <c r="CM1953" s="81"/>
      <c r="CN1953" s="404"/>
      <c r="CO1953" s="92"/>
      <c r="CP1953" s="78"/>
    </row>
    <row r="1954" spans="89:94">
      <c r="CK1954" s="536"/>
      <c r="CL1954" s="536"/>
      <c r="CM1954" s="81"/>
      <c r="CN1954" s="404"/>
      <c r="CO1954" s="92"/>
      <c r="CP1954" s="78"/>
    </row>
    <row r="1955" spans="89:94">
      <c r="CK1955" s="536"/>
      <c r="CL1955" s="536"/>
      <c r="CM1955" s="81"/>
      <c r="CN1955" s="404"/>
      <c r="CO1955" s="92"/>
      <c r="CP1955" s="78"/>
    </row>
    <row r="1956" spans="89:94">
      <c r="CK1956" s="536"/>
      <c r="CL1956" s="536"/>
      <c r="CM1956" s="81"/>
      <c r="CN1956" s="404"/>
      <c r="CO1956" s="92"/>
      <c r="CP1956" s="78"/>
    </row>
    <row r="1957" spans="89:94">
      <c r="CK1957" s="536"/>
      <c r="CL1957" s="536"/>
      <c r="CM1957" s="81"/>
      <c r="CN1957" s="404"/>
      <c r="CO1957" s="92"/>
      <c r="CP1957" s="78"/>
    </row>
    <row r="1958" spans="89:94">
      <c r="CK1958" s="536"/>
      <c r="CL1958" s="536"/>
      <c r="CM1958" s="81"/>
      <c r="CN1958" s="404"/>
      <c r="CO1958" s="92"/>
      <c r="CP1958" s="78"/>
    </row>
    <row r="1959" spans="89:94">
      <c r="CK1959" s="536"/>
      <c r="CL1959" s="536"/>
      <c r="CM1959" s="81"/>
      <c r="CN1959" s="404"/>
      <c r="CO1959" s="92"/>
      <c r="CP1959" s="78"/>
    </row>
    <row r="1960" spans="89:94">
      <c r="CK1960" s="536"/>
      <c r="CL1960" s="536"/>
      <c r="CM1960" s="81"/>
      <c r="CN1960" s="404"/>
      <c r="CO1960" s="92"/>
      <c r="CP1960" s="78"/>
    </row>
    <row r="1961" spans="89:94">
      <c r="CK1961" s="536"/>
      <c r="CL1961" s="536"/>
      <c r="CM1961" s="81"/>
      <c r="CN1961" s="404"/>
      <c r="CO1961" s="92"/>
      <c r="CP1961" s="78"/>
    </row>
    <row r="1962" spans="89:94">
      <c r="CK1962" s="536"/>
      <c r="CL1962" s="536"/>
      <c r="CM1962" s="81"/>
      <c r="CN1962" s="404"/>
      <c r="CO1962" s="92"/>
      <c r="CP1962" s="78"/>
    </row>
    <row r="1963" spans="89:94">
      <c r="CK1963" s="536"/>
      <c r="CL1963" s="536"/>
      <c r="CM1963" s="81"/>
      <c r="CN1963" s="404"/>
      <c r="CO1963" s="92"/>
      <c r="CP1963" s="78"/>
    </row>
    <row r="1964" spans="89:94">
      <c r="CK1964" s="536"/>
      <c r="CL1964" s="536"/>
      <c r="CM1964" s="81"/>
      <c r="CN1964" s="404"/>
      <c r="CO1964" s="92"/>
      <c r="CP1964" s="78"/>
    </row>
    <row r="1965" spans="89:94">
      <c r="CK1965" s="536"/>
      <c r="CL1965" s="536"/>
      <c r="CM1965" s="81"/>
      <c r="CN1965" s="404"/>
      <c r="CO1965" s="92"/>
      <c r="CP1965" s="78"/>
    </row>
    <row r="1966" spans="89:94">
      <c r="CK1966" s="536"/>
      <c r="CL1966" s="536"/>
      <c r="CM1966" s="81"/>
      <c r="CN1966" s="404"/>
      <c r="CO1966" s="92"/>
      <c r="CP1966" s="78"/>
    </row>
    <row r="1967" spans="89:94">
      <c r="CK1967" s="536"/>
      <c r="CL1967" s="536"/>
      <c r="CM1967" s="81"/>
      <c r="CN1967" s="404"/>
      <c r="CO1967" s="92"/>
      <c r="CP1967" s="78"/>
    </row>
    <row r="1968" spans="89:94">
      <c r="CK1968" s="536"/>
      <c r="CL1968" s="536"/>
      <c r="CM1968" s="81"/>
      <c r="CN1968" s="404"/>
      <c r="CO1968" s="92"/>
      <c r="CP1968" s="78"/>
    </row>
    <row r="1969" spans="89:94">
      <c r="CK1969" s="536"/>
      <c r="CL1969" s="536"/>
      <c r="CM1969" s="81"/>
      <c r="CN1969" s="404"/>
      <c r="CO1969" s="92"/>
      <c r="CP1969" s="78"/>
    </row>
    <row r="1970" spans="89:94">
      <c r="CK1970" s="536"/>
      <c r="CL1970" s="536"/>
      <c r="CM1970" s="81"/>
      <c r="CN1970" s="404"/>
      <c r="CO1970" s="92"/>
      <c r="CP1970" s="78"/>
    </row>
    <row r="1971" spans="89:94">
      <c r="CK1971" s="536"/>
      <c r="CL1971" s="536"/>
      <c r="CM1971" s="81"/>
      <c r="CN1971" s="404"/>
      <c r="CO1971" s="92"/>
      <c r="CP1971" s="78"/>
    </row>
    <row r="1972" spans="89:94">
      <c r="CK1972" s="536"/>
      <c r="CL1972" s="536"/>
      <c r="CM1972" s="81"/>
      <c r="CN1972" s="404"/>
      <c r="CO1972" s="92"/>
      <c r="CP1972" s="78"/>
    </row>
    <row r="1973" spans="89:94">
      <c r="CK1973" s="536"/>
      <c r="CL1973" s="536"/>
      <c r="CM1973" s="81"/>
      <c r="CN1973" s="404"/>
      <c r="CO1973" s="92"/>
      <c r="CP1973" s="78"/>
    </row>
    <row r="1974" spans="89:94">
      <c r="CK1974" s="536"/>
      <c r="CL1974" s="536"/>
      <c r="CM1974" s="81"/>
      <c r="CN1974" s="404"/>
      <c r="CO1974" s="92"/>
      <c r="CP1974" s="78"/>
    </row>
    <row r="1975" spans="89:94">
      <c r="CK1975" s="536"/>
      <c r="CL1975" s="536"/>
      <c r="CM1975" s="81"/>
      <c r="CN1975" s="404"/>
      <c r="CO1975" s="92"/>
      <c r="CP1975" s="78"/>
    </row>
    <row r="1976" spans="89:94">
      <c r="CK1976" s="536"/>
      <c r="CL1976" s="536"/>
      <c r="CM1976" s="81"/>
      <c r="CN1976" s="404"/>
      <c r="CO1976" s="92"/>
      <c r="CP1976" s="78"/>
    </row>
    <row r="1977" spans="89:94">
      <c r="CK1977" s="536"/>
      <c r="CL1977" s="536"/>
      <c r="CM1977" s="81"/>
      <c r="CN1977" s="404"/>
      <c r="CO1977" s="92"/>
      <c r="CP1977" s="78"/>
    </row>
    <row r="1978" spans="89:94">
      <c r="CK1978" s="536"/>
      <c r="CL1978" s="536"/>
      <c r="CM1978" s="81"/>
      <c r="CN1978" s="404"/>
      <c r="CO1978" s="92"/>
      <c r="CP1978" s="78"/>
    </row>
    <row r="1979" spans="89:94">
      <c r="CK1979" s="536"/>
      <c r="CL1979" s="536"/>
      <c r="CM1979" s="81"/>
      <c r="CN1979" s="404"/>
      <c r="CO1979" s="92"/>
      <c r="CP1979" s="78"/>
    </row>
    <row r="1980" spans="89:94">
      <c r="CK1980" s="536"/>
      <c r="CL1980" s="536"/>
      <c r="CM1980" s="81"/>
      <c r="CN1980" s="404"/>
      <c r="CO1980" s="92"/>
      <c r="CP1980" s="78"/>
    </row>
    <row r="1981" spans="89:94">
      <c r="CK1981" s="536"/>
      <c r="CL1981" s="536"/>
      <c r="CM1981" s="81"/>
      <c r="CN1981" s="404"/>
      <c r="CO1981" s="92"/>
      <c r="CP1981" s="78"/>
    </row>
    <row r="1982" spans="89:94">
      <c r="CK1982" s="536"/>
      <c r="CL1982" s="536"/>
      <c r="CM1982" s="81"/>
      <c r="CN1982" s="404"/>
      <c r="CO1982" s="92"/>
      <c r="CP1982" s="78"/>
    </row>
    <row r="1983" spans="89:94">
      <c r="CK1983" s="536"/>
      <c r="CL1983" s="536"/>
      <c r="CM1983" s="81"/>
      <c r="CN1983" s="404"/>
      <c r="CO1983" s="92"/>
      <c r="CP1983" s="78"/>
    </row>
    <row r="1984" spans="89:94">
      <c r="CK1984" s="536"/>
      <c r="CL1984" s="536"/>
      <c r="CM1984" s="81"/>
      <c r="CN1984" s="404"/>
      <c r="CO1984" s="92"/>
      <c r="CP1984" s="78"/>
    </row>
    <row r="1985" spans="89:94">
      <c r="CK1985" s="536"/>
      <c r="CL1985" s="536"/>
      <c r="CM1985" s="81"/>
      <c r="CN1985" s="404"/>
      <c r="CO1985" s="92"/>
      <c r="CP1985" s="78"/>
    </row>
    <row r="1986" spans="89:94">
      <c r="CK1986" s="536"/>
      <c r="CL1986" s="536"/>
      <c r="CM1986" s="81"/>
      <c r="CN1986" s="404"/>
      <c r="CO1986" s="92"/>
      <c r="CP1986" s="78"/>
    </row>
    <row r="1987" spans="89:94">
      <c r="CK1987" s="536"/>
      <c r="CL1987" s="536"/>
      <c r="CM1987" s="81"/>
      <c r="CN1987" s="404"/>
      <c r="CO1987" s="92"/>
      <c r="CP1987" s="78"/>
    </row>
    <row r="1988" spans="89:94">
      <c r="CK1988" s="536"/>
      <c r="CL1988" s="536"/>
      <c r="CM1988" s="81"/>
      <c r="CN1988" s="404"/>
      <c r="CO1988" s="92"/>
      <c r="CP1988" s="78"/>
    </row>
    <row r="1989" spans="89:94">
      <c r="CK1989" s="536"/>
      <c r="CL1989" s="536"/>
      <c r="CM1989" s="81"/>
      <c r="CN1989" s="404"/>
      <c r="CO1989" s="92"/>
      <c r="CP1989" s="78"/>
    </row>
    <row r="1990" spans="89:94">
      <c r="CK1990" s="536"/>
      <c r="CL1990" s="536"/>
      <c r="CM1990" s="81"/>
      <c r="CN1990" s="404"/>
      <c r="CO1990" s="92"/>
      <c r="CP1990" s="78"/>
    </row>
    <row r="1991" spans="89:94">
      <c r="CK1991" s="536"/>
      <c r="CL1991" s="536"/>
      <c r="CM1991" s="81"/>
      <c r="CN1991" s="404"/>
      <c r="CO1991" s="92"/>
      <c r="CP1991" s="78"/>
    </row>
    <row r="1992" spans="89:94">
      <c r="CK1992" s="536"/>
      <c r="CL1992" s="536"/>
      <c r="CM1992" s="81"/>
      <c r="CN1992" s="404"/>
      <c r="CO1992" s="92"/>
      <c r="CP1992" s="78"/>
    </row>
    <row r="1993" spans="89:94">
      <c r="CK1993" s="536"/>
      <c r="CL1993" s="536"/>
      <c r="CM1993" s="81"/>
      <c r="CN1993" s="404"/>
      <c r="CO1993" s="92"/>
      <c r="CP1993" s="78"/>
    </row>
    <row r="1994" spans="89:94">
      <c r="CK1994" s="536"/>
      <c r="CL1994" s="536"/>
      <c r="CM1994" s="81"/>
      <c r="CN1994" s="404"/>
      <c r="CO1994" s="92"/>
      <c r="CP1994" s="78"/>
    </row>
    <row r="1995" spans="89:94">
      <c r="CK1995" s="536"/>
      <c r="CL1995" s="536"/>
      <c r="CM1995" s="81"/>
      <c r="CN1995" s="404"/>
      <c r="CO1995" s="92"/>
      <c r="CP1995" s="78"/>
    </row>
    <row r="1996" spans="89:94">
      <c r="CK1996" s="536"/>
      <c r="CL1996" s="536"/>
      <c r="CM1996" s="81"/>
      <c r="CN1996" s="404"/>
      <c r="CO1996" s="92"/>
      <c r="CP1996" s="78"/>
    </row>
    <row r="1997" spans="89:94">
      <c r="CK1997" s="536"/>
      <c r="CL1997" s="536"/>
      <c r="CM1997" s="81"/>
      <c r="CN1997" s="404"/>
      <c r="CO1997" s="92"/>
      <c r="CP1997" s="78"/>
    </row>
    <row r="1998" spans="89:94">
      <c r="CK1998" s="536"/>
      <c r="CL1998" s="536"/>
      <c r="CM1998" s="81"/>
      <c r="CN1998" s="404"/>
      <c r="CO1998" s="92"/>
      <c r="CP1998" s="78"/>
    </row>
    <row r="1999" spans="89:94">
      <c r="CK1999" s="536"/>
      <c r="CL1999" s="536"/>
      <c r="CM1999" s="81"/>
      <c r="CN1999" s="404"/>
      <c r="CO1999" s="92"/>
      <c r="CP1999" s="78"/>
    </row>
    <row r="2000" spans="89:94">
      <c r="CK2000" s="536"/>
      <c r="CL2000" s="536"/>
      <c r="CM2000" s="81"/>
      <c r="CN2000" s="404"/>
      <c r="CO2000" s="92"/>
      <c r="CP2000" s="78"/>
    </row>
    <row r="2001" spans="89:94">
      <c r="CK2001" s="536"/>
      <c r="CL2001" s="536"/>
      <c r="CM2001" s="81"/>
      <c r="CN2001" s="404"/>
      <c r="CO2001" s="92"/>
      <c r="CP2001" s="78"/>
    </row>
    <row r="2002" spans="89:94">
      <c r="CK2002" s="536"/>
      <c r="CL2002" s="536"/>
      <c r="CM2002" s="81"/>
      <c r="CN2002" s="404"/>
      <c r="CO2002" s="92"/>
      <c r="CP2002" s="78"/>
    </row>
    <row r="2003" spans="89:94">
      <c r="CK2003" s="536"/>
      <c r="CL2003" s="536"/>
      <c r="CM2003" s="81"/>
      <c r="CN2003" s="404"/>
      <c r="CO2003" s="92"/>
      <c r="CP2003" s="78"/>
    </row>
    <row r="2004" spans="89:94">
      <c r="CK2004" s="536"/>
      <c r="CL2004" s="536"/>
      <c r="CM2004" s="81"/>
      <c r="CN2004" s="404"/>
      <c r="CO2004" s="92"/>
      <c r="CP2004" s="78"/>
    </row>
    <row r="2005" spans="89:94">
      <c r="CK2005" s="536"/>
      <c r="CL2005" s="536"/>
      <c r="CM2005" s="81"/>
      <c r="CN2005" s="404"/>
      <c r="CO2005" s="92"/>
      <c r="CP2005" s="78"/>
    </row>
    <row r="2006" spans="89:94">
      <c r="CK2006" s="536"/>
      <c r="CL2006" s="536"/>
      <c r="CM2006" s="81"/>
      <c r="CN2006" s="404"/>
      <c r="CO2006" s="92"/>
      <c r="CP2006" s="78"/>
    </row>
    <row r="2007" spans="89:94">
      <c r="CK2007" s="536"/>
      <c r="CL2007" s="536"/>
      <c r="CM2007" s="81"/>
      <c r="CN2007" s="404"/>
      <c r="CO2007" s="92"/>
      <c r="CP2007" s="78"/>
    </row>
    <row r="2008" spans="89:94">
      <c r="CK2008" s="536"/>
      <c r="CL2008" s="536"/>
      <c r="CM2008" s="81"/>
      <c r="CN2008" s="404"/>
      <c r="CO2008" s="92"/>
      <c r="CP2008" s="78"/>
    </row>
    <row r="2009" spans="89:94">
      <c r="CK2009" s="536"/>
      <c r="CL2009" s="536"/>
      <c r="CM2009" s="81"/>
      <c r="CN2009" s="404"/>
      <c r="CO2009" s="92"/>
      <c r="CP2009" s="78"/>
    </row>
    <row r="2010" spans="89:94">
      <c r="CK2010" s="536"/>
      <c r="CL2010" s="536"/>
      <c r="CM2010" s="81"/>
      <c r="CN2010" s="404"/>
      <c r="CO2010" s="92"/>
      <c r="CP2010" s="78"/>
    </row>
    <row r="2011" spans="89:94">
      <c r="CK2011" s="536"/>
      <c r="CL2011" s="536"/>
      <c r="CM2011" s="81"/>
      <c r="CN2011" s="404"/>
      <c r="CO2011" s="92"/>
      <c r="CP2011" s="78"/>
    </row>
    <row r="2012" spans="89:94">
      <c r="CK2012" s="536"/>
      <c r="CL2012" s="536"/>
      <c r="CM2012" s="81"/>
      <c r="CN2012" s="404"/>
      <c r="CO2012" s="92"/>
      <c r="CP2012" s="78"/>
    </row>
    <row r="2013" spans="89:94">
      <c r="CK2013" s="536"/>
      <c r="CL2013" s="536"/>
      <c r="CM2013" s="81"/>
      <c r="CN2013" s="404"/>
      <c r="CO2013" s="92"/>
      <c r="CP2013" s="78"/>
    </row>
    <row r="2014" spans="89:94">
      <c r="CK2014" s="536"/>
      <c r="CL2014" s="536"/>
      <c r="CM2014" s="81"/>
      <c r="CN2014" s="404"/>
      <c r="CO2014" s="92"/>
      <c r="CP2014" s="78"/>
    </row>
    <row r="2015" spans="89:94">
      <c r="CK2015" s="536"/>
      <c r="CL2015" s="536"/>
      <c r="CM2015" s="81"/>
      <c r="CN2015" s="404"/>
      <c r="CO2015" s="92"/>
      <c r="CP2015" s="78"/>
    </row>
    <row r="2016" spans="89:94">
      <c r="CK2016" s="536"/>
      <c r="CL2016" s="536"/>
      <c r="CM2016" s="81"/>
      <c r="CN2016" s="404"/>
      <c r="CO2016" s="92"/>
      <c r="CP2016" s="78"/>
    </row>
    <row r="2017" spans="89:94">
      <c r="CK2017" s="536"/>
      <c r="CL2017" s="536"/>
      <c r="CM2017" s="81"/>
      <c r="CN2017" s="404"/>
      <c r="CO2017" s="92"/>
      <c r="CP2017" s="78"/>
    </row>
    <row r="2018" spans="89:94">
      <c r="CK2018" s="536"/>
      <c r="CL2018" s="536"/>
      <c r="CM2018" s="81"/>
      <c r="CN2018" s="404"/>
      <c r="CO2018" s="92"/>
      <c r="CP2018" s="78"/>
    </row>
    <row r="2019" spans="89:94">
      <c r="CK2019" s="536"/>
      <c r="CL2019" s="536"/>
      <c r="CM2019" s="81"/>
      <c r="CN2019" s="404"/>
      <c r="CO2019" s="92"/>
      <c r="CP2019" s="78"/>
    </row>
    <row r="2020" spans="89:94">
      <c r="CK2020" s="536"/>
      <c r="CL2020" s="536"/>
      <c r="CM2020" s="81"/>
      <c r="CN2020" s="404"/>
      <c r="CO2020" s="92"/>
      <c r="CP2020" s="78"/>
    </row>
    <row r="2021" spans="89:94">
      <c r="CK2021" s="536"/>
      <c r="CL2021" s="536"/>
      <c r="CM2021" s="81"/>
      <c r="CN2021" s="404"/>
      <c r="CO2021" s="92"/>
      <c r="CP2021" s="78"/>
    </row>
    <row r="2022" spans="89:94">
      <c r="CK2022" s="536"/>
      <c r="CL2022" s="536"/>
      <c r="CM2022" s="81"/>
      <c r="CN2022" s="404"/>
      <c r="CO2022" s="92"/>
      <c r="CP2022" s="78"/>
    </row>
    <row r="2023" spans="89:94">
      <c r="CK2023" s="536"/>
      <c r="CL2023" s="536"/>
      <c r="CM2023" s="81"/>
      <c r="CN2023" s="404"/>
      <c r="CO2023" s="92"/>
      <c r="CP2023" s="78"/>
    </row>
    <row r="2024" spans="89:94">
      <c r="CK2024" s="536"/>
      <c r="CL2024" s="536"/>
      <c r="CM2024" s="81"/>
      <c r="CN2024" s="404"/>
      <c r="CO2024" s="92"/>
      <c r="CP2024" s="78"/>
    </row>
    <row r="2025" spans="89:94">
      <c r="CK2025" s="536"/>
      <c r="CL2025" s="536"/>
      <c r="CM2025" s="81"/>
      <c r="CN2025" s="404"/>
      <c r="CO2025" s="92"/>
      <c r="CP2025" s="78"/>
    </row>
    <row r="2026" spans="89:94">
      <c r="CK2026" s="536"/>
      <c r="CL2026" s="536"/>
      <c r="CM2026" s="81"/>
      <c r="CN2026" s="404"/>
      <c r="CO2026" s="92"/>
      <c r="CP2026" s="78"/>
    </row>
    <row r="2027" spans="89:94">
      <c r="CK2027" s="536"/>
      <c r="CL2027" s="536"/>
      <c r="CM2027" s="81"/>
      <c r="CN2027" s="404"/>
      <c r="CO2027" s="92"/>
      <c r="CP2027" s="78"/>
    </row>
    <row r="2028" spans="89:94">
      <c r="CK2028" s="536"/>
      <c r="CL2028" s="536"/>
      <c r="CM2028" s="81"/>
      <c r="CN2028" s="404"/>
      <c r="CO2028" s="92"/>
      <c r="CP2028" s="78"/>
    </row>
    <row r="2029" spans="89:94">
      <c r="CK2029" s="536"/>
      <c r="CL2029" s="536"/>
      <c r="CM2029" s="81"/>
      <c r="CN2029" s="404"/>
      <c r="CO2029" s="92"/>
      <c r="CP2029" s="78"/>
    </row>
    <row r="2030" spans="89:94">
      <c r="CK2030" s="536"/>
      <c r="CL2030" s="536"/>
      <c r="CM2030" s="81"/>
      <c r="CN2030" s="404"/>
      <c r="CO2030" s="92"/>
      <c r="CP2030" s="78"/>
    </row>
    <row r="2031" spans="89:94">
      <c r="CK2031" s="536"/>
      <c r="CL2031" s="536"/>
      <c r="CM2031" s="81"/>
      <c r="CN2031" s="404"/>
      <c r="CO2031" s="92"/>
      <c r="CP2031" s="78"/>
    </row>
    <row r="2032" spans="89:94">
      <c r="CK2032" s="536"/>
      <c r="CL2032" s="536"/>
      <c r="CM2032" s="81"/>
      <c r="CN2032" s="404"/>
      <c r="CO2032" s="92"/>
      <c r="CP2032" s="78"/>
    </row>
    <row r="2033" spans="89:94">
      <c r="CK2033" s="536"/>
      <c r="CL2033" s="536"/>
      <c r="CM2033" s="81"/>
      <c r="CN2033" s="404"/>
      <c r="CO2033" s="92"/>
      <c r="CP2033" s="78"/>
    </row>
    <row r="2034" spans="89:94">
      <c r="CK2034" s="536"/>
      <c r="CL2034" s="536"/>
      <c r="CM2034" s="81"/>
      <c r="CN2034" s="404"/>
      <c r="CO2034" s="92"/>
      <c r="CP2034" s="78"/>
    </row>
    <row r="2035" spans="89:94">
      <c r="CK2035" s="536"/>
      <c r="CL2035" s="536"/>
      <c r="CM2035" s="81"/>
      <c r="CN2035" s="404"/>
      <c r="CO2035" s="92"/>
      <c r="CP2035" s="78"/>
    </row>
    <row r="2036" spans="89:94">
      <c r="CK2036" s="536"/>
      <c r="CL2036" s="536"/>
      <c r="CM2036" s="81"/>
      <c r="CN2036" s="404"/>
      <c r="CO2036" s="92"/>
      <c r="CP2036" s="78"/>
    </row>
    <row r="2037" spans="89:94">
      <c r="CK2037" s="536"/>
      <c r="CL2037" s="536"/>
      <c r="CM2037" s="81"/>
      <c r="CN2037" s="404"/>
      <c r="CO2037" s="92"/>
      <c r="CP2037" s="78"/>
    </row>
    <row r="2038" spans="89:94">
      <c r="CK2038" s="536"/>
      <c r="CL2038" s="536"/>
      <c r="CM2038" s="81"/>
      <c r="CN2038" s="404"/>
      <c r="CO2038" s="92"/>
      <c r="CP2038" s="78"/>
    </row>
    <row r="2039" spans="89:94">
      <c r="CK2039" s="536"/>
      <c r="CL2039" s="536"/>
      <c r="CM2039" s="81"/>
      <c r="CN2039" s="404"/>
      <c r="CO2039" s="92"/>
      <c r="CP2039" s="78"/>
    </row>
    <row r="2040" spans="89:94">
      <c r="CK2040" s="536"/>
      <c r="CL2040" s="536"/>
      <c r="CM2040" s="81"/>
      <c r="CN2040" s="404"/>
      <c r="CO2040" s="92"/>
      <c r="CP2040" s="78"/>
    </row>
    <row r="2041" spans="89:94">
      <c r="CK2041" s="536"/>
      <c r="CL2041" s="536"/>
      <c r="CM2041" s="81"/>
      <c r="CN2041" s="404"/>
      <c r="CO2041" s="92"/>
      <c r="CP2041" s="78"/>
    </row>
    <row r="2042" spans="89:94">
      <c r="CK2042" s="536"/>
      <c r="CL2042" s="536"/>
      <c r="CM2042" s="81"/>
      <c r="CN2042" s="404"/>
      <c r="CO2042" s="92"/>
      <c r="CP2042" s="78"/>
    </row>
    <row r="2043" spans="89:94">
      <c r="CK2043" s="536"/>
      <c r="CL2043" s="536"/>
      <c r="CM2043" s="81"/>
      <c r="CN2043" s="404"/>
      <c r="CO2043" s="92"/>
      <c r="CP2043" s="78"/>
    </row>
    <row r="2044" spans="89:94">
      <c r="CK2044" s="536"/>
      <c r="CL2044" s="536"/>
      <c r="CM2044" s="81"/>
      <c r="CN2044" s="404"/>
      <c r="CO2044" s="92"/>
      <c r="CP2044" s="78"/>
    </row>
    <row r="2045" spans="89:94">
      <c r="CK2045" s="536"/>
      <c r="CL2045" s="536"/>
      <c r="CM2045" s="81"/>
      <c r="CN2045" s="404"/>
      <c r="CO2045" s="92"/>
      <c r="CP2045" s="78"/>
    </row>
    <row r="2046" spans="89:94">
      <c r="CK2046" s="536"/>
      <c r="CL2046" s="536"/>
      <c r="CM2046" s="81"/>
      <c r="CN2046" s="404"/>
      <c r="CO2046" s="92"/>
      <c r="CP2046" s="78"/>
    </row>
    <row r="2047" spans="89:94">
      <c r="CK2047" s="536"/>
      <c r="CL2047" s="536"/>
      <c r="CM2047" s="81"/>
      <c r="CN2047" s="404"/>
      <c r="CO2047" s="92"/>
      <c r="CP2047" s="78"/>
    </row>
    <row r="2048" spans="89:94">
      <c r="CK2048" s="536"/>
      <c r="CL2048" s="536"/>
      <c r="CM2048" s="81"/>
      <c r="CN2048" s="404"/>
      <c r="CO2048" s="92"/>
      <c r="CP2048" s="78"/>
    </row>
    <row r="2049" spans="89:94">
      <c r="CK2049" s="536"/>
      <c r="CL2049" s="536"/>
      <c r="CM2049" s="81"/>
      <c r="CN2049" s="404"/>
      <c r="CO2049" s="92"/>
      <c r="CP2049" s="78"/>
    </row>
    <row r="2050" spans="89:94">
      <c r="CK2050" s="536"/>
      <c r="CL2050" s="536"/>
      <c r="CM2050" s="81"/>
      <c r="CN2050" s="404"/>
      <c r="CO2050" s="92"/>
      <c r="CP2050" s="78"/>
    </row>
    <row r="2051" spans="89:94">
      <c r="CK2051" s="536"/>
      <c r="CL2051" s="536"/>
      <c r="CM2051" s="81"/>
      <c r="CN2051" s="404"/>
      <c r="CO2051" s="92"/>
      <c r="CP2051" s="78"/>
    </row>
    <row r="2052" spans="89:94">
      <c r="CK2052" s="536"/>
      <c r="CL2052" s="536"/>
      <c r="CM2052" s="81"/>
      <c r="CN2052" s="404"/>
      <c r="CO2052" s="92"/>
      <c r="CP2052" s="78"/>
    </row>
    <row r="2053" spans="89:94">
      <c r="CK2053" s="536"/>
      <c r="CL2053" s="536"/>
      <c r="CM2053" s="81"/>
      <c r="CN2053" s="404"/>
      <c r="CO2053" s="92"/>
      <c r="CP2053" s="78"/>
    </row>
    <row r="2054" spans="89:94">
      <c r="CK2054" s="536"/>
      <c r="CL2054" s="536"/>
      <c r="CM2054" s="81"/>
      <c r="CN2054" s="404"/>
      <c r="CO2054" s="92"/>
      <c r="CP2054" s="78"/>
    </row>
    <row r="2055" spans="89:94">
      <c r="CK2055" s="536"/>
      <c r="CL2055" s="536"/>
      <c r="CM2055" s="81"/>
      <c r="CN2055" s="404"/>
      <c r="CO2055" s="92"/>
      <c r="CP2055" s="78"/>
    </row>
    <row r="2056" spans="89:94">
      <c r="CK2056" s="536"/>
      <c r="CL2056" s="536"/>
      <c r="CM2056" s="81"/>
      <c r="CN2056" s="404"/>
      <c r="CO2056" s="92"/>
      <c r="CP2056" s="78"/>
    </row>
    <row r="2057" spans="89:94">
      <c r="CK2057" s="536"/>
      <c r="CL2057" s="536"/>
      <c r="CM2057" s="81"/>
      <c r="CN2057" s="404"/>
      <c r="CO2057" s="92"/>
      <c r="CP2057" s="78"/>
    </row>
    <row r="2058" spans="89:94">
      <c r="CK2058" s="536"/>
      <c r="CL2058" s="536"/>
      <c r="CM2058" s="81"/>
      <c r="CN2058" s="404"/>
      <c r="CO2058" s="92"/>
      <c r="CP2058" s="78"/>
    </row>
    <row r="2059" spans="89:94">
      <c r="CK2059" s="536"/>
      <c r="CL2059" s="536"/>
      <c r="CM2059" s="81"/>
      <c r="CN2059" s="404"/>
      <c r="CO2059" s="92"/>
      <c r="CP2059" s="78"/>
    </row>
    <row r="2060" spans="89:94">
      <c r="CK2060" s="536"/>
      <c r="CL2060" s="536"/>
      <c r="CM2060" s="81"/>
      <c r="CN2060" s="404"/>
      <c r="CO2060" s="92"/>
      <c r="CP2060" s="78"/>
    </row>
    <row r="2061" spans="89:94">
      <c r="CK2061" s="536"/>
      <c r="CL2061" s="536"/>
      <c r="CM2061" s="81"/>
      <c r="CN2061" s="404"/>
      <c r="CO2061" s="92"/>
      <c r="CP2061" s="78"/>
    </row>
    <row r="2062" spans="89:94">
      <c r="CK2062" s="536"/>
      <c r="CL2062" s="536"/>
      <c r="CM2062" s="81"/>
      <c r="CN2062" s="404"/>
      <c r="CO2062" s="92"/>
      <c r="CP2062" s="78"/>
    </row>
    <row r="2063" spans="89:94">
      <c r="CK2063" s="536"/>
      <c r="CL2063" s="536"/>
      <c r="CM2063" s="81"/>
      <c r="CN2063" s="404"/>
      <c r="CO2063" s="92"/>
      <c r="CP2063" s="78"/>
    </row>
    <row r="2064" spans="89:94">
      <c r="CK2064" s="536"/>
      <c r="CL2064" s="536"/>
      <c r="CM2064" s="81"/>
      <c r="CN2064" s="404"/>
      <c r="CO2064" s="92"/>
      <c r="CP2064" s="78"/>
    </row>
    <row r="2065" spans="89:94">
      <c r="CK2065" s="536"/>
      <c r="CL2065" s="536"/>
      <c r="CM2065" s="81"/>
      <c r="CN2065" s="404"/>
      <c r="CO2065" s="92"/>
      <c r="CP2065" s="78"/>
    </row>
    <row r="2066" spans="89:94">
      <c r="CK2066" s="536"/>
      <c r="CL2066" s="536"/>
      <c r="CM2066" s="81"/>
      <c r="CN2066" s="404"/>
      <c r="CO2066" s="92"/>
      <c r="CP2066" s="78"/>
    </row>
    <row r="2067" spans="89:94">
      <c r="CK2067" s="536"/>
      <c r="CL2067" s="536"/>
      <c r="CM2067" s="81"/>
      <c r="CN2067" s="404"/>
      <c r="CO2067" s="92"/>
      <c r="CP2067" s="78"/>
    </row>
    <row r="2068" spans="89:94">
      <c r="CK2068" s="536"/>
      <c r="CL2068" s="536"/>
      <c r="CM2068" s="81"/>
      <c r="CN2068" s="404"/>
      <c r="CO2068" s="92"/>
      <c r="CP2068" s="78"/>
    </row>
    <row r="2069" spans="89:94">
      <c r="CK2069" s="536"/>
      <c r="CL2069" s="536"/>
      <c r="CM2069" s="81"/>
      <c r="CN2069" s="404"/>
      <c r="CO2069" s="92"/>
      <c r="CP2069" s="78"/>
    </row>
    <row r="2070" spans="89:94">
      <c r="CK2070" s="536"/>
      <c r="CL2070" s="536"/>
      <c r="CM2070" s="81"/>
      <c r="CN2070" s="404"/>
      <c r="CO2070" s="92"/>
      <c r="CP2070" s="78"/>
    </row>
    <row r="2071" spans="89:94">
      <c r="CK2071" s="536"/>
      <c r="CL2071" s="536"/>
      <c r="CM2071" s="81"/>
      <c r="CN2071" s="404"/>
      <c r="CO2071" s="92"/>
      <c r="CP2071" s="78"/>
    </row>
    <row r="2072" spans="89:94">
      <c r="CK2072" s="536"/>
      <c r="CL2072" s="536"/>
      <c r="CM2072" s="81"/>
      <c r="CN2072" s="404"/>
      <c r="CO2072" s="92"/>
      <c r="CP2072" s="78"/>
    </row>
    <row r="2073" spans="89:94">
      <c r="CK2073" s="536"/>
      <c r="CL2073" s="536"/>
      <c r="CM2073" s="81"/>
      <c r="CN2073" s="404"/>
      <c r="CO2073" s="92"/>
      <c r="CP2073" s="78"/>
    </row>
    <row r="2074" spans="89:94">
      <c r="CK2074" s="536"/>
      <c r="CL2074" s="536"/>
      <c r="CM2074" s="81"/>
      <c r="CN2074" s="404"/>
      <c r="CO2074" s="92"/>
      <c r="CP2074" s="78"/>
    </row>
    <row r="2075" spans="89:94">
      <c r="CK2075" s="536"/>
      <c r="CL2075" s="536"/>
      <c r="CM2075" s="81"/>
      <c r="CN2075" s="404"/>
      <c r="CO2075" s="92"/>
      <c r="CP2075" s="78"/>
    </row>
    <row r="2076" spans="89:94">
      <c r="CK2076" s="536"/>
      <c r="CL2076" s="536"/>
      <c r="CM2076" s="81"/>
      <c r="CN2076" s="404"/>
      <c r="CO2076" s="92"/>
      <c r="CP2076" s="78"/>
    </row>
    <row r="2077" spans="89:94">
      <c r="CK2077" s="536"/>
      <c r="CL2077" s="536"/>
      <c r="CM2077" s="81"/>
      <c r="CN2077" s="404"/>
      <c r="CO2077" s="92"/>
      <c r="CP2077" s="78"/>
    </row>
    <row r="2078" spans="89:94">
      <c r="CK2078" s="536"/>
      <c r="CL2078" s="536"/>
      <c r="CM2078" s="81"/>
      <c r="CN2078" s="404"/>
      <c r="CO2078" s="92"/>
      <c r="CP2078" s="78"/>
    </row>
    <row r="2079" spans="89:94">
      <c r="CK2079" s="536"/>
      <c r="CL2079" s="536"/>
      <c r="CM2079" s="81"/>
      <c r="CN2079" s="404"/>
      <c r="CO2079" s="92"/>
      <c r="CP2079" s="78"/>
    </row>
    <row r="2080" spans="89:94">
      <c r="CK2080" s="536"/>
      <c r="CL2080" s="536"/>
      <c r="CM2080" s="81"/>
      <c r="CN2080" s="404"/>
      <c r="CO2080" s="92"/>
      <c r="CP2080" s="78"/>
    </row>
    <row r="2081" spans="89:94">
      <c r="CK2081" s="536"/>
      <c r="CL2081" s="536"/>
      <c r="CM2081" s="81"/>
      <c r="CN2081" s="404"/>
      <c r="CO2081" s="92"/>
      <c r="CP2081" s="78"/>
    </row>
    <row r="2082" spans="89:94">
      <c r="CK2082" s="536"/>
      <c r="CL2082" s="536"/>
      <c r="CM2082" s="81"/>
      <c r="CN2082" s="404"/>
      <c r="CO2082" s="92"/>
      <c r="CP2082" s="78"/>
    </row>
    <row r="2083" spans="89:94">
      <c r="CK2083" s="536"/>
      <c r="CL2083" s="536"/>
      <c r="CM2083" s="81"/>
      <c r="CN2083" s="404"/>
      <c r="CO2083" s="92"/>
      <c r="CP2083" s="78"/>
    </row>
    <row r="2084" spans="89:94">
      <c r="CK2084" s="536"/>
      <c r="CL2084" s="536"/>
      <c r="CM2084" s="81"/>
      <c r="CN2084" s="404"/>
      <c r="CO2084" s="92"/>
      <c r="CP2084" s="78"/>
    </row>
    <row r="2085" spans="89:94">
      <c r="CK2085" s="536"/>
      <c r="CL2085" s="536"/>
      <c r="CM2085" s="81"/>
      <c r="CN2085" s="404"/>
      <c r="CO2085" s="92"/>
      <c r="CP2085" s="78"/>
    </row>
    <row r="2086" spans="89:94">
      <c r="CK2086" s="536"/>
      <c r="CL2086" s="536"/>
      <c r="CM2086" s="81"/>
      <c r="CN2086" s="404"/>
      <c r="CO2086" s="92"/>
      <c r="CP2086" s="78"/>
    </row>
    <row r="2087" spans="89:94">
      <c r="CK2087" s="536"/>
      <c r="CL2087" s="536"/>
      <c r="CM2087" s="81"/>
      <c r="CN2087" s="404"/>
      <c r="CO2087" s="92"/>
      <c r="CP2087" s="78"/>
    </row>
    <row r="2088" spans="89:94">
      <c r="CK2088" s="536"/>
      <c r="CL2088" s="536"/>
      <c r="CM2088" s="81"/>
      <c r="CN2088" s="404"/>
      <c r="CO2088" s="92"/>
      <c r="CP2088" s="78"/>
    </row>
    <row r="2089" spans="89:94">
      <c r="CK2089" s="536"/>
      <c r="CL2089" s="536"/>
      <c r="CM2089" s="81"/>
      <c r="CN2089" s="404"/>
      <c r="CO2089" s="92"/>
      <c r="CP2089" s="78"/>
    </row>
    <row r="2090" spans="89:94">
      <c r="CK2090" s="536"/>
      <c r="CL2090" s="536"/>
      <c r="CM2090" s="81"/>
      <c r="CN2090" s="404"/>
      <c r="CO2090" s="92"/>
      <c r="CP2090" s="78"/>
    </row>
    <row r="2091" spans="89:94">
      <c r="CK2091" s="536"/>
      <c r="CL2091" s="536"/>
      <c r="CM2091" s="81"/>
      <c r="CN2091" s="404"/>
      <c r="CO2091" s="92"/>
      <c r="CP2091" s="78"/>
    </row>
    <row r="2092" spans="89:94">
      <c r="CK2092" s="536"/>
      <c r="CL2092" s="536"/>
      <c r="CM2092" s="81"/>
      <c r="CN2092" s="404"/>
      <c r="CO2092" s="92"/>
      <c r="CP2092" s="78"/>
    </row>
    <row r="2093" spans="89:94">
      <c r="CK2093" s="536"/>
      <c r="CL2093" s="536"/>
      <c r="CM2093" s="81"/>
      <c r="CN2093" s="404"/>
      <c r="CO2093" s="92"/>
      <c r="CP2093" s="78"/>
    </row>
    <row r="2094" spans="89:94">
      <c r="CK2094" s="536"/>
      <c r="CL2094" s="536"/>
      <c r="CM2094" s="81"/>
      <c r="CN2094" s="404"/>
      <c r="CO2094" s="92"/>
      <c r="CP2094" s="78"/>
    </row>
    <row r="2095" spans="89:94">
      <c r="CK2095" s="536"/>
      <c r="CL2095" s="536"/>
      <c r="CM2095" s="81"/>
      <c r="CN2095" s="404"/>
      <c r="CO2095" s="92"/>
      <c r="CP2095" s="78"/>
    </row>
    <row r="2096" spans="89:94">
      <c r="CK2096" s="536"/>
      <c r="CL2096" s="536"/>
      <c r="CM2096" s="81"/>
      <c r="CN2096" s="404"/>
      <c r="CO2096" s="92"/>
      <c r="CP2096" s="78"/>
    </row>
    <row r="2097" spans="89:94">
      <c r="CK2097" s="536"/>
      <c r="CL2097" s="536"/>
      <c r="CM2097" s="81"/>
      <c r="CN2097" s="404"/>
      <c r="CO2097" s="92"/>
      <c r="CP2097" s="78"/>
    </row>
    <row r="2098" spans="89:94">
      <c r="CK2098" s="536"/>
      <c r="CL2098" s="536"/>
      <c r="CM2098" s="81"/>
      <c r="CN2098" s="404"/>
      <c r="CO2098" s="92"/>
      <c r="CP2098" s="78"/>
    </row>
    <row r="2099" spans="89:94">
      <c r="CK2099" s="536"/>
      <c r="CL2099" s="536"/>
      <c r="CM2099" s="81"/>
      <c r="CN2099" s="404"/>
      <c r="CO2099" s="92"/>
      <c r="CP2099" s="78"/>
    </row>
    <row r="2100" spans="89:94">
      <c r="CK2100" s="536"/>
      <c r="CL2100" s="536"/>
      <c r="CM2100" s="81"/>
      <c r="CN2100" s="404"/>
      <c r="CO2100" s="92"/>
      <c r="CP2100" s="78"/>
    </row>
    <row r="2101" spans="89:94">
      <c r="CK2101" s="536"/>
      <c r="CL2101" s="536"/>
      <c r="CM2101" s="81"/>
      <c r="CN2101" s="404"/>
      <c r="CO2101" s="92"/>
      <c r="CP2101" s="78"/>
    </row>
    <row r="2102" spans="89:94">
      <c r="CK2102" s="536"/>
      <c r="CL2102" s="536"/>
      <c r="CM2102" s="81"/>
      <c r="CN2102" s="404"/>
      <c r="CO2102" s="92"/>
      <c r="CP2102" s="78"/>
    </row>
    <row r="2103" spans="89:94">
      <c r="CK2103" s="536"/>
      <c r="CL2103" s="536"/>
      <c r="CM2103" s="81"/>
      <c r="CN2103" s="404"/>
      <c r="CO2103" s="92"/>
      <c r="CP2103" s="78"/>
    </row>
    <row r="2104" spans="89:94">
      <c r="CK2104" s="536"/>
      <c r="CL2104" s="536"/>
      <c r="CM2104" s="81"/>
      <c r="CN2104" s="404"/>
      <c r="CO2104" s="92"/>
      <c r="CP2104" s="78"/>
    </row>
    <row r="2105" spans="89:94">
      <c r="CK2105" s="536"/>
      <c r="CL2105" s="536"/>
      <c r="CM2105" s="81"/>
      <c r="CN2105" s="404"/>
      <c r="CO2105" s="92"/>
      <c r="CP2105" s="78"/>
    </row>
    <row r="2106" spans="89:94">
      <c r="CK2106" s="536"/>
      <c r="CL2106" s="536"/>
      <c r="CM2106" s="81"/>
      <c r="CN2106" s="404"/>
      <c r="CO2106" s="92"/>
      <c r="CP2106" s="78"/>
    </row>
    <row r="2107" spans="89:94">
      <c r="CK2107" s="536"/>
      <c r="CL2107" s="536"/>
      <c r="CM2107" s="81"/>
      <c r="CN2107" s="404"/>
      <c r="CO2107" s="92"/>
      <c r="CP2107" s="78"/>
    </row>
    <row r="2108" spans="89:94">
      <c r="CK2108" s="536"/>
      <c r="CL2108" s="536"/>
      <c r="CM2108" s="81"/>
      <c r="CN2108" s="404"/>
      <c r="CO2108" s="92"/>
      <c r="CP2108" s="78"/>
    </row>
    <row r="2109" spans="89:94">
      <c r="CK2109" s="536"/>
      <c r="CL2109" s="536"/>
      <c r="CM2109" s="81"/>
      <c r="CN2109" s="404"/>
      <c r="CO2109" s="92"/>
      <c r="CP2109" s="78"/>
    </row>
    <row r="2110" spans="89:94">
      <c r="CK2110" s="536"/>
      <c r="CL2110" s="536"/>
      <c r="CM2110" s="81"/>
      <c r="CN2110" s="404"/>
      <c r="CO2110" s="92"/>
      <c r="CP2110" s="78"/>
    </row>
    <row r="2111" spans="89:94">
      <c r="CK2111" s="536"/>
      <c r="CL2111" s="536"/>
      <c r="CM2111" s="81"/>
      <c r="CN2111" s="404"/>
      <c r="CO2111" s="92"/>
      <c r="CP2111" s="78"/>
    </row>
    <row r="2112" spans="89:94">
      <c r="CK2112" s="536"/>
      <c r="CL2112" s="536"/>
      <c r="CM2112" s="81"/>
      <c r="CN2112" s="404"/>
      <c r="CO2112" s="92"/>
      <c r="CP2112" s="78"/>
    </row>
    <row r="2113" spans="89:94">
      <c r="CK2113" s="536"/>
      <c r="CL2113" s="536"/>
      <c r="CM2113" s="81"/>
      <c r="CN2113" s="404"/>
      <c r="CO2113" s="92"/>
      <c r="CP2113" s="78"/>
    </row>
    <row r="2114" spans="89:94">
      <c r="CK2114" s="536"/>
      <c r="CL2114" s="536"/>
      <c r="CM2114" s="81"/>
      <c r="CN2114" s="404"/>
      <c r="CO2114" s="92"/>
      <c r="CP2114" s="78"/>
    </row>
    <row r="2115" spans="89:94">
      <c r="CK2115" s="536"/>
      <c r="CL2115" s="536"/>
      <c r="CM2115" s="81"/>
      <c r="CN2115" s="404"/>
      <c r="CO2115" s="92"/>
      <c r="CP2115" s="78"/>
    </row>
    <row r="2116" spans="89:94">
      <c r="CK2116" s="536"/>
      <c r="CL2116" s="536"/>
      <c r="CM2116" s="81"/>
      <c r="CN2116" s="404"/>
      <c r="CO2116" s="92"/>
      <c r="CP2116" s="78"/>
    </row>
    <row r="2117" spans="89:94">
      <c r="CK2117" s="536"/>
      <c r="CL2117" s="536"/>
      <c r="CM2117" s="81"/>
      <c r="CN2117" s="404"/>
      <c r="CO2117" s="92"/>
      <c r="CP2117" s="78"/>
    </row>
    <row r="2118" spans="89:94">
      <c r="CK2118" s="536"/>
      <c r="CL2118" s="536"/>
      <c r="CM2118" s="81"/>
      <c r="CN2118" s="404"/>
      <c r="CO2118" s="92"/>
      <c r="CP2118" s="78"/>
    </row>
    <row r="2119" spans="89:94">
      <c r="CK2119" s="536"/>
      <c r="CL2119" s="536"/>
      <c r="CM2119" s="81"/>
      <c r="CN2119" s="404"/>
      <c r="CO2119" s="92"/>
      <c r="CP2119" s="78"/>
    </row>
    <row r="2120" spans="89:94">
      <c r="CK2120" s="536"/>
      <c r="CL2120" s="536"/>
      <c r="CM2120" s="81"/>
      <c r="CN2120" s="404"/>
      <c r="CO2120" s="92"/>
      <c r="CP2120" s="78"/>
    </row>
    <row r="2121" spans="89:94">
      <c r="CK2121" s="536"/>
      <c r="CL2121" s="536"/>
      <c r="CM2121" s="81"/>
      <c r="CN2121" s="404"/>
      <c r="CO2121" s="92"/>
      <c r="CP2121" s="78"/>
    </row>
    <row r="2122" spans="89:94">
      <c r="CK2122" s="536"/>
      <c r="CL2122" s="536"/>
      <c r="CM2122" s="81"/>
      <c r="CN2122" s="404"/>
      <c r="CO2122" s="92"/>
      <c r="CP2122" s="78"/>
    </row>
    <row r="2123" spans="89:94">
      <c r="CK2123" s="536"/>
      <c r="CL2123" s="536"/>
      <c r="CM2123" s="81"/>
      <c r="CN2123" s="404"/>
      <c r="CO2123" s="92"/>
      <c r="CP2123" s="78"/>
    </row>
    <row r="2124" spans="89:94">
      <c r="CK2124" s="536"/>
      <c r="CL2124" s="536"/>
      <c r="CM2124" s="81"/>
      <c r="CN2124" s="404"/>
      <c r="CO2124" s="92"/>
      <c r="CP2124" s="78"/>
    </row>
    <row r="2125" spans="89:94">
      <c r="CK2125" s="536"/>
      <c r="CL2125" s="536"/>
      <c r="CM2125" s="81"/>
      <c r="CN2125" s="404"/>
      <c r="CO2125" s="92"/>
      <c r="CP2125" s="78"/>
    </row>
    <row r="2126" spans="89:94">
      <c r="CK2126" s="536"/>
      <c r="CL2126" s="536"/>
      <c r="CM2126" s="81"/>
      <c r="CN2126" s="404"/>
      <c r="CO2126" s="92"/>
      <c r="CP2126" s="78"/>
    </row>
    <row r="2127" spans="89:94">
      <c r="CK2127" s="536"/>
      <c r="CL2127" s="536"/>
      <c r="CM2127" s="81"/>
      <c r="CN2127" s="404"/>
      <c r="CO2127" s="92"/>
      <c r="CP2127" s="78"/>
    </row>
    <row r="2128" spans="89:94">
      <c r="CK2128" s="536"/>
      <c r="CL2128" s="536"/>
      <c r="CM2128" s="81"/>
      <c r="CN2128" s="404"/>
      <c r="CO2128" s="92"/>
      <c r="CP2128" s="78"/>
    </row>
    <row r="2129" spans="89:94">
      <c r="CK2129" s="536"/>
      <c r="CL2129" s="536"/>
      <c r="CM2129" s="81"/>
      <c r="CN2129" s="404"/>
      <c r="CO2129" s="92"/>
      <c r="CP2129" s="78"/>
    </row>
    <row r="2130" spans="89:94">
      <c r="CK2130" s="536"/>
      <c r="CL2130" s="536"/>
      <c r="CM2130" s="81"/>
      <c r="CN2130" s="404"/>
      <c r="CO2130" s="92"/>
      <c r="CP2130" s="78"/>
    </row>
    <row r="2131" spans="89:94">
      <c r="CK2131" s="536"/>
      <c r="CL2131" s="536"/>
      <c r="CM2131" s="81"/>
      <c r="CN2131" s="404"/>
      <c r="CO2131" s="92"/>
      <c r="CP2131" s="78"/>
    </row>
    <row r="2132" spans="89:94">
      <c r="CK2132" s="536"/>
      <c r="CL2132" s="536"/>
      <c r="CM2132" s="81"/>
      <c r="CN2132" s="404"/>
      <c r="CO2132" s="92"/>
      <c r="CP2132" s="78"/>
    </row>
    <row r="2133" spans="89:94">
      <c r="CK2133" s="536"/>
      <c r="CL2133" s="536"/>
      <c r="CM2133" s="81"/>
      <c r="CN2133" s="404"/>
      <c r="CO2133" s="92"/>
      <c r="CP2133" s="78"/>
    </row>
    <row r="2134" spans="89:94">
      <c r="CK2134" s="536"/>
      <c r="CL2134" s="536"/>
      <c r="CM2134" s="81"/>
      <c r="CN2134" s="404"/>
      <c r="CO2134" s="92"/>
      <c r="CP2134" s="78"/>
    </row>
    <row r="2135" spans="89:94">
      <c r="CK2135" s="536"/>
      <c r="CL2135" s="536"/>
      <c r="CM2135" s="81"/>
      <c r="CN2135" s="404"/>
      <c r="CO2135" s="92"/>
      <c r="CP2135" s="78"/>
    </row>
    <row r="2136" spans="89:94">
      <c r="CK2136" s="536"/>
      <c r="CL2136" s="536"/>
      <c r="CM2136" s="81"/>
      <c r="CN2136" s="404"/>
      <c r="CO2136" s="92"/>
      <c r="CP2136" s="78"/>
    </row>
    <row r="2137" spans="89:94">
      <c r="CK2137" s="536"/>
      <c r="CL2137" s="536"/>
      <c r="CM2137" s="81"/>
      <c r="CN2137" s="404"/>
      <c r="CO2137" s="92"/>
      <c r="CP2137" s="78"/>
    </row>
    <row r="2138" spans="89:94">
      <c r="CK2138" s="536"/>
      <c r="CL2138" s="536"/>
      <c r="CM2138" s="81"/>
      <c r="CN2138" s="404"/>
      <c r="CO2138" s="92"/>
      <c r="CP2138" s="78"/>
    </row>
    <row r="2139" spans="89:94">
      <c r="CK2139" s="536"/>
      <c r="CL2139" s="536"/>
      <c r="CM2139" s="81"/>
      <c r="CN2139" s="404"/>
      <c r="CO2139" s="92"/>
      <c r="CP2139" s="78"/>
    </row>
    <row r="2140" spans="89:94">
      <c r="CK2140" s="536"/>
      <c r="CL2140" s="536"/>
      <c r="CM2140" s="81"/>
      <c r="CN2140" s="404"/>
      <c r="CO2140" s="92"/>
      <c r="CP2140" s="78"/>
    </row>
    <row r="2141" spans="89:94">
      <c r="CK2141" s="536"/>
      <c r="CL2141" s="536"/>
      <c r="CM2141" s="81"/>
      <c r="CN2141" s="404"/>
      <c r="CO2141" s="92"/>
      <c r="CP2141" s="78"/>
    </row>
    <row r="2142" spans="89:94">
      <c r="CK2142" s="536"/>
      <c r="CL2142" s="536"/>
      <c r="CM2142" s="81"/>
      <c r="CN2142" s="404"/>
      <c r="CO2142" s="92"/>
      <c r="CP2142" s="78"/>
    </row>
    <row r="2143" spans="89:94">
      <c r="CK2143" s="536"/>
      <c r="CL2143" s="536"/>
      <c r="CM2143" s="81"/>
      <c r="CN2143" s="404"/>
      <c r="CO2143" s="92"/>
      <c r="CP2143" s="78"/>
    </row>
    <row r="2144" spans="89:94">
      <c r="CK2144" s="536"/>
      <c r="CL2144" s="536"/>
      <c r="CM2144" s="81"/>
      <c r="CN2144" s="404"/>
      <c r="CO2144" s="92"/>
      <c r="CP2144" s="78"/>
    </row>
    <row r="2145" spans="89:94">
      <c r="CK2145" s="536"/>
      <c r="CL2145" s="536"/>
      <c r="CM2145" s="81"/>
      <c r="CN2145" s="404"/>
      <c r="CO2145" s="92"/>
      <c r="CP2145" s="78"/>
    </row>
    <row r="2146" spans="89:94">
      <c r="CK2146" s="536"/>
      <c r="CL2146" s="536"/>
      <c r="CM2146" s="81"/>
      <c r="CN2146" s="404"/>
      <c r="CO2146" s="92"/>
      <c r="CP2146" s="78"/>
    </row>
    <row r="2147" spans="89:94">
      <c r="CK2147" s="536"/>
      <c r="CL2147" s="536"/>
      <c r="CM2147" s="81"/>
      <c r="CN2147" s="404"/>
      <c r="CO2147" s="92"/>
      <c r="CP2147" s="78"/>
    </row>
    <row r="2148" spans="89:94">
      <c r="CK2148" s="536"/>
      <c r="CL2148" s="536"/>
      <c r="CM2148" s="81"/>
      <c r="CN2148" s="404"/>
      <c r="CO2148" s="92"/>
      <c r="CP2148" s="78"/>
    </row>
    <row r="2149" spans="89:94">
      <c r="CK2149" s="536"/>
      <c r="CL2149" s="536"/>
      <c r="CM2149" s="81"/>
      <c r="CN2149" s="404"/>
      <c r="CO2149" s="92"/>
      <c r="CP2149" s="78"/>
    </row>
    <row r="2150" spans="89:94">
      <c r="CK2150" s="536"/>
      <c r="CL2150" s="536"/>
      <c r="CM2150" s="81"/>
      <c r="CN2150" s="404"/>
      <c r="CO2150" s="92"/>
      <c r="CP2150" s="78"/>
    </row>
    <row r="2151" spans="89:94">
      <c r="CK2151" s="536"/>
      <c r="CL2151" s="536"/>
      <c r="CM2151" s="81"/>
      <c r="CN2151" s="404"/>
      <c r="CO2151" s="92"/>
      <c r="CP2151" s="78"/>
    </row>
    <row r="2152" spans="89:94">
      <c r="CK2152" s="536"/>
      <c r="CL2152" s="536"/>
      <c r="CM2152" s="81"/>
      <c r="CN2152" s="404"/>
      <c r="CO2152" s="92"/>
      <c r="CP2152" s="78"/>
    </row>
    <row r="2153" spans="89:94">
      <c r="CK2153" s="536"/>
      <c r="CL2153" s="536"/>
      <c r="CM2153" s="81"/>
      <c r="CN2153" s="404"/>
      <c r="CO2153" s="92"/>
      <c r="CP2153" s="78"/>
    </row>
    <row r="2154" spans="89:94">
      <c r="CK2154" s="536"/>
      <c r="CL2154" s="536"/>
      <c r="CM2154" s="81"/>
      <c r="CN2154" s="404"/>
      <c r="CO2154" s="92"/>
      <c r="CP2154" s="78"/>
    </row>
    <row r="2155" spans="89:94">
      <c r="CK2155" s="536"/>
      <c r="CL2155" s="536"/>
      <c r="CM2155" s="81"/>
      <c r="CN2155" s="404"/>
      <c r="CO2155" s="92"/>
      <c r="CP2155" s="78"/>
    </row>
    <row r="2156" spans="89:94">
      <c r="CK2156" s="536"/>
      <c r="CL2156" s="536"/>
      <c r="CM2156" s="81"/>
      <c r="CN2156" s="404"/>
      <c r="CO2156" s="92"/>
      <c r="CP2156" s="78"/>
    </row>
    <row r="2157" spans="89:94">
      <c r="CK2157" s="536"/>
      <c r="CL2157" s="536"/>
      <c r="CM2157" s="81"/>
      <c r="CN2157" s="404"/>
      <c r="CO2157" s="92"/>
      <c r="CP2157" s="78"/>
    </row>
    <row r="2158" spans="89:94">
      <c r="CK2158" s="536"/>
      <c r="CL2158" s="536"/>
      <c r="CM2158" s="81"/>
      <c r="CN2158" s="404"/>
      <c r="CO2158" s="92"/>
      <c r="CP2158" s="78"/>
    </row>
    <row r="2159" spans="89:94">
      <c r="CK2159" s="536"/>
      <c r="CL2159" s="536"/>
      <c r="CM2159" s="81"/>
      <c r="CN2159" s="404"/>
      <c r="CO2159" s="92"/>
      <c r="CP2159" s="78"/>
    </row>
    <row r="2160" spans="89:94">
      <c r="CK2160" s="536"/>
      <c r="CL2160" s="536"/>
      <c r="CM2160" s="81"/>
      <c r="CN2160" s="404"/>
      <c r="CO2160" s="92"/>
      <c r="CP2160" s="78"/>
    </row>
    <row r="2161" spans="89:94">
      <c r="CK2161" s="536"/>
      <c r="CL2161" s="536"/>
      <c r="CM2161" s="81"/>
      <c r="CN2161" s="404"/>
      <c r="CO2161" s="92"/>
      <c r="CP2161" s="78"/>
    </row>
    <row r="2162" spans="89:94">
      <c r="CK2162" s="536"/>
      <c r="CL2162" s="536"/>
      <c r="CM2162" s="81"/>
      <c r="CN2162" s="404"/>
      <c r="CO2162" s="92"/>
      <c r="CP2162" s="78"/>
    </row>
    <row r="2163" spans="89:94">
      <c r="CK2163" s="536"/>
      <c r="CL2163" s="536"/>
      <c r="CM2163" s="81"/>
      <c r="CN2163" s="404"/>
      <c r="CO2163" s="92"/>
      <c r="CP2163" s="78"/>
    </row>
    <row r="2164" spans="89:94">
      <c r="CK2164" s="536"/>
      <c r="CL2164" s="536"/>
      <c r="CM2164" s="81"/>
      <c r="CN2164" s="404"/>
      <c r="CO2164" s="92"/>
      <c r="CP2164" s="78"/>
    </row>
    <row r="2165" spans="89:94">
      <c r="CK2165" s="536"/>
      <c r="CL2165" s="536"/>
      <c r="CM2165" s="81"/>
      <c r="CN2165" s="404"/>
      <c r="CO2165" s="92"/>
      <c r="CP2165" s="78"/>
    </row>
    <row r="2166" spans="89:94">
      <c r="CK2166" s="536"/>
      <c r="CL2166" s="536"/>
      <c r="CM2166" s="81"/>
      <c r="CN2166" s="404"/>
      <c r="CO2166" s="92"/>
      <c r="CP2166" s="78"/>
    </row>
    <row r="2167" spans="89:94">
      <c r="CK2167" s="536"/>
      <c r="CL2167" s="536"/>
      <c r="CM2167" s="81"/>
      <c r="CN2167" s="404"/>
      <c r="CO2167" s="92"/>
      <c r="CP2167" s="78"/>
    </row>
    <row r="2168" spans="89:94">
      <c r="CK2168" s="536"/>
      <c r="CL2168" s="536"/>
      <c r="CM2168" s="81"/>
      <c r="CN2168" s="404"/>
      <c r="CO2168" s="92"/>
      <c r="CP2168" s="78"/>
    </row>
    <row r="2169" spans="89:94">
      <c r="CK2169" s="536"/>
      <c r="CL2169" s="536"/>
      <c r="CM2169" s="81"/>
      <c r="CN2169" s="404"/>
      <c r="CO2169" s="92"/>
      <c r="CP2169" s="78"/>
    </row>
    <row r="2170" spans="89:94">
      <c r="CK2170" s="536"/>
      <c r="CL2170" s="536"/>
      <c r="CM2170" s="81"/>
      <c r="CN2170" s="404"/>
      <c r="CO2170" s="92"/>
      <c r="CP2170" s="78"/>
    </row>
    <row r="2171" spans="89:94">
      <c r="CK2171" s="536"/>
      <c r="CL2171" s="536"/>
      <c r="CM2171" s="81"/>
      <c r="CN2171" s="404"/>
      <c r="CO2171" s="92"/>
      <c r="CP2171" s="78"/>
    </row>
    <row r="2172" spans="89:94">
      <c r="CK2172" s="536"/>
      <c r="CL2172" s="536"/>
      <c r="CM2172" s="81"/>
      <c r="CN2172" s="404"/>
      <c r="CO2172" s="92"/>
      <c r="CP2172" s="78"/>
    </row>
    <row r="2173" spans="89:94">
      <c r="CK2173" s="536"/>
      <c r="CL2173" s="536"/>
      <c r="CM2173" s="81"/>
      <c r="CN2173" s="404"/>
      <c r="CO2173" s="92"/>
      <c r="CP2173" s="78"/>
    </row>
    <row r="2174" spans="89:94">
      <c r="CK2174" s="536"/>
      <c r="CL2174" s="536"/>
      <c r="CM2174" s="81"/>
      <c r="CN2174" s="404"/>
      <c r="CO2174" s="92"/>
      <c r="CP2174" s="78"/>
    </row>
    <row r="2175" spans="89:94">
      <c r="CK2175" s="536"/>
      <c r="CL2175" s="536"/>
      <c r="CM2175" s="81"/>
      <c r="CN2175" s="404"/>
      <c r="CO2175" s="92"/>
      <c r="CP2175" s="78"/>
    </row>
    <row r="2176" spans="89:94">
      <c r="CK2176" s="536"/>
      <c r="CL2176" s="536"/>
      <c r="CM2176" s="81"/>
      <c r="CN2176" s="404"/>
      <c r="CO2176" s="92"/>
      <c r="CP2176" s="78"/>
    </row>
    <row r="2177" spans="89:94">
      <c r="CK2177" s="536"/>
      <c r="CL2177" s="536"/>
      <c r="CM2177" s="81"/>
      <c r="CN2177" s="404"/>
      <c r="CO2177" s="92"/>
      <c r="CP2177" s="78"/>
    </row>
    <row r="2178" spans="89:94">
      <c r="CK2178" s="536"/>
      <c r="CL2178" s="536"/>
      <c r="CM2178" s="81"/>
      <c r="CN2178" s="404"/>
      <c r="CO2178" s="92"/>
      <c r="CP2178" s="78"/>
    </row>
    <row r="2179" spans="89:94">
      <c r="CK2179" s="536"/>
      <c r="CL2179" s="536"/>
      <c r="CM2179" s="81"/>
      <c r="CN2179" s="404"/>
      <c r="CO2179" s="92"/>
      <c r="CP2179" s="78"/>
    </row>
    <row r="2180" spans="89:94">
      <c r="CK2180" s="536"/>
      <c r="CL2180" s="536"/>
      <c r="CM2180" s="81"/>
      <c r="CN2180" s="404"/>
      <c r="CO2180" s="92"/>
      <c r="CP2180" s="78"/>
    </row>
    <row r="2181" spans="89:94">
      <c r="CK2181" s="536"/>
      <c r="CL2181" s="536"/>
      <c r="CM2181" s="81"/>
      <c r="CN2181" s="404"/>
      <c r="CO2181" s="92"/>
      <c r="CP2181" s="78"/>
    </row>
    <row r="2182" spans="89:94">
      <c r="CK2182" s="536"/>
      <c r="CL2182" s="536"/>
      <c r="CM2182" s="81"/>
      <c r="CN2182" s="404"/>
      <c r="CO2182" s="92"/>
      <c r="CP2182" s="78"/>
    </row>
    <row r="2183" spans="89:94">
      <c r="CK2183" s="536"/>
      <c r="CL2183" s="536"/>
      <c r="CM2183" s="81"/>
      <c r="CN2183" s="404"/>
      <c r="CO2183" s="92"/>
      <c r="CP2183" s="78"/>
    </row>
    <row r="2184" spans="89:94">
      <c r="CK2184" s="536"/>
      <c r="CL2184" s="536"/>
      <c r="CM2184" s="81"/>
      <c r="CN2184" s="404"/>
      <c r="CO2184" s="92"/>
      <c r="CP2184" s="78"/>
    </row>
    <row r="2185" spans="89:94">
      <c r="CK2185" s="536"/>
      <c r="CL2185" s="536"/>
      <c r="CM2185" s="81"/>
      <c r="CN2185" s="404"/>
      <c r="CO2185" s="92"/>
      <c r="CP2185" s="78"/>
    </row>
    <row r="2186" spans="89:94">
      <c r="CK2186" s="536"/>
      <c r="CL2186" s="536"/>
      <c r="CM2186" s="81"/>
      <c r="CN2186" s="404"/>
      <c r="CO2186" s="92"/>
      <c r="CP2186" s="78"/>
    </row>
    <row r="2187" spans="89:94">
      <c r="CK2187" s="536"/>
      <c r="CL2187" s="536"/>
      <c r="CM2187" s="81"/>
      <c r="CN2187" s="404"/>
      <c r="CO2187" s="92"/>
      <c r="CP2187" s="78"/>
    </row>
    <row r="2188" spans="89:94">
      <c r="CK2188" s="536"/>
      <c r="CL2188" s="536"/>
      <c r="CM2188" s="81"/>
      <c r="CN2188" s="404"/>
      <c r="CO2188" s="92"/>
      <c r="CP2188" s="78"/>
    </row>
    <row r="2189" spans="89:94">
      <c r="CK2189" s="536"/>
      <c r="CL2189" s="536"/>
      <c r="CM2189" s="81"/>
      <c r="CN2189" s="404"/>
      <c r="CO2189" s="92"/>
      <c r="CP2189" s="78"/>
    </row>
    <row r="2190" spans="89:94">
      <c r="CK2190" s="536"/>
      <c r="CL2190" s="536"/>
      <c r="CM2190" s="81"/>
      <c r="CN2190" s="404"/>
      <c r="CO2190" s="92"/>
      <c r="CP2190" s="78"/>
    </row>
    <row r="2191" spans="89:94">
      <c r="CK2191" s="536"/>
      <c r="CL2191" s="536"/>
      <c r="CM2191" s="81"/>
      <c r="CN2191" s="404"/>
      <c r="CO2191" s="92"/>
      <c r="CP2191" s="78"/>
    </row>
    <row r="2192" spans="89:94">
      <c r="CK2192" s="536"/>
      <c r="CL2192" s="536"/>
      <c r="CM2192" s="81"/>
      <c r="CN2192" s="404"/>
      <c r="CO2192" s="92"/>
      <c r="CP2192" s="78"/>
    </row>
    <row r="2193" spans="89:94">
      <c r="CK2193" s="536"/>
      <c r="CL2193" s="536"/>
      <c r="CM2193" s="81"/>
      <c r="CN2193" s="404"/>
      <c r="CO2193" s="92"/>
      <c r="CP2193" s="78"/>
    </row>
    <row r="2194" spans="89:94">
      <c r="CK2194" s="536"/>
      <c r="CL2194" s="536"/>
      <c r="CM2194" s="81"/>
      <c r="CN2194" s="404"/>
      <c r="CO2194" s="92"/>
      <c r="CP2194" s="78"/>
    </row>
    <row r="2195" spans="89:94">
      <c r="CK2195" s="536"/>
      <c r="CL2195" s="536"/>
      <c r="CM2195" s="81"/>
      <c r="CN2195" s="404"/>
      <c r="CO2195" s="92"/>
      <c r="CP2195" s="78"/>
    </row>
    <row r="2196" spans="89:94">
      <c r="CK2196" s="536"/>
      <c r="CL2196" s="536"/>
      <c r="CM2196" s="81"/>
      <c r="CN2196" s="404"/>
      <c r="CO2196" s="92"/>
      <c r="CP2196" s="78"/>
    </row>
    <row r="2197" spans="89:94">
      <c r="CK2197" s="536"/>
      <c r="CL2197" s="536"/>
      <c r="CM2197" s="81"/>
      <c r="CN2197" s="404"/>
      <c r="CO2197" s="92"/>
      <c r="CP2197" s="78"/>
    </row>
    <row r="2198" spans="89:94">
      <c r="CK2198" s="536"/>
      <c r="CL2198" s="536"/>
      <c r="CM2198" s="81"/>
      <c r="CN2198" s="404"/>
      <c r="CO2198" s="92"/>
      <c r="CP2198" s="78"/>
    </row>
    <row r="2199" spans="89:94">
      <c r="CK2199" s="536"/>
      <c r="CL2199" s="536"/>
      <c r="CM2199" s="81"/>
      <c r="CN2199" s="404"/>
      <c r="CO2199" s="92"/>
      <c r="CP2199" s="78"/>
    </row>
    <row r="2200" spans="89:94">
      <c r="CK2200" s="536"/>
      <c r="CL2200" s="536"/>
      <c r="CM2200" s="81"/>
      <c r="CN2200" s="404"/>
      <c r="CO2200" s="92"/>
      <c r="CP2200" s="78"/>
    </row>
    <row r="2201" spans="89:94">
      <c r="CK2201" s="536"/>
      <c r="CL2201" s="536"/>
      <c r="CM2201" s="81"/>
      <c r="CN2201" s="404"/>
      <c r="CO2201" s="92"/>
      <c r="CP2201" s="78"/>
    </row>
    <row r="2202" spans="89:94">
      <c r="CK2202" s="536"/>
      <c r="CL2202" s="536"/>
      <c r="CM2202" s="81"/>
      <c r="CN2202" s="404"/>
      <c r="CO2202" s="92"/>
      <c r="CP2202" s="78"/>
    </row>
    <row r="2203" spans="89:94">
      <c r="CK2203" s="536"/>
      <c r="CL2203" s="536"/>
      <c r="CM2203" s="81"/>
      <c r="CN2203" s="404"/>
      <c r="CO2203" s="92"/>
      <c r="CP2203" s="78"/>
    </row>
    <row r="2204" spans="89:94">
      <c r="CK2204" s="536"/>
      <c r="CL2204" s="536"/>
      <c r="CM2204" s="81"/>
      <c r="CN2204" s="404"/>
      <c r="CO2204" s="92"/>
      <c r="CP2204" s="78"/>
    </row>
    <row r="2205" spans="89:94">
      <c r="CK2205" s="536"/>
      <c r="CL2205" s="536"/>
      <c r="CM2205" s="81"/>
      <c r="CN2205" s="404"/>
      <c r="CO2205" s="92"/>
      <c r="CP2205" s="78"/>
    </row>
    <row r="2206" spans="89:94">
      <c r="CK2206" s="536"/>
      <c r="CL2206" s="536"/>
      <c r="CM2206" s="81"/>
      <c r="CN2206" s="404"/>
      <c r="CO2206" s="92"/>
      <c r="CP2206" s="78"/>
    </row>
    <row r="2207" spans="89:94">
      <c r="CK2207" s="536"/>
      <c r="CL2207" s="536"/>
      <c r="CM2207" s="81"/>
      <c r="CN2207" s="404"/>
      <c r="CO2207" s="92"/>
      <c r="CP2207" s="78"/>
    </row>
    <row r="2208" spans="89:94">
      <c r="CK2208" s="536"/>
      <c r="CL2208" s="536"/>
      <c r="CM2208" s="81"/>
      <c r="CN2208" s="404"/>
      <c r="CO2208" s="92"/>
      <c r="CP2208" s="78"/>
    </row>
    <row r="2209" spans="89:94">
      <c r="CK2209" s="536"/>
      <c r="CL2209" s="536"/>
      <c r="CM2209" s="81"/>
      <c r="CN2209" s="404"/>
      <c r="CO2209" s="92"/>
      <c r="CP2209" s="78"/>
    </row>
    <row r="2210" spans="89:94">
      <c r="CK2210" s="536"/>
      <c r="CL2210" s="536"/>
      <c r="CM2210" s="81"/>
      <c r="CN2210" s="404"/>
      <c r="CO2210" s="92"/>
      <c r="CP2210" s="78"/>
    </row>
    <row r="2211" spans="89:94">
      <c r="CK2211" s="536"/>
      <c r="CL2211" s="536"/>
      <c r="CM2211" s="81"/>
      <c r="CN2211" s="404"/>
      <c r="CO2211" s="92"/>
      <c r="CP2211" s="78"/>
    </row>
    <row r="2212" spans="89:94">
      <c r="CK2212" s="536"/>
      <c r="CL2212" s="536"/>
      <c r="CM2212" s="81"/>
      <c r="CN2212" s="404"/>
      <c r="CO2212" s="92"/>
      <c r="CP2212" s="78"/>
    </row>
    <row r="2213" spans="89:94">
      <c r="CK2213" s="536"/>
      <c r="CL2213" s="536"/>
      <c r="CM2213" s="81"/>
      <c r="CN2213" s="404"/>
      <c r="CO2213" s="92"/>
      <c r="CP2213" s="78"/>
    </row>
    <row r="2214" spans="89:94">
      <c r="CK2214" s="536"/>
      <c r="CL2214" s="536"/>
      <c r="CM2214" s="81"/>
      <c r="CN2214" s="404"/>
      <c r="CO2214" s="92"/>
      <c r="CP2214" s="78"/>
    </row>
    <row r="2215" spans="89:94">
      <c r="CK2215" s="536"/>
      <c r="CL2215" s="536"/>
      <c r="CM2215" s="81"/>
      <c r="CN2215" s="404"/>
      <c r="CO2215" s="92"/>
      <c r="CP2215" s="78"/>
    </row>
    <row r="2216" spans="89:94">
      <c r="CK2216" s="536"/>
      <c r="CL2216" s="536"/>
      <c r="CM2216" s="81"/>
      <c r="CN2216" s="404"/>
      <c r="CO2216" s="92"/>
      <c r="CP2216" s="78"/>
    </row>
    <row r="2217" spans="89:94">
      <c r="CK2217" s="536"/>
      <c r="CL2217" s="536"/>
      <c r="CM2217" s="81"/>
      <c r="CN2217" s="404"/>
      <c r="CO2217" s="92"/>
      <c r="CP2217" s="78"/>
    </row>
    <row r="2218" spans="89:94">
      <c r="CK2218" s="536"/>
      <c r="CL2218" s="536"/>
      <c r="CM2218" s="81"/>
      <c r="CN2218" s="404"/>
      <c r="CO2218" s="92"/>
      <c r="CP2218" s="78"/>
    </row>
    <row r="2219" spans="89:94">
      <c r="CK2219" s="536"/>
      <c r="CL2219" s="536"/>
      <c r="CM2219" s="81"/>
      <c r="CN2219" s="404"/>
      <c r="CO2219" s="92"/>
      <c r="CP2219" s="78"/>
    </row>
    <row r="2220" spans="89:94">
      <c r="CK2220" s="536"/>
      <c r="CL2220" s="536"/>
      <c r="CM2220" s="81"/>
      <c r="CN2220" s="404"/>
      <c r="CO2220" s="92"/>
      <c r="CP2220" s="78"/>
    </row>
    <row r="2221" spans="89:94">
      <c r="CK2221" s="536"/>
      <c r="CL2221" s="536"/>
      <c r="CM2221" s="81"/>
      <c r="CN2221" s="404"/>
      <c r="CO2221" s="92"/>
      <c r="CP2221" s="78"/>
    </row>
    <row r="2222" spans="89:94">
      <c r="CK2222" s="536"/>
      <c r="CL2222" s="536"/>
      <c r="CM2222" s="81"/>
      <c r="CN2222" s="404"/>
      <c r="CO2222" s="92"/>
      <c r="CP2222" s="78"/>
    </row>
    <row r="2223" spans="89:94">
      <c r="CK2223" s="536"/>
      <c r="CL2223" s="536"/>
      <c r="CM2223" s="81"/>
      <c r="CN2223" s="404"/>
      <c r="CO2223" s="92"/>
      <c r="CP2223" s="78"/>
    </row>
    <row r="2224" spans="89:94">
      <c r="CK2224" s="536"/>
      <c r="CL2224" s="536"/>
      <c r="CM2224" s="81"/>
      <c r="CN2224" s="404"/>
      <c r="CO2224" s="92"/>
      <c r="CP2224" s="78"/>
    </row>
    <row r="2225" spans="89:94">
      <c r="CK2225" s="536"/>
      <c r="CL2225" s="536"/>
      <c r="CM2225" s="81"/>
      <c r="CN2225" s="404"/>
      <c r="CO2225" s="92"/>
      <c r="CP2225" s="78"/>
    </row>
    <row r="2226" spans="89:94">
      <c r="CK2226" s="536"/>
      <c r="CL2226" s="536"/>
      <c r="CM2226" s="81"/>
      <c r="CN2226" s="404"/>
      <c r="CO2226" s="92"/>
      <c r="CP2226" s="78"/>
    </row>
    <row r="2227" spans="89:94">
      <c r="CK2227" s="536"/>
      <c r="CL2227" s="536"/>
      <c r="CM2227" s="81"/>
      <c r="CN2227" s="404"/>
      <c r="CO2227" s="92"/>
      <c r="CP2227" s="78"/>
    </row>
    <row r="2228" spans="89:94">
      <c r="CK2228" s="536"/>
      <c r="CL2228" s="536"/>
      <c r="CM2228" s="81"/>
      <c r="CN2228" s="404"/>
      <c r="CO2228" s="92"/>
      <c r="CP2228" s="78"/>
    </row>
    <row r="2229" spans="89:94">
      <c r="CK2229" s="536"/>
      <c r="CL2229" s="536"/>
      <c r="CM2229" s="81"/>
      <c r="CN2229" s="404"/>
      <c r="CO2229" s="92"/>
      <c r="CP2229" s="78"/>
    </row>
    <row r="2230" spans="89:94">
      <c r="CK2230" s="536"/>
      <c r="CL2230" s="536"/>
      <c r="CM2230" s="81"/>
      <c r="CN2230" s="404"/>
      <c r="CO2230" s="92"/>
      <c r="CP2230" s="78"/>
    </row>
    <row r="2231" spans="89:94">
      <c r="CK2231" s="536"/>
      <c r="CL2231" s="536"/>
      <c r="CM2231" s="81"/>
      <c r="CN2231" s="404"/>
      <c r="CO2231" s="92"/>
      <c r="CP2231" s="78"/>
    </row>
    <row r="2232" spans="89:94">
      <c r="CK2232" s="536"/>
      <c r="CL2232" s="536"/>
      <c r="CM2232" s="81"/>
      <c r="CN2232" s="404"/>
      <c r="CO2232" s="92"/>
      <c r="CP2232" s="78"/>
    </row>
    <row r="2233" spans="89:94">
      <c r="CK2233" s="536"/>
      <c r="CL2233" s="536"/>
      <c r="CM2233" s="81"/>
      <c r="CN2233" s="404"/>
      <c r="CO2233" s="92"/>
      <c r="CP2233" s="78"/>
    </row>
    <row r="2234" spans="89:94">
      <c r="CK2234" s="536"/>
      <c r="CL2234" s="536"/>
      <c r="CM2234" s="81"/>
      <c r="CN2234" s="404"/>
      <c r="CO2234" s="92"/>
      <c r="CP2234" s="78"/>
    </row>
    <row r="2235" spans="89:94">
      <c r="CK2235" s="536"/>
      <c r="CL2235" s="536"/>
      <c r="CM2235" s="81"/>
      <c r="CN2235" s="404"/>
      <c r="CO2235" s="92"/>
      <c r="CP2235" s="78"/>
    </row>
    <row r="2236" spans="89:94">
      <c r="CK2236" s="536"/>
      <c r="CL2236" s="536"/>
      <c r="CM2236" s="81"/>
      <c r="CN2236" s="404"/>
      <c r="CO2236" s="92"/>
      <c r="CP2236" s="78"/>
    </row>
    <row r="2237" spans="89:94">
      <c r="CK2237" s="536"/>
      <c r="CL2237" s="536"/>
      <c r="CM2237" s="81"/>
      <c r="CN2237" s="404"/>
      <c r="CO2237" s="92"/>
      <c r="CP2237" s="78"/>
    </row>
    <row r="2238" spans="89:94">
      <c r="CK2238" s="536"/>
      <c r="CL2238" s="536"/>
      <c r="CM2238" s="81"/>
      <c r="CN2238" s="404"/>
      <c r="CO2238" s="92"/>
      <c r="CP2238" s="78"/>
    </row>
    <row r="2239" spans="89:94">
      <c r="CK2239" s="536"/>
      <c r="CL2239" s="536"/>
      <c r="CM2239" s="81"/>
      <c r="CN2239" s="404"/>
      <c r="CO2239" s="92"/>
      <c r="CP2239" s="78"/>
    </row>
    <row r="2240" spans="89:94">
      <c r="CK2240" s="536"/>
      <c r="CL2240" s="536"/>
      <c r="CM2240" s="81"/>
      <c r="CN2240" s="404"/>
      <c r="CO2240" s="92"/>
      <c r="CP2240" s="78"/>
    </row>
    <row r="2241" spans="89:94">
      <c r="CK2241" s="536"/>
      <c r="CL2241" s="536"/>
      <c r="CM2241" s="81"/>
      <c r="CN2241" s="404"/>
      <c r="CO2241" s="92"/>
      <c r="CP2241" s="78"/>
    </row>
    <row r="2242" spans="89:94">
      <c r="CK2242" s="536"/>
      <c r="CL2242" s="536"/>
      <c r="CM2242" s="81"/>
      <c r="CN2242" s="404"/>
      <c r="CO2242" s="92"/>
      <c r="CP2242" s="78"/>
    </row>
    <row r="2243" spans="89:94">
      <c r="CK2243" s="536"/>
      <c r="CL2243" s="536"/>
      <c r="CM2243" s="81"/>
      <c r="CN2243" s="404"/>
      <c r="CO2243" s="92"/>
      <c r="CP2243" s="78"/>
    </row>
    <row r="2244" spans="89:94">
      <c r="CK2244" s="536"/>
      <c r="CL2244" s="536"/>
      <c r="CM2244" s="81"/>
      <c r="CN2244" s="404"/>
      <c r="CO2244" s="92"/>
      <c r="CP2244" s="78"/>
    </row>
    <row r="2245" spans="89:94">
      <c r="CK2245" s="536"/>
      <c r="CL2245" s="536"/>
      <c r="CM2245" s="81"/>
      <c r="CN2245" s="404"/>
      <c r="CO2245" s="92"/>
      <c r="CP2245" s="78"/>
    </row>
    <row r="2246" spans="89:94">
      <c r="CK2246" s="536"/>
      <c r="CL2246" s="536"/>
      <c r="CM2246" s="81"/>
      <c r="CN2246" s="404"/>
      <c r="CO2246" s="92"/>
      <c r="CP2246" s="78"/>
    </row>
    <row r="2247" spans="89:94">
      <c r="CK2247" s="536"/>
      <c r="CL2247" s="536"/>
      <c r="CM2247" s="81"/>
      <c r="CN2247" s="404"/>
      <c r="CO2247" s="92"/>
      <c r="CP2247" s="78"/>
    </row>
    <row r="2248" spans="89:94">
      <c r="CK2248" s="536"/>
      <c r="CL2248" s="536"/>
      <c r="CM2248" s="81"/>
      <c r="CN2248" s="404"/>
      <c r="CO2248" s="92"/>
      <c r="CP2248" s="78"/>
    </row>
    <row r="2249" spans="89:94">
      <c r="CK2249" s="536"/>
      <c r="CL2249" s="536"/>
      <c r="CM2249" s="81"/>
      <c r="CN2249" s="404"/>
      <c r="CO2249" s="92"/>
      <c r="CP2249" s="78"/>
    </row>
    <row r="2250" spans="89:94">
      <c r="CK2250" s="536"/>
      <c r="CL2250" s="536"/>
      <c r="CM2250" s="81"/>
      <c r="CN2250" s="404"/>
      <c r="CO2250" s="92"/>
      <c r="CP2250" s="78"/>
    </row>
    <row r="2251" spans="89:94">
      <c r="CK2251" s="536"/>
      <c r="CL2251" s="536"/>
      <c r="CM2251" s="81"/>
      <c r="CN2251" s="404"/>
      <c r="CO2251" s="92"/>
      <c r="CP2251" s="78"/>
    </row>
    <row r="2252" spans="89:94">
      <c r="CK2252" s="536"/>
      <c r="CL2252" s="536"/>
      <c r="CM2252" s="81"/>
      <c r="CN2252" s="404"/>
      <c r="CO2252" s="92"/>
      <c r="CP2252" s="78"/>
    </row>
    <row r="2253" spans="89:94">
      <c r="CK2253" s="536"/>
      <c r="CL2253" s="536"/>
      <c r="CM2253" s="81"/>
      <c r="CN2253" s="404"/>
      <c r="CO2253" s="92"/>
      <c r="CP2253" s="78"/>
    </row>
    <row r="2254" spans="89:94">
      <c r="CK2254" s="536"/>
      <c r="CL2254" s="536"/>
      <c r="CM2254" s="81"/>
      <c r="CN2254" s="404"/>
      <c r="CO2254" s="92"/>
      <c r="CP2254" s="78"/>
    </row>
    <row r="2255" spans="89:94">
      <c r="CK2255" s="536"/>
      <c r="CL2255" s="536"/>
      <c r="CM2255" s="81"/>
      <c r="CN2255" s="404"/>
      <c r="CO2255" s="92"/>
      <c r="CP2255" s="78"/>
    </row>
    <row r="2256" spans="89:94">
      <c r="CK2256" s="536"/>
      <c r="CL2256" s="536"/>
      <c r="CM2256" s="81"/>
      <c r="CN2256" s="404"/>
      <c r="CO2256" s="92"/>
      <c r="CP2256" s="78"/>
    </row>
    <row r="2257" spans="89:94">
      <c r="CK2257" s="536"/>
      <c r="CL2257" s="536"/>
      <c r="CM2257" s="81"/>
      <c r="CN2257" s="404"/>
      <c r="CO2257" s="92"/>
      <c r="CP2257" s="78"/>
    </row>
    <row r="2258" spans="89:94">
      <c r="CK2258" s="536"/>
      <c r="CL2258" s="536"/>
      <c r="CM2258" s="81"/>
      <c r="CN2258" s="404"/>
      <c r="CO2258" s="92"/>
      <c r="CP2258" s="78"/>
    </row>
    <row r="2259" spans="89:94">
      <c r="CK2259" s="536"/>
      <c r="CL2259" s="536"/>
      <c r="CM2259" s="81"/>
      <c r="CN2259" s="404"/>
      <c r="CO2259" s="92"/>
      <c r="CP2259" s="78"/>
    </row>
    <row r="2260" spans="89:94">
      <c r="CK2260" s="536"/>
      <c r="CL2260" s="536"/>
      <c r="CM2260" s="81"/>
      <c r="CN2260" s="404"/>
      <c r="CO2260" s="92"/>
      <c r="CP2260" s="78"/>
    </row>
    <row r="2261" spans="89:94">
      <c r="CK2261" s="536"/>
      <c r="CL2261" s="536"/>
      <c r="CM2261" s="81"/>
      <c r="CN2261" s="404"/>
      <c r="CO2261" s="92"/>
      <c r="CP2261" s="78"/>
    </row>
    <row r="2262" spans="89:94">
      <c r="CK2262" s="536"/>
      <c r="CL2262" s="536"/>
      <c r="CM2262" s="81"/>
      <c r="CN2262" s="404"/>
      <c r="CO2262" s="92"/>
      <c r="CP2262" s="78"/>
    </row>
    <row r="2263" spans="89:94">
      <c r="CK2263" s="536"/>
      <c r="CL2263" s="536"/>
      <c r="CM2263" s="81"/>
      <c r="CN2263" s="404"/>
      <c r="CO2263" s="92"/>
      <c r="CP2263" s="78"/>
    </row>
    <row r="2264" spans="89:94">
      <c r="CK2264" s="536"/>
      <c r="CL2264" s="536"/>
      <c r="CM2264" s="81"/>
      <c r="CN2264" s="404"/>
      <c r="CO2264" s="92"/>
      <c r="CP2264" s="78"/>
    </row>
    <row r="2265" spans="89:94">
      <c r="CK2265" s="536"/>
      <c r="CL2265" s="536"/>
      <c r="CM2265" s="81"/>
      <c r="CN2265" s="404"/>
      <c r="CO2265" s="92"/>
      <c r="CP2265" s="78"/>
    </row>
    <row r="2266" spans="89:94">
      <c r="CK2266" s="536"/>
      <c r="CL2266" s="536"/>
      <c r="CM2266" s="81"/>
      <c r="CN2266" s="404"/>
      <c r="CO2266" s="92"/>
      <c r="CP2266" s="78"/>
    </row>
    <row r="2267" spans="89:94">
      <c r="CK2267" s="536"/>
      <c r="CL2267" s="536"/>
      <c r="CM2267" s="81"/>
      <c r="CN2267" s="404"/>
      <c r="CO2267" s="92"/>
      <c r="CP2267" s="78"/>
    </row>
    <row r="2268" spans="89:94">
      <c r="CK2268" s="536"/>
      <c r="CL2268" s="536"/>
      <c r="CM2268" s="81"/>
      <c r="CN2268" s="404"/>
      <c r="CO2268" s="92"/>
      <c r="CP2268" s="78"/>
    </row>
    <row r="2269" spans="89:94">
      <c r="CK2269" s="536"/>
      <c r="CL2269" s="536"/>
      <c r="CM2269" s="81"/>
      <c r="CN2269" s="404"/>
      <c r="CO2269" s="92"/>
      <c r="CP2269" s="78"/>
    </row>
    <row r="2270" spans="89:94">
      <c r="CK2270" s="536"/>
      <c r="CL2270" s="536"/>
      <c r="CM2270" s="81"/>
      <c r="CN2270" s="404"/>
      <c r="CO2270" s="92"/>
      <c r="CP2270" s="78"/>
    </row>
    <row r="2271" spans="89:94">
      <c r="CK2271" s="536"/>
      <c r="CL2271" s="536"/>
      <c r="CM2271" s="81"/>
      <c r="CN2271" s="404"/>
      <c r="CO2271" s="92"/>
      <c r="CP2271" s="78"/>
    </row>
    <row r="2272" spans="89:94">
      <c r="CK2272" s="536"/>
      <c r="CL2272" s="536"/>
      <c r="CM2272" s="81"/>
      <c r="CN2272" s="404"/>
      <c r="CO2272" s="92"/>
      <c r="CP2272" s="78"/>
    </row>
    <row r="2273" spans="89:94">
      <c r="CK2273" s="536"/>
      <c r="CL2273" s="536"/>
      <c r="CM2273" s="81"/>
      <c r="CN2273" s="404"/>
      <c r="CO2273" s="92"/>
      <c r="CP2273" s="78"/>
    </row>
    <row r="2274" spans="89:94">
      <c r="CK2274" s="536"/>
      <c r="CL2274" s="536"/>
      <c r="CM2274" s="81"/>
      <c r="CN2274" s="404"/>
      <c r="CO2274" s="92"/>
      <c r="CP2274" s="78"/>
    </row>
    <row r="2275" spans="89:94">
      <c r="CK2275" s="536"/>
      <c r="CL2275" s="536"/>
      <c r="CM2275" s="81"/>
      <c r="CN2275" s="404"/>
      <c r="CO2275" s="92"/>
      <c r="CP2275" s="78"/>
    </row>
    <row r="2276" spans="89:94">
      <c r="CK2276" s="536"/>
      <c r="CL2276" s="536"/>
      <c r="CM2276" s="81"/>
      <c r="CN2276" s="404"/>
      <c r="CO2276" s="92"/>
      <c r="CP2276" s="78"/>
    </row>
    <row r="2277" spans="89:94">
      <c r="CK2277" s="536"/>
      <c r="CL2277" s="536"/>
      <c r="CM2277" s="81"/>
      <c r="CN2277" s="404"/>
      <c r="CO2277" s="92"/>
      <c r="CP2277" s="78"/>
    </row>
    <row r="2278" spans="89:94">
      <c r="CK2278" s="536"/>
      <c r="CL2278" s="536"/>
      <c r="CM2278" s="81"/>
      <c r="CN2278" s="404"/>
      <c r="CO2278" s="92"/>
      <c r="CP2278" s="78"/>
    </row>
    <row r="2279" spans="89:94">
      <c r="CK2279" s="536"/>
      <c r="CL2279" s="536"/>
      <c r="CM2279" s="81"/>
      <c r="CN2279" s="404"/>
      <c r="CO2279" s="92"/>
      <c r="CP2279" s="78"/>
    </row>
    <row r="2280" spans="89:94">
      <c r="CK2280" s="536"/>
      <c r="CL2280" s="536"/>
      <c r="CM2280" s="81"/>
      <c r="CN2280" s="404"/>
      <c r="CO2280" s="92"/>
      <c r="CP2280" s="78"/>
    </row>
    <row r="2281" spans="89:94">
      <c r="CK2281" s="536"/>
      <c r="CL2281" s="536"/>
      <c r="CM2281" s="81"/>
      <c r="CN2281" s="404"/>
      <c r="CO2281" s="92"/>
      <c r="CP2281" s="78"/>
    </row>
    <row r="2282" spans="89:94">
      <c r="CK2282" s="536"/>
      <c r="CL2282" s="536"/>
      <c r="CM2282" s="81"/>
      <c r="CN2282" s="404"/>
      <c r="CO2282" s="92"/>
      <c r="CP2282" s="78"/>
    </row>
    <row r="2283" spans="89:94">
      <c r="CK2283" s="536"/>
      <c r="CL2283" s="536"/>
      <c r="CM2283" s="81"/>
      <c r="CN2283" s="404"/>
      <c r="CO2283" s="92"/>
      <c r="CP2283" s="78"/>
    </row>
    <row r="2284" spans="89:94">
      <c r="CK2284" s="536"/>
      <c r="CL2284" s="536"/>
      <c r="CM2284" s="81"/>
      <c r="CN2284" s="404"/>
      <c r="CO2284" s="92"/>
      <c r="CP2284" s="78"/>
    </row>
    <row r="2285" spans="89:94">
      <c r="CK2285" s="536"/>
      <c r="CL2285" s="536"/>
      <c r="CM2285" s="81"/>
      <c r="CN2285" s="404"/>
      <c r="CO2285" s="92"/>
      <c r="CP2285" s="78"/>
    </row>
    <row r="2286" spans="89:94">
      <c r="CK2286" s="536"/>
      <c r="CL2286" s="536"/>
      <c r="CM2286" s="81"/>
      <c r="CN2286" s="404"/>
      <c r="CO2286" s="92"/>
      <c r="CP2286" s="78"/>
    </row>
    <row r="2287" spans="89:94">
      <c r="CK2287" s="536"/>
      <c r="CL2287" s="536"/>
      <c r="CM2287" s="81"/>
      <c r="CN2287" s="404"/>
      <c r="CO2287" s="92"/>
      <c r="CP2287" s="78"/>
    </row>
    <row r="2288" spans="89:94">
      <c r="CK2288" s="536"/>
      <c r="CL2288" s="536"/>
      <c r="CM2288" s="81"/>
      <c r="CN2288" s="404"/>
      <c r="CO2288" s="92"/>
      <c r="CP2288" s="78"/>
    </row>
    <row r="2289" spans="89:94">
      <c r="CK2289" s="536"/>
      <c r="CL2289" s="536"/>
      <c r="CM2289" s="81"/>
      <c r="CN2289" s="404"/>
      <c r="CO2289" s="92"/>
      <c r="CP2289" s="78"/>
    </row>
    <row r="2290" spans="89:94">
      <c r="CK2290" s="536"/>
      <c r="CL2290" s="536"/>
      <c r="CM2290" s="81"/>
      <c r="CN2290" s="404"/>
      <c r="CO2290" s="92"/>
      <c r="CP2290" s="78"/>
    </row>
    <row r="2291" spans="89:94">
      <c r="CK2291" s="536"/>
      <c r="CL2291" s="536"/>
      <c r="CM2291" s="81"/>
      <c r="CN2291" s="404"/>
      <c r="CO2291" s="92"/>
      <c r="CP2291" s="78"/>
    </row>
    <row r="2292" spans="89:94">
      <c r="CK2292" s="536"/>
      <c r="CL2292" s="536"/>
      <c r="CM2292" s="81"/>
      <c r="CN2292" s="404"/>
      <c r="CO2292" s="92"/>
      <c r="CP2292" s="78"/>
    </row>
    <row r="2293" spans="89:94">
      <c r="CK2293" s="536"/>
      <c r="CL2293" s="536"/>
      <c r="CM2293" s="81"/>
      <c r="CN2293" s="404"/>
      <c r="CO2293" s="92"/>
      <c r="CP2293" s="78"/>
    </row>
    <row r="2294" spans="89:94">
      <c r="CK2294" s="536"/>
      <c r="CL2294" s="536"/>
      <c r="CM2294" s="81"/>
      <c r="CN2294" s="404"/>
      <c r="CO2294" s="92"/>
      <c r="CP2294" s="78"/>
    </row>
    <row r="2295" spans="89:94">
      <c r="CK2295" s="536"/>
      <c r="CL2295" s="536"/>
      <c r="CM2295" s="81"/>
      <c r="CN2295" s="404"/>
      <c r="CO2295" s="92"/>
      <c r="CP2295" s="78"/>
    </row>
    <row r="2296" spans="89:94">
      <c r="CK2296" s="536"/>
      <c r="CL2296" s="536"/>
      <c r="CM2296" s="81"/>
      <c r="CN2296" s="404"/>
      <c r="CO2296" s="92"/>
      <c r="CP2296" s="78"/>
    </row>
    <row r="2297" spans="89:94">
      <c r="CK2297" s="536"/>
      <c r="CL2297" s="536"/>
      <c r="CM2297" s="81"/>
      <c r="CN2297" s="404"/>
      <c r="CO2297" s="92"/>
      <c r="CP2297" s="78"/>
    </row>
    <row r="2298" spans="89:94">
      <c r="CK2298" s="536"/>
      <c r="CL2298" s="536"/>
      <c r="CM2298" s="81"/>
      <c r="CN2298" s="404"/>
      <c r="CO2298" s="92"/>
      <c r="CP2298" s="78"/>
    </row>
    <row r="2299" spans="89:94">
      <c r="CK2299" s="536"/>
      <c r="CL2299" s="536"/>
      <c r="CM2299" s="81"/>
      <c r="CN2299" s="404"/>
      <c r="CO2299" s="92"/>
      <c r="CP2299" s="78"/>
    </row>
    <row r="2300" spans="89:94">
      <c r="CK2300" s="536"/>
      <c r="CL2300" s="536"/>
      <c r="CM2300" s="81"/>
      <c r="CN2300" s="404"/>
      <c r="CO2300" s="92"/>
      <c r="CP2300" s="78"/>
    </row>
    <row r="2301" spans="89:94">
      <c r="CK2301" s="536"/>
      <c r="CL2301" s="536"/>
      <c r="CM2301" s="81"/>
      <c r="CN2301" s="404"/>
      <c r="CO2301" s="92"/>
      <c r="CP2301" s="78"/>
    </row>
    <row r="2302" spans="89:94">
      <c r="CK2302" s="536"/>
      <c r="CL2302" s="536"/>
      <c r="CM2302" s="81"/>
      <c r="CN2302" s="404"/>
      <c r="CO2302" s="92"/>
      <c r="CP2302" s="78"/>
    </row>
    <row r="2303" spans="89:94">
      <c r="CK2303" s="536"/>
      <c r="CL2303" s="536"/>
      <c r="CM2303" s="81"/>
      <c r="CN2303" s="404"/>
      <c r="CO2303" s="92"/>
      <c r="CP2303" s="78"/>
    </row>
    <row r="2304" spans="89:94">
      <c r="CK2304" s="536"/>
      <c r="CL2304" s="536"/>
      <c r="CM2304" s="81"/>
      <c r="CN2304" s="404"/>
      <c r="CO2304" s="92"/>
      <c r="CP2304" s="78"/>
    </row>
    <row r="2305" spans="89:94">
      <c r="CK2305" s="536"/>
      <c r="CL2305" s="536"/>
      <c r="CM2305" s="81"/>
      <c r="CN2305" s="404"/>
      <c r="CO2305" s="92"/>
      <c r="CP2305" s="78"/>
    </row>
    <row r="2306" spans="89:94">
      <c r="CK2306" s="536"/>
      <c r="CL2306" s="536"/>
      <c r="CM2306" s="81"/>
      <c r="CN2306" s="404"/>
      <c r="CO2306" s="92"/>
      <c r="CP2306" s="78"/>
    </row>
    <row r="2307" spans="89:94">
      <c r="CK2307" s="536"/>
      <c r="CL2307" s="536"/>
      <c r="CM2307" s="81"/>
      <c r="CN2307" s="404"/>
      <c r="CO2307" s="92"/>
      <c r="CP2307" s="78"/>
    </row>
    <row r="2308" spans="89:94">
      <c r="CK2308" s="536"/>
      <c r="CL2308" s="536"/>
      <c r="CM2308" s="81"/>
      <c r="CN2308" s="404"/>
      <c r="CO2308" s="92"/>
      <c r="CP2308" s="78"/>
    </row>
    <row r="2309" spans="89:94">
      <c r="CK2309" s="536"/>
      <c r="CL2309" s="536"/>
      <c r="CM2309" s="81"/>
      <c r="CN2309" s="404"/>
      <c r="CO2309" s="92"/>
      <c r="CP2309" s="78"/>
    </row>
    <row r="2310" spans="89:94">
      <c r="CK2310" s="536"/>
      <c r="CL2310" s="536"/>
      <c r="CM2310" s="81"/>
      <c r="CN2310" s="404"/>
      <c r="CO2310" s="92"/>
      <c r="CP2310" s="78"/>
    </row>
    <row r="2311" spans="89:94">
      <c r="CK2311" s="536"/>
      <c r="CL2311" s="536"/>
      <c r="CM2311" s="81"/>
      <c r="CN2311" s="404"/>
      <c r="CO2311" s="92"/>
      <c r="CP2311" s="78"/>
    </row>
    <row r="2312" spans="89:94">
      <c r="CK2312" s="536"/>
      <c r="CL2312" s="536"/>
      <c r="CM2312" s="81"/>
      <c r="CN2312" s="404"/>
      <c r="CO2312" s="92"/>
      <c r="CP2312" s="78"/>
    </row>
    <row r="2313" spans="89:94">
      <c r="CK2313" s="536"/>
      <c r="CL2313" s="536"/>
      <c r="CM2313" s="81"/>
      <c r="CN2313" s="404"/>
      <c r="CO2313" s="92"/>
      <c r="CP2313" s="78"/>
    </row>
    <row r="2314" spans="89:94">
      <c r="CK2314" s="536"/>
      <c r="CL2314" s="536"/>
      <c r="CM2314" s="81"/>
      <c r="CN2314" s="404"/>
      <c r="CO2314" s="92"/>
      <c r="CP2314" s="78"/>
    </row>
    <row r="2315" spans="89:94">
      <c r="CK2315" s="536"/>
      <c r="CL2315" s="536"/>
      <c r="CM2315" s="81"/>
      <c r="CN2315" s="404"/>
      <c r="CO2315" s="92"/>
      <c r="CP2315" s="78"/>
    </row>
    <row r="2316" spans="89:94">
      <c r="CK2316" s="536"/>
      <c r="CL2316" s="536"/>
      <c r="CM2316" s="81"/>
      <c r="CN2316" s="404"/>
      <c r="CO2316" s="92"/>
      <c r="CP2316" s="78"/>
    </row>
    <row r="2317" spans="89:94">
      <c r="CK2317" s="536"/>
      <c r="CL2317" s="536"/>
      <c r="CM2317" s="81"/>
      <c r="CN2317" s="404"/>
      <c r="CO2317" s="92"/>
      <c r="CP2317" s="78"/>
    </row>
    <row r="2318" spans="89:94">
      <c r="CK2318" s="536"/>
      <c r="CL2318" s="536"/>
      <c r="CM2318" s="81"/>
      <c r="CN2318" s="404"/>
      <c r="CO2318" s="92"/>
      <c r="CP2318" s="78"/>
    </row>
    <row r="2319" spans="89:94">
      <c r="CK2319" s="536"/>
      <c r="CL2319" s="536"/>
      <c r="CM2319" s="81"/>
      <c r="CN2319" s="404"/>
      <c r="CO2319" s="92"/>
      <c r="CP2319" s="78"/>
    </row>
    <row r="2320" spans="89:94">
      <c r="CK2320" s="536"/>
      <c r="CL2320" s="536"/>
      <c r="CM2320" s="81"/>
      <c r="CN2320" s="404"/>
      <c r="CO2320" s="92"/>
      <c r="CP2320" s="78"/>
    </row>
    <row r="2321" spans="89:94">
      <c r="CK2321" s="536"/>
      <c r="CL2321" s="536"/>
      <c r="CM2321" s="81"/>
      <c r="CN2321" s="404"/>
      <c r="CO2321" s="92"/>
      <c r="CP2321" s="78"/>
    </row>
    <row r="2322" spans="89:94">
      <c r="CK2322" s="536"/>
      <c r="CL2322" s="536"/>
      <c r="CM2322" s="81"/>
      <c r="CN2322" s="404"/>
      <c r="CO2322" s="92"/>
      <c r="CP2322" s="78"/>
    </row>
    <row r="2323" spans="89:94">
      <c r="CK2323" s="536"/>
      <c r="CL2323" s="536"/>
      <c r="CM2323" s="81"/>
      <c r="CN2323" s="404"/>
      <c r="CO2323" s="92"/>
      <c r="CP2323" s="78"/>
    </row>
    <row r="2324" spans="89:94">
      <c r="CK2324" s="536"/>
      <c r="CL2324" s="536"/>
      <c r="CM2324" s="81"/>
      <c r="CN2324" s="404"/>
      <c r="CO2324" s="92"/>
      <c r="CP2324" s="78"/>
    </row>
    <row r="2325" spans="89:94">
      <c r="CK2325" s="536"/>
      <c r="CL2325" s="536"/>
      <c r="CM2325" s="81"/>
      <c r="CN2325" s="404"/>
      <c r="CO2325" s="92"/>
      <c r="CP2325" s="78"/>
    </row>
    <row r="2326" spans="89:94">
      <c r="CK2326" s="536"/>
      <c r="CL2326" s="536"/>
      <c r="CM2326" s="81"/>
      <c r="CN2326" s="404"/>
      <c r="CO2326" s="92"/>
      <c r="CP2326" s="78"/>
    </row>
    <row r="2327" spans="89:94">
      <c r="CK2327" s="536"/>
      <c r="CL2327" s="536"/>
      <c r="CM2327" s="81"/>
      <c r="CN2327" s="404"/>
      <c r="CO2327" s="92"/>
      <c r="CP2327" s="78"/>
    </row>
    <row r="2328" spans="89:94">
      <c r="CK2328" s="536"/>
      <c r="CL2328" s="536"/>
      <c r="CM2328" s="81"/>
      <c r="CN2328" s="404"/>
      <c r="CO2328" s="92"/>
      <c r="CP2328" s="78"/>
    </row>
    <row r="2329" spans="89:94">
      <c r="CK2329" s="536"/>
      <c r="CL2329" s="536"/>
      <c r="CM2329" s="81"/>
      <c r="CN2329" s="404"/>
      <c r="CO2329" s="92"/>
      <c r="CP2329" s="78"/>
    </row>
    <row r="2330" spans="89:94">
      <c r="CK2330" s="536"/>
      <c r="CL2330" s="536"/>
      <c r="CM2330" s="81"/>
      <c r="CN2330" s="404"/>
      <c r="CO2330" s="92"/>
      <c r="CP2330" s="78"/>
    </row>
    <row r="2331" spans="89:94">
      <c r="CK2331" s="536"/>
      <c r="CL2331" s="536"/>
      <c r="CM2331" s="81"/>
      <c r="CN2331" s="404"/>
      <c r="CO2331" s="92"/>
      <c r="CP2331" s="78"/>
    </row>
    <row r="2332" spans="89:94">
      <c r="CK2332" s="536"/>
      <c r="CL2332" s="536"/>
      <c r="CM2332" s="81"/>
      <c r="CN2332" s="404"/>
      <c r="CO2332" s="92"/>
      <c r="CP2332" s="78"/>
    </row>
    <row r="2333" spans="89:94">
      <c r="CK2333" s="536"/>
      <c r="CL2333" s="536"/>
      <c r="CM2333" s="81"/>
      <c r="CN2333" s="404"/>
      <c r="CO2333" s="92"/>
      <c r="CP2333" s="78"/>
    </row>
    <row r="2334" spans="89:94">
      <c r="CK2334" s="536"/>
      <c r="CL2334" s="536"/>
      <c r="CM2334" s="81"/>
      <c r="CN2334" s="404"/>
      <c r="CO2334" s="92"/>
      <c r="CP2334" s="78"/>
    </row>
    <row r="2335" spans="89:94">
      <c r="CK2335" s="536"/>
      <c r="CL2335" s="536"/>
      <c r="CM2335" s="81"/>
      <c r="CN2335" s="404"/>
      <c r="CO2335" s="92"/>
      <c r="CP2335" s="78"/>
    </row>
    <row r="2336" spans="89:94">
      <c r="CK2336" s="536"/>
      <c r="CL2336" s="536"/>
      <c r="CM2336" s="81"/>
      <c r="CN2336" s="404"/>
      <c r="CO2336" s="92"/>
      <c r="CP2336" s="78"/>
    </row>
    <row r="2337" spans="89:94">
      <c r="CK2337" s="536"/>
      <c r="CL2337" s="536"/>
      <c r="CM2337" s="81"/>
      <c r="CN2337" s="404"/>
      <c r="CO2337" s="92"/>
      <c r="CP2337" s="78"/>
    </row>
    <row r="2338" spans="89:94">
      <c r="CK2338" s="536"/>
      <c r="CL2338" s="536"/>
      <c r="CM2338" s="81"/>
      <c r="CN2338" s="404"/>
      <c r="CO2338" s="92"/>
      <c r="CP2338" s="78"/>
    </row>
    <row r="2339" spans="89:94">
      <c r="CK2339" s="536"/>
      <c r="CL2339" s="536"/>
      <c r="CM2339" s="81"/>
      <c r="CN2339" s="404"/>
      <c r="CO2339" s="92"/>
      <c r="CP2339" s="78"/>
    </row>
    <row r="2340" spans="89:94">
      <c r="CK2340" s="536"/>
      <c r="CL2340" s="536"/>
      <c r="CM2340" s="81"/>
      <c r="CN2340" s="404"/>
      <c r="CO2340" s="92"/>
      <c r="CP2340" s="78"/>
    </row>
    <row r="2341" spans="89:94">
      <c r="CK2341" s="536"/>
      <c r="CL2341" s="536"/>
      <c r="CM2341" s="81"/>
      <c r="CN2341" s="404"/>
      <c r="CO2341" s="92"/>
      <c r="CP2341" s="78"/>
    </row>
    <row r="2342" spans="89:94">
      <c r="CK2342" s="536"/>
      <c r="CL2342" s="536"/>
      <c r="CM2342" s="81"/>
      <c r="CN2342" s="404"/>
      <c r="CO2342" s="92"/>
      <c r="CP2342" s="78"/>
    </row>
    <row r="2343" spans="89:94">
      <c r="CK2343" s="536"/>
      <c r="CL2343" s="536"/>
      <c r="CM2343" s="81"/>
      <c r="CN2343" s="404"/>
      <c r="CO2343" s="92"/>
      <c r="CP2343" s="78"/>
    </row>
    <row r="2344" spans="89:94">
      <c r="CK2344" s="536"/>
      <c r="CL2344" s="536"/>
      <c r="CM2344" s="81"/>
      <c r="CN2344" s="404"/>
      <c r="CO2344" s="92"/>
      <c r="CP2344" s="78"/>
    </row>
    <row r="2345" spans="89:94">
      <c r="CK2345" s="536"/>
      <c r="CL2345" s="536"/>
      <c r="CM2345" s="81"/>
      <c r="CN2345" s="404"/>
      <c r="CO2345" s="92"/>
      <c r="CP2345" s="78"/>
    </row>
    <row r="2346" spans="89:94">
      <c r="CK2346" s="536"/>
      <c r="CL2346" s="536"/>
      <c r="CM2346" s="81"/>
      <c r="CN2346" s="404"/>
      <c r="CO2346" s="92"/>
      <c r="CP2346" s="78"/>
    </row>
    <row r="2347" spans="89:94">
      <c r="CK2347" s="536"/>
      <c r="CL2347" s="536"/>
      <c r="CM2347" s="81"/>
      <c r="CN2347" s="404"/>
      <c r="CO2347" s="92"/>
      <c r="CP2347" s="78"/>
    </row>
    <row r="2348" spans="89:94">
      <c r="CK2348" s="536"/>
      <c r="CL2348" s="536"/>
      <c r="CM2348" s="81"/>
      <c r="CN2348" s="404"/>
      <c r="CO2348" s="92"/>
      <c r="CP2348" s="78"/>
    </row>
    <row r="2349" spans="89:94">
      <c r="CK2349" s="536"/>
      <c r="CL2349" s="536"/>
      <c r="CM2349" s="81"/>
      <c r="CN2349" s="404"/>
      <c r="CO2349" s="92"/>
      <c r="CP2349" s="78"/>
    </row>
    <row r="2350" spans="89:94">
      <c r="CK2350" s="536"/>
      <c r="CL2350" s="536"/>
      <c r="CM2350" s="81"/>
      <c r="CN2350" s="404"/>
      <c r="CO2350" s="92"/>
      <c r="CP2350" s="78"/>
    </row>
    <row r="2351" spans="89:94">
      <c r="CK2351" s="536"/>
      <c r="CL2351" s="536"/>
      <c r="CM2351" s="81"/>
      <c r="CN2351" s="404"/>
      <c r="CO2351" s="92"/>
      <c r="CP2351" s="78"/>
    </row>
    <row r="2352" spans="89:94">
      <c r="CK2352" s="536"/>
      <c r="CL2352" s="536"/>
      <c r="CM2352" s="81"/>
      <c r="CN2352" s="404"/>
      <c r="CO2352" s="92"/>
      <c r="CP2352" s="78"/>
    </row>
    <row r="2353" spans="89:94">
      <c r="CK2353" s="536"/>
      <c r="CL2353" s="536"/>
      <c r="CM2353" s="81"/>
      <c r="CN2353" s="404"/>
      <c r="CO2353" s="92"/>
      <c r="CP2353" s="78"/>
    </row>
    <row r="2354" spans="89:94">
      <c r="CK2354" s="536"/>
      <c r="CL2354" s="536"/>
      <c r="CM2354" s="81"/>
      <c r="CN2354" s="404"/>
      <c r="CO2354" s="92"/>
      <c r="CP2354" s="78"/>
    </row>
    <row r="2355" spans="89:94">
      <c r="CK2355" s="536"/>
      <c r="CL2355" s="536"/>
      <c r="CM2355" s="81"/>
      <c r="CN2355" s="404"/>
      <c r="CO2355" s="92"/>
      <c r="CP2355" s="78"/>
    </row>
    <row r="2356" spans="89:94">
      <c r="CK2356" s="536"/>
      <c r="CL2356" s="536"/>
      <c r="CM2356" s="81"/>
      <c r="CN2356" s="404"/>
      <c r="CO2356" s="92"/>
      <c r="CP2356" s="78"/>
    </row>
    <row r="2357" spans="89:94">
      <c r="CK2357" s="536"/>
      <c r="CL2357" s="536"/>
      <c r="CM2357" s="81"/>
      <c r="CN2357" s="404"/>
      <c r="CO2357" s="92"/>
      <c r="CP2357" s="78"/>
    </row>
    <row r="2358" spans="89:94">
      <c r="CK2358" s="536"/>
      <c r="CL2358" s="536"/>
      <c r="CM2358" s="81"/>
      <c r="CN2358" s="404"/>
      <c r="CO2358" s="92"/>
      <c r="CP2358" s="78"/>
    </row>
    <row r="2359" spans="89:94">
      <c r="CK2359" s="536"/>
      <c r="CL2359" s="536"/>
      <c r="CM2359" s="81"/>
      <c r="CN2359" s="404"/>
      <c r="CO2359" s="92"/>
      <c r="CP2359" s="78"/>
    </row>
    <row r="2360" spans="89:94">
      <c r="CK2360" s="536"/>
      <c r="CL2360" s="536"/>
      <c r="CM2360" s="81"/>
      <c r="CN2360" s="404"/>
      <c r="CO2360" s="92"/>
      <c r="CP2360" s="78"/>
    </row>
    <row r="2361" spans="89:94">
      <c r="CK2361" s="536"/>
      <c r="CL2361" s="536"/>
      <c r="CM2361" s="81"/>
      <c r="CN2361" s="404"/>
      <c r="CO2361" s="92"/>
      <c r="CP2361" s="78"/>
    </row>
    <row r="2362" spans="89:94">
      <c r="CK2362" s="536"/>
      <c r="CL2362" s="536"/>
      <c r="CM2362" s="81"/>
      <c r="CN2362" s="404"/>
      <c r="CO2362" s="92"/>
      <c r="CP2362" s="78"/>
    </row>
    <row r="2363" spans="89:94">
      <c r="CK2363" s="536"/>
      <c r="CL2363" s="536"/>
      <c r="CM2363" s="81"/>
      <c r="CN2363" s="404"/>
      <c r="CO2363" s="92"/>
      <c r="CP2363" s="78"/>
    </row>
    <row r="2364" spans="89:94">
      <c r="CK2364" s="536"/>
      <c r="CL2364" s="536"/>
      <c r="CM2364" s="81"/>
      <c r="CN2364" s="404"/>
      <c r="CO2364" s="92"/>
      <c r="CP2364" s="78"/>
    </row>
    <row r="2365" spans="89:94">
      <c r="CK2365" s="536"/>
      <c r="CL2365" s="536"/>
      <c r="CM2365" s="81"/>
      <c r="CN2365" s="404"/>
      <c r="CO2365" s="92"/>
      <c r="CP2365" s="78"/>
    </row>
    <row r="2366" spans="89:94">
      <c r="CK2366" s="536"/>
      <c r="CL2366" s="536"/>
      <c r="CM2366" s="81"/>
      <c r="CN2366" s="404"/>
      <c r="CO2366" s="92"/>
      <c r="CP2366" s="78"/>
    </row>
    <row r="2367" spans="89:94">
      <c r="CK2367" s="536"/>
      <c r="CL2367" s="536"/>
      <c r="CM2367" s="81"/>
      <c r="CN2367" s="404"/>
      <c r="CO2367" s="92"/>
      <c r="CP2367" s="78"/>
    </row>
    <row r="2368" spans="89:94">
      <c r="CK2368" s="536"/>
      <c r="CL2368" s="536"/>
      <c r="CM2368" s="81"/>
      <c r="CN2368" s="404"/>
      <c r="CO2368" s="92"/>
      <c r="CP2368" s="78"/>
    </row>
    <row r="2369" spans="89:94">
      <c r="CK2369" s="536"/>
      <c r="CL2369" s="536"/>
      <c r="CM2369" s="81"/>
      <c r="CN2369" s="404"/>
      <c r="CO2369" s="92"/>
      <c r="CP2369" s="78"/>
    </row>
    <row r="2370" spans="89:94">
      <c r="CK2370" s="536"/>
      <c r="CL2370" s="536"/>
      <c r="CM2370" s="81"/>
      <c r="CN2370" s="404"/>
      <c r="CO2370" s="92"/>
      <c r="CP2370" s="78"/>
    </row>
    <row r="2371" spans="89:94">
      <c r="CK2371" s="536"/>
      <c r="CL2371" s="536"/>
      <c r="CM2371" s="81"/>
      <c r="CN2371" s="404"/>
      <c r="CO2371" s="92"/>
      <c r="CP2371" s="78"/>
    </row>
    <row r="2372" spans="89:94">
      <c r="CK2372" s="536"/>
      <c r="CL2372" s="536"/>
      <c r="CM2372" s="81"/>
      <c r="CN2372" s="404"/>
      <c r="CO2372" s="92"/>
      <c r="CP2372" s="78"/>
    </row>
    <row r="2373" spans="89:94">
      <c r="CK2373" s="536"/>
      <c r="CL2373" s="536"/>
      <c r="CM2373" s="81"/>
      <c r="CN2373" s="404"/>
      <c r="CO2373" s="92"/>
      <c r="CP2373" s="78"/>
    </row>
    <row r="2374" spans="89:94">
      <c r="CK2374" s="536"/>
      <c r="CL2374" s="536"/>
      <c r="CM2374" s="81"/>
      <c r="CN2374" s="404"/>
      <c r="CO2374" s="92"/>
      <c r="CP2374" s="78"/>
    </row>
    <row r="2375" spans="89:94">
      <c r="CK2375" s="536"/>
      <c r="CL2375" s="536"/>
      <c r="CM2375" s="81"/>
      <c r="CN2375" s="404"/>
      <c r="CO2375" s="92"/>
      <c r="CP2375" s="78"/>
    </row>
    <row r="2376" spans="89:94">
      <c r="CK2376" s="536"/>
      <c r="CL2376" s="536"/>
      <c r="CM2376" s="81"/>
      <c r="CN2376" s="404"/>
      <c r="CO2376" s="92"/>
      <c r="CP2376" s="78"/>
    </row>
    <row r="2377" spans="89:94">
      <c r="CK2377" s="536"/>
      <c r="CL2377" s="536"/>
      <c r="CM2377" s="81"/>
      <c r="CN2377" s="404"/>
      <c r="CO2377" s="92"/>
      <c r="CP2377" s="78"/>
    </row>
    <row r="2378" spans="89:94">
      <c r="CK2378" s="536"/>
      <c r="CL2378" s="536"/>
      <c r="CM2378" s="81"/>
      <c r="CN2378" s="404"/>
      <c r="CO2378" s="92"/>
      <c r="CP2378" s="78"/>
    </row>
  </sheetData>
  <dataConsolidate/>
  <mergeCells count="70">
    <mergeCell ref="CT9:CU9"/>
    <mergeCell ref="DM89:DO89"/>
    <mergeCell ref="DP89:DR89"/>
    <mergeCell ref="DM115:DO115"/>
    <mergeCell ref="DP115:DR115"/>
    <mergeCell ref="CX115:CZ115"/>
    <mergeCell ref="DA115:DC115"/>
    <mergeCell ref="DD115:DF115"/>
    <mergeCell ref="DG115:DI115"/>
    <mergeCell ref="DJ115:DL115"/>
    <mergeCell ref="CX89:CZ89"/>
    <mergeCell ref="DA89:DC89"/>
    <mergeCell ref="DD89:DF89"/>
    <mergeCell ref="DG89:DI89"/>
    <mergeCell ref="DJ89:DL89"/>
    <mergeCell ref="DA58:DC58"/>
    <mergeCell ref="CX58:CZ58"/>
    <mergeCell ref="DD58:DF58"/>
    <mergeCell ref="DM58:DO58"/>
    <mergeCell ref="DA22:DC22"/>
    <mergeCell ref="DG58:DI58"/>
    <mergeCell ref="DJ58:DL58"/>
    <mergeCell ref="I116:J116"/>
    <mergeCell ref="C9:C10"/>
    <mergeCell ref="E9:E10"/>
    <mergeCell ref="D9:D10"/>
    <mergeCell ref="G9:G10"/>
    <mergeCell ref="F9:F10"/>
    <mergeCell ref="H9:H10"/>
    <mergeCell ref="I9:I10"/>
    <mergeCell ref="J9:J10"/>
    <mergeCell ref="C113:J113"/>
    <mergeCell ref="DP58:DR58"/>
    <mergeCell ref="R7:X7"/>
    <mergeCell ref="C56:J56"/>
    <mergeCell ref="C87:J87"/>
    <mergeCell ref="DG10:DI10"/>
    <mergeCell ref="DD10:DF10"/>
    <mergeCell ref="CH9:CJ9"/>
    <mergeCell ref="BO7:BU7"/>
    <mergeCell ref="BH7:BN7"/>
    <mergeCell ref="AT7:AZ7"/>
    <mergeCell ref="CR9:CR10"/>
    <mergeCell ref="BA7:BG7"/>
    <mergeCell ref="CX10:CZ10"/>
    <mergeCell ref="DP22:DR22"/>
    <mergeCell ref="DJ22:DL22"/>
    <mergeCell ref="DA10:DC10"/>
    <mergeCell ref="DP10:DR10"/>
    <mergeCell ref="CX22:CZ22"/>
    <mergeCell ref="DG22:DI22"/>
    <mergeCell ref="DM10:DO10"/>
    <mergeCell ref="DM22:DO22"/>
    <mergeCell ref="DD22:DF22"/>
    <mergeCell ref="DJ10:DL10"/>
    <mergeCell ref="K8:W8"/>
    <mergeCell ref="X8:AX8"/>
    <mergeCell ref="K4:BR5"/>
    <mergeCell ref="C115:J115"/>
    <mergeCell ref="BV7:CC7"/>
    <mergeCell ref="C20:J20"/>
    <mergeCell ref="K7:Q7"/>
    <mergeCell ref="CQ9:CQ10"/>
    <mergeCell ref="CP9:CP10"/>
    <mergeCell ref="AM7:AS7"/>
    <mergeCell ref="AF7:AL7"/>
    <mergeCell ref="Y7:AE7"/>
    <mergeCell ref="AY8:CC8"/>
    <mergeCell ref="CM9:CM10"/>
    <mergeCell ref="CO9:CO10"/>
  </mergeCells>
  <phoneticPr fontId="0" type="noConversion"/>
  <printOptions horizontalCentered="1" verticalCentered="1"/>
  <pageMargins left="0.78740157480314965" right="0.78740157480314965" top="0.23622047244094491" bottom="0.6692913385826772" header="0" footer="0.70866141732283472"/>
  <pageSetup paperSize="9" scale="29" fitToHeight="2" orientation="landscape" horizontalDpi="300" verticalDpi="300" r:id="rId1"/>
  <headerFooter alignWithMargins="0"/>
  <ignoredErrors>
    <ignoredError sqref="C24:I24 C38:H38 C35:H35 J90:J112 D23:I23 C33:I33 C27:I27 C29:I29 D30:I30 E31:I31 D32:I32 C34:I34 C44:J58 C40:H40 E41:I42 C43:I43 E28:I28 E36:H36 C76:J86 C59:I59 C61:I61 D63:I63 C65:I66 C68:I68 D64 D67:I67 C70:I70 C73:I74 D75:I75 D37:H37 F64:I64" numberStoredAsText="1"/>
    <ignoredError sqref="CM73:CN73 CD95 CD107 CM69:CN69 CM70:CN70 CM71:CN71 CM72:CN72" formula="1"/>
    <ignoredError sqref="CR113:CR115 CR90:CR91 CR98:CR99 CR93:CR97 CR92" evalError="1"/>
    <ignoredError sqref="CX93:DR97 CX98:DR99 CT94:CU9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A27-3FD6-45B4-AAF6-98EFD6C33FB8}">
  <dimension ref="E7:J9"/>
  <sheetViews>
    <sheetView workbookViewId="0">
      <selection activeCell="F16" sqref="F16"/>
    </sheetView>
  </sheetViews>
  <sheetFormatPr defaultColWidth="11.42578125" defaultRowHeight="12.6"/>
  <cols>
    <col min="5" max="5" width="15" customWidth="1"/>
    <col min="6" max="6" width="12.28515625" customWidth="1"/>
    <col min="8" max="8" width="15" customWidth="1"/>
    <col min="9" max="9" width="12.28515625" customWidth="1"/>
  </cols>
  <sheetData>
    <row r="7" spans="5:10" ht="12.95">
      <c r="E7" s="1890" t="s">
        <v>390</v>
      </c>
      <c r="F7" s="1890"/>
      <c r="H7" s="1890" t="s">
        <v>391</v>
      </c>
      <c r="I7" s="1890"/>
    </row>
    <row r="8" spans="5:10" ht="12.95">
      <c r="E8" s="328" t="s">
        <v>88</v>
      </c>
      <c r="F8" s="329">
        <v>0.87749999999999995</v>
      </c>
      <c r="H8" s="328" t="s">
        <v>88</v>
      </c>
      <c r="I8" s="329">
        <v>0.74587499999999995</v>
      </c>
      <c r="J8" s="326">
        <f>F8*(1-15%)</f>
        <v>0.74587499999999995</v>
      </c>
    </row>
    <row r="9" spans="5:10" ht="12.95">
      <c r="E9" s="328" t="s">
        <v>392</v>
      </c>
      <c r="F9" s="328">
        <v>5.92</v>
      </c>
      <c r="H9" s="328" t="s">
        <v>392</v>
      </c>
      <c r="I9" s="328">
        <v>4.7359999999999998</v>
      </c>
      <c r="J9" s="327">
        <f>F9*(1-20%)</f>
        <v>4.7359999999999998</v>
      </c>
    </row>
  </sheetData>
  <mergeCells count="2">
    <mergeCell ref="E7:F7"/>
    <mergeCell ref="H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0F6E-5029-4FEE-B272-DAF5C7B9D2EA}">
  <dimension ref="C1:BO27"/>
  <sheetViews>
    <sheetView showGridLines="0" zoomScaleNormal="100" workbookViewId="0">
      <selection activeCell="L29" sqref="L29"/>
    </sheetView>
  </sheetViews>
  <sheetFormatPr defaultColWidth="11.42578125" defaultRowHeight="10.5"/>
  <cols>
    <col min="1" max="1" width="0.85546875" style="454" customWidth="1"/>
    <col min="2" max="2" width="1" style="454" customWidth="1"/>
    <col min="3" max="3" width="12.85546875" style="454" customWidth="1"/>
    <col min="4" max="4" width="18.7109375" style="454" customWidth="1"/>
    <col min="5" max="5" width="7.85546875" style="454" customWidth="1"/>
    <col min="6" max="6" width="6.85546875" style="454" customWidth="1"/>
    <col min="7" max="7" width="11.85546875" style="454" customWidth="1"/>
    <col min="8" max="8" width="4.7109375" style="454" customWidth="1"/>
    <col min="9" max="12" width="2.85546875" style="454" customWidth="1"/>
    <col min="13" max="15" width="3.140625" style="454" customWidth="1"/>
    <col min="16" max="19" width="2.85546875" style="454" customWidth="1"/>
    <col min="20" max="22" width="3.140625" style="454" customWidth="1"/>
    <col min="23" max="26" width="2.85546875" style="454" customWidth="1"/>
    <col min="27" max="29" width="3.140625" style="454" customWidth="1"/>
    <col min="30" max="33" width="2.85546875" style="454" customWidth="1"/>
    <col min="34" max="36" width="3.140625" style="454" customWidth="1"/>
    <col min="37" max="40" width="2.85546875" style="454" customWidth="1"/>
    <col min="41" max="43" width="3.140625" style="454" customWidth="1"/>
    <col min="44" max="47" width="2.85546875" style="454" customWidth="1"/>
    <col min="48" max="54" width="3.140625" style="454" customWidth="1"/>
    <col min="55" max="55" width="5.7109375" style="454" customWidth="1"/>
    <col min="56" max="57" width="3.42578125" style="454" customWidth="1"/>
    <col min="58" max="58" width="3.85546875" style="454" customWidth="1"/>
    <col min="59" max="61" width="6.28515625" style="454" bestFit="1" customWidth="1"/>
    <col min="62" max="62" width="8.140625" style="454" customWidth="1"/>
    <col min="63" max="63" width="8.42578125" style="454" customWidth="1"/>
    <col min="64" max="65" width="10.7109375" style="454" customWidth="1"/>
    <col min="66" max="66" width="8.7109375" style="454" bestFit="1" customWidth="1"/>
    <col min="67" max="67" width="5.28515625" style="454" bestFit="1" customWidth="1"/>
    <col min="68" max="68" width="11.42578125" style="454" customWidth="1"/>
    <col min="69" max="16384" width="11.42578125" style="454"/>
  </cols>
  <sheetData>
    <row r="1" spans="3:67" ht="7.15" customHeight="1"/>
    <row r="2" spans="3:67" ht="13.7" customHeight="1"/>
    <row r="3" spans="3:67" ht="10.9" customHeight="1">
      <c r="C3" s="455" t="s">
        <v>50</v>
      </c>
      <c r="D3" s="509" t="s">
        <v>268</v>
      </c>
      <c r="E3" s="456"/>
      <c r="F3" s="456"/>
      <c r="I3" s="1899" t="s">
        <v>393</v>
      </c>
      <c r="J3" s="1899"/>
      <c r="K3" s="1899"/>
      <c r="L3" s="1899"/>
      <c r="M3" s="1899"/>
      <c r="N3" s="1899"/>
      <c r="O3" s="1899"/>
      <c r="P3" s="1899"/>
      <c r="Q3" s="1899"/>
      <c r="R3" s="1899"/>
      <c r="S3" s="1899"/>
      <c r="T3" s="1899"/>
      <c r="U3" s="1899"/>
      <c r="V3" s="1899"/>
      <c r="W3" s="1899"/>
      <c r="X3" s="1899"/>
      <c r="Y3" s="1899"/>
      <c r="Z3" s="1899"/>
      <c r="AA3" s="1899"/>
      <c r="AB3" s="1899"/>
      <c r="AC3" s="1899"/>
      <c r="AD3" s="1899"/>
      <c r="AE3" s="1899"/>
      <c r="AF3" s="1899"/>
      <c r="AG3" s="1899"/>
      <c r="AH3" s="1899"/>
      <c r="AI3" s="1899"/>
      <c r="AJ3" s="1899"/>
      <c r="AK3" s="1899"/>
      <c r="AL3" s="1899"/>
      <c r="AM3" s="1899"/>
      <c r="AN3" s="1899"/>
      <c r="AO3" s="1899"/>
      <c r="AP3" s="1899"/>
      <c r="AQ3" s="1899"/>
      <c r="AR3" s="1899"/>
      <c r="AS3" s="1899"/>
      <c r="AT3" s="1899"/>
      <c r="AU3" s="1899"/>
      <c r="AV3" s="1899"/>
      <c r="AW3" s="1899"/>
      <c r="AX3" s="1899"/>
      <c r="AY3" s="1899"/>
      <c r="AZ3" s="1899"/>
      <c r="BA3" s="1899"/>
      <c r="BB3" s="1899"/>
    </row>
    <row r="4" spans="3:67" ht="10.9" customHeight="1">
      <c r="C4" s="455" t="s">
        <v>52</v>
      </c>
      <c r="D4" s="510" t="s">
        <v>269</v>
      </c>
      <c r="E4" s="1900"/>
      <c r="F4" s="1900"/>
      <c r="I4" s="1899"/>
      <c r="J4" s="1899"/>
      <c r="K4" s="1899"/>
      <c r="L4" s="1899"/>
      <c r="M4" s="1899"/>
      <c r="N4" s="1899"/>
      <c r="O4" s="1899"/>
      <c r="P4" s="1899"/>
      <c r="Q4" s="1899"/>
      <c r="R4" s="1899"/>
      <c r="S4" s="1899"/>
      <c r="T4" s="1899"/>
      <c r="U4" s="1899"/>
      <c r="V4" s="1899"/>
      <c r="W4" s="1899"/>
      <c r="X4" s="1899"/>
      <c r="Y4" s="1899"/>
      <c r="Z4" s="1899"/>
      <c r="AA4" s="1899"/>
      <c r="AB4" s="1899"/>
      <c r="AC4" s="1899"/>
      <c r="AD4" s="1899"/>
      <c r="AE4" s="1899"/>
      <c r="AF4" s="1899"/>
      <c r="AG4" s="1899"/>
      <c r="AH4" s="1899"/>
      <c r="AI4" s="1899"/>
      <c r="AJ4" s="1899"/>
      <c r="AK4" s="1899"/>
      <c r="AL4" s="1899"/>
      <c r="AM4" s="1899"/>
      <c r="AN4" s="1899"/>
      <c r="AO4" s="1899"/>
      <c r="AP4" s="1899"/>
      <c r="AQ4" s="1899"/>
      <c r="AR4" s="1899"/>
      <c r="AS4" s="1899"/>
      <c r="AT4" s="1899"/>
      <c r="AU4" s="1899"/>
      <c r="AV4" s="1899"/>
      <c r="AW4" s="1899"/>
      <c r="AX4" s="1899"/>
      <c r="AY4" s="1899"/>
      <c r="AZ4" s="1899"/>
      <c r="BA4" s="1899"/>
      <c r="BB4" s="1899"/>
    </row>
    <row r="5" spans="3:67" ht="10.9" customHeight="1">
      <c r="C5" s="455" t="s">
        <v>54</v>
      </c>
      <c r="D5" s="305" t="s">
        <v>271</v>
      </c>
      <c r="E5" s="1900"/>
      <c r="F5" s="1900"/>
      <c r="G5" s="279"/>
      <c r="H5" s="279"/>
      <c r="I5" s="1899"/>
      <c r="J5" s="1899"/>
      <c r="K5" s="1899"/>
      <c r="L5" s="1899"/>
      <c r="M5" s="1899"/>
      <c r="N5" s="1899"/>
      <c r="O5" s="1899"/>
      <c r="P5" s="1899"/>
      <c r="Q5" s="1899"/>
      <c r="R5" s="1899"/>
      <c r="S5" s="1899"/>
      <c r="T5" s="1899"/>
      <c r="U5" s="1899"/>
      <c r="V5" s="1899"/>
      <c r="W5" s="1899"/>
      <c r="X5" s="1899"/>
      <c r="Y5" s="1899"/>
      <c r="Z5" s="1899"/>
      <c r="AA5" s="1899"/>
      <c r="AB5" s="1899"/>
      <c r="AC5" s="1899"/>
      <c r="AD5" s="1899"/>
      <c r="AE5" s="1899"/>
      <c r="AF5" s="1899"/>
      <c r="AG5" s="1899"/>
      <c r="AH5" s="1899"/>
      <c r="AI5" s="1899"/>
      <c r="AJ5" s="1899"/>
      <c r="AK5" s="1899"/>
      <c r="AL5" s="1899"/>
      <c r="AM5" s="1899"/>
      <c r="AN5" s="1899"/>
      <c r="AO5" s="1899"/>
      <c r="AP5" s="1899"/>
      <c r="AQ5" s="1899"/>
      <c r="AR5" s="1899"/>
      <c r="AS5" s="1899"/>
      <c r="AT5" s="1899"/>
      <c r="AU5" s="1899"/>
      <c r="AV5" s="1899"/>
      <c r="AW5" s="1899"/>
      <c r="AX5" s="1899"/>
      <c r="AY5" s="1899"/>
      <c r="AZ5" s="1899"/>
      <c r="BA5" s="1899"/>
      <c r="BB5" s="189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</row>
    <row r="6" spans="3:67" ht="9" customHeight="1">
      <c r="E6" s="1894"/>
      <c r="F6" s="1894"/>
      <c r="G6" s="458"/>
      <c r="H6" s="282"/>
      <c r="I6" s="1899"/>
      <c r="J6" s="1899"/>
      <c r="K6" s="1899"/>
      <c r="L6" s="1899"/>
      <c r="M6" s="1899"/>
      <c r="N6" s="1899"/>
      <c r="O6" s="1899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1899"/>
      <c r="AJ6" s="1899"/>
      <c r="AK6" s="1899"/>
      <c r="AL6" s="1899"/>
      <c r="AM6" s="1899"/>
      <c r="AN6" s="1899"/>
      <c r="AO6" s="1899"/>
      <c r="AP6" s="1899"/>
      <c r="AQ6" s="1899"/>
      <c r="AR6" s="1899"/>
      <c r="AS6" s="1899"/>
      <c r="AT6" s="1899"/>
      <c r="AU6" s="1899"/>
      <c r="AV6" s="1899"/>
      <c r="AW6" s="1899"/>
      <c r="AX6" s="1899"/>
      <c r="AY6" s="1899"/>
      <c r="AZ6" s="1899"/>
      <c r="BA6" s="1899"/>
      <c r="BB6" s="1899"/>
      <c r="BC6" s="459" t="s">
        <v>394</v>
      </c>
      <c r="BD6" s="459"/>
      <c r="BE6" s="459"/>
      <c r="BF6" s="459"/>
      <c r="BG6" s="1891" t="s">
        <v>395</v>
      </c>
      <c r="BH6" s="1892"/>
      <c r="BI6" s="1893"/>
      <c r="BJ6" s="282"/>
      <c r="BK6" s="282"/>
      <c r="BL6" s="282"/>
      <c r="BM6" s="282"/>
    </row>
    <row r="7" spans="3:67" ht="10.5" customHeight="1">
      <c r="C7" s="280"/>
      <c r="D7" s="460"/>
      <c r="E7" s="1894"/>
      <c r="F7" s="1894"/>
      <c r="G7" s="458"/>
      <c r="H7" s="282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  <c r="W7" s="457"/>
      <c r="X7" s="457"/>
      <c r="Y7" s="457"/>
      <c r="Z7" s="457"/>
      <c r="AA7" s="457"/>
      <c r="AB7" s="457"/>
      <c r="AC7" s="457"/>
      <c r="AD7" s="457"/>
      <c r="AE7" s="457"/>
      <c r="AF7" s="457"/>
      <c r="AG7" s="457"/>
      <c r="AH7" s="457"/>
      <c r="AI7" s="457"/>
      <c r="AJ7" s="457"/>
      <c r="AK7" s="457"/>
      <c r="AL7" s="457"/>
      <c r="AM7" s="457"/>
      <c r="AN7" s="457"/>
      <c r="AO7" s="457"/>
      <c r="AP7" s="457"/>
      <c r="AQ7" s="457"/>
      <c r="AR7" s="457"/>
      <c r="AS7" s="457"/>
      <c r="AT7" s="457"/>
      <c r="AU7" s="457"/>
      <c r="AV7" s="457"/>
      <c r="AW7" s="457"/>
      <c r="AX7" s="457"/>
      <c r="AY7" s="457"/>
      <c r="AZ7" s="457"/>
      <c r="BA7" s="457"/>
      <c r="BB7" s="457"/>
      <c r="BC7" s="459" t="s">
        <v>394</v>
      </c>
      <c r="BD7" s="459"/>
      <c r="BE7" s="459"/>
      <c r="BF7" s="459"/>
      <c r="BG7" s="461">
        <v>1275070</v>
      </c>
      <c r="BH7" s="461">
        <v>1102940</v>
      </c>
      <c r="BI7" s="461">
        <f>BG7+BH7</f>
        <v>2378010</v>
      </c>
      <c r="BJ7" s="282"/>
      <c r="BK7" s="282"/>
      <c r="BL7" s="282"/>
      <c r="BM7" s="282"/>
    </row>
    <row r="8" spans="3:67" ht="11.1" thickBot="1">
      <c r="C8" s="281"/>
      <c r="D8" s="282"/>
      <c r="E8" s="282"/>
      <c r="F8" s="282"/>
      <c r="G8" s="282"/>
      <c r="H8" s="282"/>
      <c r="I8" s="1895" t="s">
        <v>3</v>
      </c>
      <c r="J8" s="1895"/>
      <c r="K8" s="1895"/>
      <c r="L8" s="1895"/>
      <c r="M8" s="1895"/>
      <c r="N8" s="1895"/>
      <c r="O8" s="1895"/>
      <c r="P8" s="1895"/>
      <c r="Q8" s="1895"/>
      <c r="R8" s="1895"/>
      <c r="S8" s="1895"/>
      <c r="T8" s="1895"/>
      <c r="U8" s="1895"/>
      <c r="V8" s="1895"/>
      <c r="W8" s="1895"/>
      <c r="X8" s="1895"/>
      <c r="Y8" s="1895"/>
      <c r="Z8" s="1895"/>
      <c r="AA8" s="1895"/>
      <c r="AB8" s="1895"/>
      <c r="AC8" s="1895"/>
      <c r="AD8" s="1895"/>
      <c r="AE8" s="1895"/>
      <c r="AF8" s="1895"/>
      <c r="AG8" s="1895"/>
      <c r="AH8" s="1895"/>
      <c r="AI8" s="1895" t="s">
        <v>4</v>
      </c>
      <c r="AJ8" s="1895"/>
      <c r="AK8" s="1895"/>
      <c r="AL8" s="1895"/>
      <c r="AM8" s="1895"/>
      <c r="AN8" s="1895"/>
      <c r="AO8" s="1895"/>
      <c r="AP8" s="1895"/>
      <c r="AQ8" s="1895"/>
      <c r="AR8" s="1895"/>
      <c r="AS8" s="1895"/>
      <c r="AT8" s="1895"/>
      <c r="AU8" s="1895"/>
      <c r="AV8" s="1895"/>
      <c r="AW8" s="1895"/>
      <c r="AX8" s="1895"/>
      <c r="AY8" s="1895"/>
      <c r="AZ8" s="1895"/>
      <c r="BA8" s="1895"/>
      <c r="BB8" s="1896"/>
      <c r="BC8" s="459" t="s">
        <v>394</v>
      </c>
      <c r="BD8" s="459"/>
      <c r="BE8" s="459"/>
      <c r="BF8" s="459"/>
      <c r="BG8" s="462">
        <f>BG7/BI7</f>
        <v>0.53619202610586159</v>
      </c>
      <c r="BH8" s="462">
        <f>BH7/BI7</f>
        <v>0.46380797389413836</v>
      </c>
      <c r="BI8" s="463">
        <f>BG8+BH8</f>
        <v>1</v>
      </c>
      <c r="BJ8" s="282"/>
      <c r="BK8" s="282"/>
      <c r="BL8" s="283"/>
      <c r="BM8" s="282"/>
    </row>
    <row r="9" spans="3:67" ht="9.75" customHeight="1">
      <c r="C9" s="1903" t="s">
        <v>396</v>
      </c>
      <c r="D9" s="1905" t="s">
        <v>275</v>
      </c>
      <c r="E9" s="1907" t="s">
        <v>279</v>
      </c>
      <c r="F9" s="1907" t="s">
        <v>276</v>
      </c>
      <c r="G9" s="1907" t="s">
        <v>397</v>
      </c>
      <c r="H9" s="1897" t="s">
        <v>280</v>
      </c>
      <c r="I9" s="465" t="s">
        <v>281</v>
      </c>
      <c r="J9" s="465" t="s">
        <v>282</v>
      </c>
      <c r="K9" s="466" t="s">
        <v>283</v>
      </c>
      <c r="L9" s="466" t="s">
        <v>284</v>
      </c>
      <c r="M9" s="466" t="s">
        <v>285</v>
      </c>
      <c r="N9" s="466" t="s">
        <v>286</v>
      </c>
      <c r="O9" s="467" t="s">
        <v>287</v>
      </c>
      <c r="P9" s="465" t="s">
        <v>281</v>
      </c>
      <c r="Q9" s="465" t="s">
        <v>282</v>
      </c>
      <c r="R9" s="466" t="s">
        <v>283</v>
      </c>
      <c r="S9" s="466" t="s">
        <v>284</v>
      </c>
      <c r="T9" s="466" t="s">
        <v>285</v>
      </c>
      <c r="U9" s="466" t="s">
        <v>286</v>
      </c>
      <c r="V9" s="467" t="s">
        <v>287</v>
      </c>
      <c r="W9" s="465" t="s">
        <v>281</v>
      </c>
      <c r="X9" s="465" t="s">
        <v>282</v>
      </c>
      <c r="Y9" s="466" t="s">
        <v>283</v>
      </c>
      <c r="Z9" s="466" t="s">
        <v>284</v>
      </c>
      <c r="AA9" s="466" t="s">
        <v>285</v>
      </c>
      <c r="AB9" s="466" t="s">
        <v>286</v>
      </c>
      <c r="AC9" s="467" t="s">
        <v>287</v>
      </c>
      <c r="AD9" s="465" t="s">
        <v>281</v>
      </c>
      <c r="AE9" s="465" t="s">
        <v>282</v>
      </c>
      <c r="AF9" s="466" t="s">
        <v>283</v>
      </c>
      <c r="AG9" s="466" t="s">
        <v>284</v>
      </c>
      <c r="AH9" s="466" t="s">
        <v>285</v>
      </c>
      <c r="AI9" s="466" t="s">
        <v>286</v>
      </c>
      <c r="AJ9" s="467" t="s">
        <v>287</v>
      </c>
      <c r="AK9" s="465" t="s">
        <v>281</v>
      </c>
      <c r="AL9" s="465" t="s">
        <v>282</v>
      </c>
      <c r="AM9" s="466" t="s">
        <v>283</v>
      </c>
      <c r="AN9" s="466" t="s">
        <v>284</v>
      </c>
      <c r="AO9" s="466" t="s">
        <v>285</v>
      </c>
      <c r="AP9" s="466" t="s">
        <v>286</v>
      </c>
      <c r="AQ9" s="467" t="s">
        <v>287</v>
      </c>
      <c r="AR9" s="465" t="s">
        <v>281</v>
      </c>
      <c r="AS9" s="465" t="s">
        <v>282</v>
      </c>
      <c r="AT9" s="466" t="s">
        <v>283</v>
      </c>
      <c r="AU9" s="466" t="s">
        <v>284</v>
      </c>
      <c r="AV9" s="466" t="s">
        <v>285</v>
      </c>
      <c r="AW9" s="466" t="s">
        <v>286</v>
      </c>
      <c r="AX9" s="467" t="s">
        <v>287</v>
      </c>
      <c r="AY9" s="465" t="s">
        <v>281</v>
      </c>
      <c r="AZ9" s="465" t="s">
        <v>282</v>
      </c>
      <c r="BA9" s="466" t="s">
        <v>283</v>
      </c>
      <c r="BB9" s="466" t="s">
        <v>284</v>
      </c>
      <c r="BC9" s="464" t="s">
        <v>398</v>
      </c>
      <c r="BD9" s="1910" t="s">
        <v>399</v>
      </c>
      <c r="BE9" s="1911"/>
      <c r="BF9" s="1911"/>
      <c r="BG9" s="1910" t="s">
        <v>400</v>
      </c>
      <c r="BH9" s="1911"/>
      <c r="BI9" s="1912"/>
      <c r="BJ9" s="1897" t="s">
        <v>401</v>
      </c>
      <c r="BK9" s="1913" t="s">
        <v>402</v>
      </c>
      <c r="BL9" s="1897" t="s">
        <v>403</v>
      </c>
      <c r="BM9" s="1901" t="s">
        <v>293</v>
      </c>
    </row>
    <row r="10" spans="3:67" ht="12.75" customHeight="1" thickBot="1">
      <c r="C10" s="1904"/>
      <c r="D10" s="1906"/>
      <c r="E10" s="1908"/>
      <c r="F10" s="1908"/>
      <c r="G10" s="1908"/>
      <c r="H10" s="1898"/>
      <c r="I10" s="468">
        <v>3</v>
      </c>
      <c r="J10" s="468">
        <f t="shared" ref="J10" si="0">I10+1</f>
        <v>4</v>
      </c>
      <c r="K10" s="468">
        <f t="shared" ref="K10" si="1">J10+1</f>
        <v>5</v>
      </c>
      <c r="L10" s="468">
        <f t="shared" ref="L10" si="2">K10+1</f>
        <v>6</v>
      </c>
      <c r="M10" s="468">
        <f t="shared" ref="M10" si="3">L10+1</f>
        <v>7</v>
      </c>
      <c r="N10" s="468">
        <f t="shared" ref="N10" si="4">M10+1</f>
        <v>8</v>
      </c>
      <c r="O10" s="468">
        <f t="shared" ref="O10" si="5">N10+1</f>
        <v>9</v>
      </c>
      <c r="P10" s="468">
        <f t="shared" ref="P10" si="6">O10+1</f>
        <v>10</v>
      </c>
      <c r="Q10" s="468">
        <f t="shared" ref="Q10" si="7">P10+1</f>
        <v>11</v>
      </c>
      <c r="R10" s="468">
        <f t="shared" ref="R10" si="8">Q10+1</f>
        <v>12</v>
      </c>
      <c r="S10" s="468">
        <f t="shared" ref="S10" si="9">R10+1</f>
        <v>13</v>
      </c>
      <c r="T10" s="468">
        <f t="shared" ref="T10" si="10">S10+1</f>
        <v>14</v>
      </c>
      <c r="U10" s="468">
        <f t="shared" ref="U10" si="11">T10+1</f>
        <v>15</v>
      </c>
      <c r="V10" s="468">
        <f t="shared" ref="V10" si="12">U10+1</f>
        <v>16</v>
      </c>
      <c r="W10" s="468">
        <f t="shared" ref="W10" si="13">V10+1</f>
        <v>17</v>
      </c>
      <c r="X10" s="468">
        <f t="shared" ref="X10" si="14">W10+1</f>
        <v>18</v>
      </c>
      <c r="Y10" s="468">
        <f t="shared" ref="Y10" si="15">X10+1</f>
        <v>19</v>
      </c>
      <c r="Z10" s="468">
        <f t="shared" ref="Z10" si="16">Y10+1</f>
        <v>20</v>
      </c>
      <c r="AA10" s="468">
        <f t="shared" ref="AA10" si="17">Z10+1</f>
        <v>21</v>
      </c>
      <c r="AB10" s="468">
        <f t="shared" ref="AB10" si="18">AA10+1</f>
        <v>22</v>
      </c>
      <c r="AC10" s="468">
        <f t="shared" ref="AC10" si="19">AB10+1</f>
        <v>23</v>
      </c>
      <c r="AD10" s="468">
        <f t="shared" ref="AD10" si="20">AC10+1</f>
        <v>24</v>
      </c>
      <c r="AE10" s="468">
        <f t="shared" ref="AE10" si="21">AD10+1</f>
        <v>25</v>
      </c>
      <c r="AF10" s="468">
        <f t="shared" ref="AF10" si="22">AE10+1</f>
        <v>26</v>
      </c>
      <c r="AG10" s="468">
        <f t="shared" ref="AG10" si="23">AF10+1</f>
        <v>27</v>
      </c>
      <c r="AH10" s="468">
        <f t="shared" ref="AH10" si="24">AG10+1</f>
        <v>28</v>
      </c>
      <c r="AI10" s="468">
        <v>1</v>
      </c>
      <c r="AJ10" s="468">
        <f t="shared" ref="AJ10" si="25">AI10+1</f>
        <v>2</v>
      </c>
      <c r="AK10" s="468">
        <f t="shared" ref="AK10" si="26">AJ10+1</f>
        <v>3</v>
      </c>
      <c r="AL10" s="468">
        <f t="shared" ref="AL10" si="27">AK10+1</f>
        <v>4</v>
      </c>
      <c r="AM10" s="468">
        <f t="shared" ref="AM10" si="28">AL10+1</f>
        <v>5</v>
      </c>
      <c r="AN10" s="468">
        <f t="shared" ref="AN10" si="29">AM10+1</f>
        <v>6</v>
      </c>
      <c r="AO10" s="468">
        <f t="shared" ref="AO10" si="30">AN10+1</f>
        <v>7</v>
      </c>
      <c r="AP10" s="468">
        <f t="shared" ref="AP10" si="31">AO10+1</f>
        <v>8</v>
      </c>
      <c r="AQ10" s="468">
        <f t="shared" ref="AQ10" si="32">AP10+1</f>
        <v>9</v>
      </c>
      <c r="AR10" s="468">
        <f t="shared" ref="AR10" si="33">AQ10+1</f>
        <v>10</v>
      </c>
      <c r="AS10" s="468">
        <f t="shared" ref="AS10" si="34">AR10+1</f>
        <v>11</v>
      </c>
      <c r="AT10" s="468">
        <f t="shared" ref="AT10" si="35">AS10+1</f>
        <v>12</v>
      </c>
      <c r="AU10" s="468">
        <f t="shared" ref="AU10" si="36">AT10+1</f>
        <v>13</v>
      </c>
      <c r="AV10" s="468">
        <f t="shared" ref="AV10" si="37">AU10+1</f>
        <v>14</v>
      </c>
      <c r="AW10" s="468">
        <f t="shared" ref="AW10" si="38">AV10+1</f>
        <v>15</v>
      </c>
      <c r="AX10" s="468">
        <f t="shared" ref="AX10" si="39">AW10+1</f>
        <v>16</v>
      </c>
      <c r="AY10" s="468">
        <f t="shared" ref="AY10" si="40">AX10+1</f>
        <v>17</v>
      </c>
      <c r="AZ10" s="468">
        <f t="shared" ref="AZ10" si="41">AY10+1</f>
        <v>18</v>
      </c>
      <c r="BA10" s="468">
        <f t="shared" ref="BA10" si="42">AZ10+1</f>
        <v>19</v>
      </c>
      <c r="BB10" s="468">
        <f t="shared" ref="BB10" si="43">BA10+1</f>
        <v>20</v>
      </c>
      <c r="BC10" s="453" t="s">
        <v>296</v>
      </c>
      <c r="BD10" s="469" t="s">
        <v>297</v>
      </c>
      <c r="BE10" s="469" t="s">
        <v>298</v>
      </c>
      <c r="BF10" s="469" t="s">
        <v>404</v>
      </c>
      <c r="BG10" s="469" t="s">
        <v>297</v>
      </c>
      <c r="BH10" s="469" t="s">
        <v>298</v>
      </c>
      <c r="BI10" s="469" t="s">
        <v>263</v>
      </c>
      <c r="BJ10" s="1898"/>
      <c r="BK10" s="1914"/>
      <c r="BL10" s="1898"/>
      <c r="BM10" s="1902"/>
    </row>
    <row r="11" spans="3:67" ht="9.75" customHeight="1">
      <c r="C11" s="470"/>
      <c r="D11" s="282"/>
      <c r="E11" s="282"/>
      <c r="F11" s="471"/>
      <c r="G11" s="471"/>
      <c r="H11" s="282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1"/>
      <c r="AB11" s="471"/>
      <c r="AC11" s="471"/>
      <c r="AD11" s="471"/>
      <c r="AE11" s="471"/>
      <c r="AF11" s="471"/>
      <c r="AG11" s="471"/>
      <c r="AH11" s="471"/>
      <c r="AI11" s="471"/>
      <c r="AJ11" s="471"/>
      <c r="AK11" s="471"/>
      <c r="AL11" s="471"/>
      <c r="AM11" s="471"/>
      <c r="AN11" s="471"/>
      <c r="AO11" s="471"/>
      <c r="AP11" s="471"/>
      <c r="AQ11" s="471"/>
      <c r="AR11" s="471"/>
      <c r="AS11" s="471"/>
      <c r="AT11" s="471"/>
      <c r="AU11" s="471"/>
      <c r="AV11" s="471"/>
      <c r="AW11" s="471"/>
      <c r="AX11" s="471"/>
      <c r="AY11" s="471"/>
      <c r="AZ11" s="471"/>
      <c r="BA11" s="471"/>
      <c r="BB11" s="471"/>
      <c r="BC11" s="459"/>
      <c r="BD11" s="459"/>
      <c r="BE11" s="472"/>
      <c r="BF11" s="473"/>
      <c r="BG11" s="473"/>
      <c r="BH11" s="473"/>
      <c r="BI11" s="473"/>
      <c r="BJ11" s="474"/>
      <c r="BK11" s="474"/>
      <c r="BL11" s="475"/>
      <c r="BM11" s="476"/>
      <c r="BO11" s="477"/>
    </row>
    <row r="12" spans="3:67" ht="14.25" customHeight="1">
      <c r="C12" s="1915" t="s">
        <v>363</v>
      </c>
      <c r="D12" s="1918" t="s">
        <v>405</v>
      </c>
      <c r="E12" s="1918" t="s">
        <v>388</v>
      </c>
      <c r="F12" s="1921" t="s">
        <v>406</v>
      </c>
      <c r="G12" s="478" t="s">
        <v>407</v>
      </c>
      <c r="H12" s="284">
        <v>5</v>
      </c>
      <c r="I12" s="479"/>
      <c r="J12" s="479"/>
      <c r="K12" s="479"/>
      <c r="L12" s="479"/>
      <c r="M12" s="479"/>
      <c r="N12" s="480"/>
      <c r="O12" s="480"/>
      <c r="P12" s="479"/>
      <c r="Q12" s="479"/>
      <c r="R12" s="479"/>
      <c r="S12" s="479"/>
      <c r="T12" s="479"/>
      <c r="U12" s="480"/>
      <c r="V12" s="480"/>
      <c r="W12" s="479"/>
      <c r="X12" s="479"/>
      <c r="Y12" s="479"/>
      <c r="Z12" s="479"/>
      <c r="AA12" s="511">
        <v>1</v>
      </c>
      <c r="AB12" s="480"/>
      <c r="AC12" s="480"/>
      <c r="AD12" s="479"/>
      <c r="AE12" s="511">
        <v>1</v>
      </c>
      <c r="AF12" s="479"/>
      <c r="AG12" s="479"/>
      <c r="AH12" s="511">
        <v>1</v>
      </c>
      <c r="AI12" s="480"/>
      <c r="AJ12" s="480"/>
      <c r="AK12" s="479"/>
      <c r="AL12" s="479"/>
      <c r="AM12" s="479"/>
      <c r="AN12" s="479"/>
      <c r="AO12" s="479"/>
      <c r="AP12" s="480"/>
      <c r="AQ12" s="480"/>
      <c r="AR12" s="479"/>
      <c r="AS12" s="479"/>
      <c r="AT12" s="479"/>
      <c r="AU12" s="479"/>
      <c r="AV12" s="479"/>
      <c r="AW12" s="480"/>
      <c r="AX12" s="480"/>
      <c r="AY12" s="479"/>
      <c r="AZ12" s="479"/>
      <c r="BA12" s="479"/>
      <c r="BB12" s="479"/>
      <c r="BC12" s="481">
        <f t="shared" ref="BC12:BC18" si="44">SUM(AR12:BB12)</f>
        <v>0</v>
      </c>
      <c r="BD12" s="482">
        <v>5.3</v>
      </c>
      <c r="BE12" s="482">
        <v>3.5</v>
      </c>
      <c r="BF12" s="482">
        <f t="shared" ref="BF12" si="45">(BD12*$BG$8)+(BE12*$BH$8)</f>
        <v>4.4651456469905506</v>
      </c>
      <c r="BG12" s="483">
        <f t="shared" ref="BG12" si="46">BD12*BC12</f>
        <v>0</v>
      </c>
      <c r="BH12" s="483">
        <f t="shared" ref="BH12" si="47">BE12*BC12</f>
        <v>0</v>
      </c>
      <c r="BI12" s="483">
        <f t="shared" ref="BI12" si="48">BF12*BC12</f>
        <v>0</v>
      </c>
      <c r="BJ12" s="484"/>
      <c r="BK12" s="484"/>
      <c r="BL12" s="484"/>
      <c r="BM12" s="485"/>
    </row>
    <row r="13" spans="3:67" ht="14.25" customHeight="1">
      <c r="C13" s="1916"/>
      <c r="D13" s="1919"/>
      <c r="E13" s="1919"/>
      <c r="F13" s="1922"/>
      <c r="G13" s="486" t="s">
        <v>407</v>
      </c>
      <c r="H13" s="487">
        <v>5</v>
      </c>
      <c r="I13" s="488"/>
      <c r="J13" s="488"/>
      <c r="K13" s="488"/>
      <c r="L13" s="488"/>
      <c r="M13" s="488"/>
      <c r="N13" s="489"/>
      <c r="O13" s="489"/>
      <c r="P13" s="488"/>
      <c r="Q13" s="488"/>
      <c r="R13" s="488"/>
      <c r="S13" s="488"/>
      <c r="T13" s="488"/>
      <c r="U13" s="489"/>
      <c r="V13" s="489"/>
      <c r="W13" s="488"/>
      <c r="X13" s="488"/>
      <c r="Y13" s="488"/>
      <c r="Z13" s="488"/>
      <c r="AA13" s="488"/>
      <c r="AB13" s="489"/>
      <c r="AC13" s="489"/>
      <c r="AD13" s="512">
        <v>1</v>
      </c>
      <c r="AE13" s="488"/>
      <c r="AF13" s="512">
        <v>1</v>
      </c>
      <c r="AG13" s="512">
        <v>1</v>
      </c>
      <c r="AH13" s="488"/>
      <c r="AI13" s="489"/>
      <c r="AJ13" s="489"/>
      <c r="AK13" s="488"/>
      <c r="AL13" s="488"/>
      <c r="AM13" s="488"/>
      <c r="AN13" s="488"/>
      <c r="AO13" s="488"/>
      <c r="AP13" s="489"/>
      <c r="AQ13" s="489"/>
      <c r="AR13" s="488"/>
      <c r="AS13" s="488"/>
      <c r="AT13" s="488"/>
      <c r="AU13" s="488"/>
      <c r="AV13" s="488"/>
      <c r="AW13" s="489"/>
      <c r="AX13" s="489"/>
      <c r="AY13" s="488"/>
      <c r="AZ13" s="488"/>
      <c r="BA13" s="488"/>
      <c r="BB13" s="488"/>
      <c r="BC13" s="490">
        <f t="shared" si="44"/>
        <v>0</v>
      </c>
      <c r="BD13" s="491">
        <v>5.3</v>
      </c>
      <c r="BE13" s="491">
        <v>3.5</v>
      </c>
      <c r="BF13" s="491">
        <f t="shared" ref="BF13:BF18" si="49">(BD13*$BG$8)+(BE13*$BH$8)</f>
        <v>4.4651456469905506</v>
      </c>
      <c r="BG13" s="492">
        <f t="shared" ref="BG13:BG18" si="50">BD13*BC13</f>
        <v>0</v>
      </c>
      <c r="BH13" s="492">
        <f t="shared" ref="BH13:BH18" si="51">BE13*BC13</f>
        <v>0</v>
      </c>
      <c r="BI13" s="492">
        <f t="shared" ref="BI13:BI18" si="52">BF13*BC13</f>
        <v>0</v>
      </c>
      <c r="BJ13" s="493"/>
      <c r="BK13" s="493"/>
      <c r="BL13" s="493"/>
      <c r="BM13" s="494"/>
    </row>
    <row r="14" spans="3:67" ht="14.25" customHeight="1">
      <c r="C14" s="1916"/>
      <c r="D14" s="1919"/>
      <c r="E14" s="1919"/>
      <c r="F14" s="1922"/>
      <c r="G14" s="486" t="s">
        <v>408</v>
      </c>
      <c r="H14" s="487">
        <v>20</v>
      </c>
      <c r="I14" s="488"/>
      <c r="J14" s="488"/>
      <c r="K14" s="488"/>
      <c r="L14" s="488"/>
      <c r="M14" s="488"/>
      <c r="N14" s="489"/>
      <c r="O14" s="489"/>
      <c r="P14" s="488"/>
      <c r="Q14" s="488"/>
      <c r="R14" s="488"/>
      <c r="S14" s="488"/>
      <c r="T14" s="488"/>
      <c r="U14" s="489"/>
      <c r="V14" s="489"/>
      <c r="W14" s="488"/>
      <c r="X14" s="488"/>
      <c r="Y14" s="488"/>
      <c r="Z14" s="488"/>
      <c r="AA14" s="488"/>
      <c r="AB14" s="489"/>
      <c r="AC14" s="489"/>
      <c r="AD14" s="512">
        <v>1</v>
      </c>
      <c r="AE14" s="488"/>
      <c r="AF14" s="512">
        <v>1</v>
      </c>
      <c r="AG14" s="512">
        <v>1</v>
      </c>
      <c r="AH14" s="488"/>
      <c r="AI14" s="489"/>
      <c r="AJ14" s="489"/>
      <c r="AK14" s="488"/>
      <c r="AL14" s="488"/>
      <c r="AM14" s="488"/>
      <c r="AN14" s="488"/>
      <c r="AO14" s="488"/>
      <c r="AP14" s="489"/>
      <c r="AQ14" s="489"/>
      <c r="AR14" s="488"/>
      <c r="AS14" s="488"/>
      <c r="AT14" s="488"/>
      <c r="AU14" s="488"/>
      <c r="AV14" s="488"/>
      <c r="AW14" s="489"/>
      <c r="AX14" s="489"/>
      <c r="AY14" s="488"/>
      <c r="AZ14" s="488"/>
      <c r="BA14" s="488"/>
      <c r="BB14" s="488"/>
      <c r="BC14" s="490">
        <f t="shared" si="44"/>
        <v>0</v>
      </c>
      <c r="BD14" s="491">
        <v>5.3</v>
      </c>
      <c r="BE14" s="491">
        <v>3.5</v>
      </c>
      <c r="BF14" s="491">
        <f t="shared" si="49"/>
        <v>4.4651456469905506</v>
      </c>
      <c r="BG14" s="492">
        <f t="shared" si="50"/>
        <v>0</v>
      </c>
      <c r="BH14" s="492">
        <f t="shared" si="51"/>
        <v>0</v>
      </c>
      <c r="BI14" s="492">
        <f t="shared" si="52"/>
        <v>0</v>
      </c>
      <c r="BJ14" s="493"/>
      <c r="BK14" s="493"/>
      <c r="BL14" s="493"/>
      <c r="BM14" s="494"/>
    </row>
    <row r="15" spans="3:67" ht="14.25" customHeight="1">
      <c r="C15" s="1916"/>
      <c r="D15" s="1919"/>
      <c r="E15" s="1919"/>
      <c r="F15" s="1922"/>
      <c r="G15" s="486" t="s">
        <v>408</v>
      </c>
      <c r="H15" s="487">
        <v>20</v>
      </c>
      <c r="I15" s="488"/>
      <c r="J15" s="488"/>
      <c r="K15" s="488"/>
      <c r="L15" s="488"/>
      <c r="M15" s="488"/>
      <c r="N15" s="489"/>
      <c r="O15" s="489"/>
      <c r="P15" s="488"/>
      <c r="Q15" s="488"/>
      <c r="R15" s="488"/>
      <c r="S15" s="488"/>
      <c r="T15" s="488"/>
      <c r="U15" s="489"/>
      <c r="V15" s="489"/>
      <c r="W15" s="488"/>
      <c r="X15" s="488"/>
      <c r="Y15" s="488"/>
      <c r="Z15" s="488"/>
      <c r="AA15" s="488"/>
      <c r="AB15" s="489"/>
      <c r="AC15" s="489"/>
      <c r="AD15" s="512">
        <v>1</v>
      </c>
      <c r="AE15" s="488"/>
      <c r="AF15" s="512">
        <v>1</v>
      </c>
      <c r="AG15" s="512">
        <v>1</v>
      </c>
      <c r="AH15" s="488"/>
      <c r="AI15" s="489"/>
      <c r="AJ15" s="489"/>
      <c r="AK15" s="488"/>
      <c r="AL15" s="488"/>
      <c r="AM15" s="488"/>
      <c r="AN15" s="488"/>
      <c r="AO15" s="488"/>
      <c r="AP15" s="489"/>
      <c r="AQ15" s="489"/>
      <c r="AR15" s="488"/>
      <c r="AS15" s="488"/>
      <c r="AT15" s="488"/>
      <c r="AU15" s="488"/>
      <c r="AV15" s="488"/>
      <c r="AW15" s="489"/>
      <c r="AX15" s="489"/>
      <c r="AY15" s="488"/>
      <c r="AZ15" s="488"/>
      <c r="BA15" s="488"/>
      <c r="BB15" s="488"/>
      <c r="BC15" s="490">
        <f t="shared" si="44"/>
        <v>0</v>
      </c>
      <c r="BD15" s="491">
        <v>5.3</v>
      </c>
      <c r="BE15" s="491">
        <v>3.5</v>
      </c>
      <c r="BF15" s="491">
        <f t="shared" si="49"/>
        <v>4.4651456469905506</v>
      </c>
      <c r="BG15" s="492">
        <f t="shared" si="50"/>
        <v>0</v>
      </c>
      <c r="BH15" s="492">
        <f t="shared" si="51"/>
        <v>0</v>
      </c>
      <c r="BI15" s="492">
        <f t="shared" si="52"/>
        <v>0</v>
      </c>
      <c r="BJ15" s="493"/>
      <c r="BK15" s="493"/>
      <c r="BL15" s="493"/>
      <c r="BM15" s="494"/>
    </row>
    <row r="16" spans="3:67" ht="14.25" customHeight="1">
      <c r="C16" s="1916"/>
      <c r="D16" s="1919"/>
      <c r="E16" s="1919"/>
      <c r="F16" s="1922"/>
      <c r="G16" s="486" t="s">
        <v>408</v>
      </c>
      <c r="H16" s="487">
        <v>20</v>
      </c>
      <c r="I16" s="488"/>
      <c r="J16" s="488"/>
      <c r="K16" s="488"/>
      <c r="L16" s="488"/>
      <c r="M16" s="488"/>
      <c r="N16" s="489"/>
      <c r="O16" s="489"/>
      <c r="P16" s="488"/>
      <c r="Q16" s="488"/>
      <c r="R16" s="488"/>
      <c r="S16" s="488"/>
      <c r="T16" s="488"/>
      <c r="U16" s="489"/>
      <c r="V16" s="489"/>
      <c r="W16" s="488"/>
      <c r="X16" s="488"/>
      <c r="Y16" s="488"/>
      <c r="Z16" s="488"/>
      <c r="AA16" s="488"/>
      <c r="AB16" s="489"/>
      <c r="AC16" s="489"/>
      <c r="AD16" s="512">
        <v>1</v>
      </c>
      <c r="AE16" s="488"/>
      <c r="AF16" s="512">
        <v>1</v>
      </c>
      <c r="AG16" s="512">
        <v>1</v>
      </c>
      <c r="AH16" s="488"/>
      <c r="AI16" s="489"/>
      <c r="AJ16" s="489"/>
      <c r="AK16" s="488"/>
      <c r="AL16" s="488"/>
      <c r="AM16" s="488"/>
      <c r="AN16" s="488"/>
      <c r="AO16" s="488"/>
      <c r="AP16" s="489"/>
      <c r="AQ16" s="489"/>
      <c r="AR16" s="488"/>
      <c r="AS16" s="488"/>
      <c r="AT16" s="488"/>
      <c r="AU16" s="488"/>
      <c r="AV16" s="488"/>
      <c r="AW16" s="489"/>
      <c r="AX16" s="489"/>
      <c r="AY16" s="488"/>
      <c r="AZ16" s="488"/>
      <c r="BA16" s="488"/>
      <c r="BB16" s="488"/>
      <c r="BC16" s="490">
        <f t="shared" si="44"/>
        <v>0</v>
      </c>
      <c r="BD16" s="491">
        <v>5.3</v>
      </c>
      <c r="BE16" s="491">
        <v>3.5</v>
      </c>
      <c r="BF16" s="491">
        <f t="shared" si="49"/>
        <v>4.4651456469905506</v>
      </c>
      <c r="BG16" s="492">
        <f t="shared" si="50"/>
        <v>0</v>
      </c>
      <c r="BH16" s="492">
        <f t="shared" si="51"/>
        <v>0</v>
      </c>
      <c r="BI16" s="492">
        <f t="shared" si="52"/>
        <v>0</v>
      </c>
      <c r="BJ16" s="493"/>
      <c r="BK16" s="493"/>
      <c r="BL16" s="493"/>
      <c r="BM16" s="494"/>
    </row>
    <row r="17" spans="3:67" ht="14.25" customHeight="1">
      <c r="C17" s="1916"/>
      <c r="D17" s="1919"/>
      <c r="E17" s="1919"/>
      <c r="F17" s="1922"/>
      <c r="G17" s="486" t="s">
        <v>408</v>
      </c>
      <c r="H17" s="487">
        <v>20</v>
      </c>
      <c r="I17" s="488"/>
      <c r="J17" s="488"/>
      <c r="K17" s="488"/>
      <c r="L17" s="488"/>
      <c r="M17" s="488"/>
      <c r="N17" s="489"/>
      <c r="O17" s="489"/>
      <c r="P17" s="488"/>
      <c r="Q17" s="488"/>
      <c r="R17" s="488"/>
      <c r="S17" s="488"/>
      <c r="T17" s="488"/>
      <c r="U17" s="489"/>
      <c r="V17" s="489"/>
      <c r="W17" s="488"/>
      <c r="X17" s="488"/>
      <c r="Y17" s="488"/>
      <c r="Z17" s="488"/>
      <c r="AA17" s="488"/>
      <c r="AB17" s="489"/>
      <c r="AC17" s="489"/>
      <c r="AD17" s="512">
        <v>1</v>
      </c>
      <c r="AE17" s="488"/>
      <c r="AF17" s="512">
        <v>1</v>
      </c>
      <c r="AG17" s="512">
        <v>1</v>
      </c>
      <c r="AH17" s="488"/>
      <c r="AI17" s="489"/>
      <c r="AJ17" s="489"/>
      <c r="AK17" s="488"/>
      <c r="AL17" s="488"/>
      <c r="AM17" s="488"/>
      <c r="AN17" s="488"/>
      <c r="AO17" s="488"/>
      <c r="AP17" s="489"/>
      <c r="AQ17" s="489"/>
      <c r="AR17" s="488"/>
      <c r="AS17" s="488"/>
      <c r="AT17" s="488"/>
      <c r="AU17" s="488"/>
      <c r="AV17" s="488"/>
      <c r="AW17" s="489"/>
      <c r="AX17" s="489"/>
      <c r="AY17" s="488"/>
      <c r="AZ17" s="488"/>
      <c r="BA17" s="488"/>
      <c r="BB17" s="488"/>
      <c r="BC17" s="490">
        <f t="shared" si="44"/>
        <v>0</v>
      </c>
      <c r="BD17" s="491">
        <v>5.3</v>
      </c>
      <c r="BE17" s="491">
        <v>3.5</v>
      </c>
      <c r="BF17" s="491">
        <f t="shared" si="49"/>
        <v>4.4651456469905506</v>
      </c>
      <c r="BG17" s="492">
        <f t="shared" si="50"/>
        <v>0</v>
      </c>
      <c r="BH17" s="492">
        <f t="shared" si="51"/>
        <v>0</v>
      </c>
      <c r="BI17" s="492">
        <f t="shared" si="52"/>
        <v>0</v>
      </c>
      <c r="BJ17" s="493"/>
      <c r="BK17" s="493"/>
      <c r="BL17" s="493"/>
      <c r="BM17" s="494"/>
    </row>
    <row r="18" spans="3:67" ht="14.25" customHeight="1">
      <c r="C18" s="1917"/>
      <c r="D18" s="1920"/>
      <c r="E18" s="1920"/>
      <c r="F18" s="1923"/>
      <c r="G18" s="495" t="s">
        <v>380</v>
      </c>
      <c r="H18" s="496">
        <v>7</v>
      </c>
      <c r="I18" s="488"/>
      <c r="J18" s="488"/>
      <c r="K18" s="488"/>
      <c r="L18" s="488"/>
      <c r="M18" s="488"/>
      <c r="N18" s="489"/>
      <c r="O18" s="489"/>
      <c r="P18" s="488"/>
      <c r="Q18" s="488"/>
      <c r="R18" s="488"/>
      <c r="S18" s="488"/>
      <c r="T18" s="488"/>
      <c r="U18" s="489"/>
      <c r="V18" s="489"/>
      <c r="W18" s="488"/>
      <c r="X18" s="488"/>
      <c r="Y18" s="488"/>
      <c r="Z18" s="488"/>
      <c r="AA18" s="512">
        <v>1</v>
      </c>
      <c r="AB18" s="489"/>
      <c r="AC18" s="489"/>
      <c r="AD18" s="512">
        <v>1</v>
      </c>
      <c r="AE18" s="512">
        <v>1</v>
      </c>
      <c r="AF18" s="488"/>
      <c r="AG18" s="488"/>
      <c r="AH18" s="488"/>
      <c r="AI18" s="489"/>
      <c r="AJ18" s="489"/>
      <c r="AK18" s="488"/>
      <c r="AL18" s="488"/>
      <c r="AM18" s="488"/>
      <c r="AN18" s="488"/>
      <c r="AO18" s="488"/>
      <c r="AP18" s="489"/>
      <c r="AQ18" s="489"/>
      <c r="AR18" s="488"/>
      <c r="AS18" s="488"/>
      <c r="AT18" s="488"/>
      <c r="AU18" s="488"/>
      <c r="AV18" s="488"/>
      <c r="AW18" s="489"/>
      <c r="AX18" s="489"/>
      <c r="AY18" s="488"/>
      <c r="AZ18" s="488"/>
      <c r="BA18" s="488"/>
      <c r="BB18" s="488"/>
      <c r="BC18" s="490">
        <f t="shared" si="44"/>
        <v>0</v>
      </c>
      <c r="BD18" s="491">
        <v>5.3</v>
      </c>
      <c r="BE18" s="491">
        <v>3.5</v>
      </c>
      <c r="BF18" s="491">
        <f t="shared" si="49"/>
        <v>4.4651456469905506</v>
      </c>
      <c r="BG18" s="492">
        <f t="shared" si="50"/>
        <v>0</v>
      </c>
      <c r="BH18" s="492">
        <f t="shared" si="51"/>
        <v>0</v>
      </c>
      <c r="BI18" s="492">
        <f t="shared" si="52"/>
        <v>0</v>
      </c>
      <c r="BJ18" s="493"/>
      <c r="BK18" s="493"/>
      <c r="BL18" s="493"/>
      <c r="BM18" s="494"/>
    </row>
    <row r="19" spans="3:67" ht="16.5" customHeight="1">
      <c r="C19" s="1909" t="s">
        <v>409</v>
      </c>
      <c r="D19" s="1892"/>
      <c r="E19" s="1892"/>
      <c r="F19" s="1892"/>
      <c r="G19" s="1892"/>
      <c r="H19" s="1893"/>
      <c r="I19" s="497">
        <f t="shared" ref="I19:AR19" si="53">SUM(I12:I18)</f>
        <v>0</v>
      </c>
      <c r="J19" s="497">
        <f t="shared" si="53"/>
        <v>0</v>
      </c>
      <c r="K19" s="497">
        <f t="shared" si="53"/>
        <v>0</v>
      </c>
      <c r="L19" s="497">
        <f t="shared" si="53"/>
        <v>0</v>
      </c>
      <c r="M19" s="497">
        <f t="shared" si="53"/>
        <v>0</v>
      </c>
      <c r="N19" s="497">
        <f t="shared" si="53"/>
        <v>0</v>
      </c>
      <c r="O19" s="497">
        <f t="shared" si="53"/>
        <v>0</v>
      </c>
      <c r="P19" s="497">
        <f t="shared" si="53"/>
        <v>0</v>
      </c>
      <c r="Q19" s="497">
        <f t="shared" si="53"/>
        <v>0</v>
      </c>
      <c r="R19" s="497">
        <f t="shared" si="53"/>
        <v>0</v>
      </c>
      <c r="S19" s="497">
        <f t="shared" si="53"/>
        <v>0</v>
      </c>
      <c r="T19" s="497">
        <f t="shared" si="53"/>
        <v>0</v>
      </c>
      <c r="U19" s="497">
        <f t="shared" si="53"/>
        <v>0</v>
      </c>
      <c r="V19" s="497">
        <f t="shared" si="53"/>
        <v>0</v>
      </c>
      <c r="W19" s="497">
        <f t="shared" si="53"/>
        <v>0</v>
      </c>
      <c r="X19" s="497">
        <f t="shared" si="53"/>
        <v>0</v>
      </c>
      <c r="Y19" s="497">
        <f t="shared" si="53"/>
        <v>0</v>
      </c>
      <c r="Z19" s="497">
        <f t="shared" si="53"/>
        <v>0</v>
      </c>
      <c r="AA19" s="497">
        <f t="shared" si="53"/>
        <v>2</v>
      </c>
      <c r="AB19" s="497">
        <f t="shared" si="53"/>
        <v>0</v>
      </c>
      <c r="AC19" s="497">
        <f t="shared" si="53"/>
        <v>0</v>
      </c>
      <c r="AD19" s="497">
        <f t="shared" si="53"/>
        <v>6</v>
      </c>
      <c r="AE19" s="497">
        <f t="shared" si="53"/>
        <v>2</v>
      </c>
      <c r="AF19" s="497">
        <f t="shared" si="53"/>
        <v>5</v>
      </c>
      <c r="AG19" s="497">
        <f t="shared" si="53"/>
        <v>5</v>
      </c>
      <c r="AH19" s="497">
        <f t="shared" si="53"/>
        <v>1</v>
      </c>
      <c r="AI19" s="497">
        <f t="shared" si="53"/>
        <v>0</v>
      </c>
      <c r="AJ19" s="497">
        <f t="shared" si="53"/>
        <v>0</v>
      </c>
      <c r="AK19" s="497">
        <f t="shared" si="53"/>
        <v>0</v>
      </c>
      <c r="AL19" s="497">
        <f t="shared" si="53"/>
        <v>0</v>
      </c>
      <c r="AM19" s="497">
        <f t="shared" si="53"/>
        <v>0</v>
      </c>
      <c r="AN19" s="497">
        <f t="shared" si="53"/>
        <v>0</v>
      </c>
      <c r="AO19" s="497">
        <f t="shared" si="53"/>
        <v>0</v>
      </c>
      <c r="AP19" s="497">
        <f t="shared" si="53"/>
        <v>0</v>
      </c>
      <c r="AQ19" s="497">
        <f t="shared" si="53"/>
        <v>0</v>
      </c>
      <c r="AR19" s="497">
        <f t="shared" si="53"/>
        <v>0</v>
      </c>
      <c r="AS19" s="497">
        <f t="shared" ref="AS19:BB19" si="54">SUM(AS12:AS18)</f>
        <v>0</v>
      </c>
      <c r="AT19" s="497">
        <f t="shared" si="54"/>
        <v>0</v>
      </c>
      <c r="AU19" s="497">
        <f t="shared" si="54"/>
        <v>0</v>
      </c>
      <c r="AV19" s="497">
        <f t="shared" si="54"/>
        <v>0</v>
      </c>
      <c r="AW19" s="497">
        <f t="shared" si="54"/>
        <v>0</v>
      </c>
      <c r="AX19" s="497">
        <f t="shared" si="54"/>
        <v>0</v>
      </c>
      <c r="AY19" s="497">
        <f t="shared" si="54"/>
        <v>0</v>
      </c>
      <c r="AZ19" s="497">
        <f t="shared" si="54"/>
        <v>0</v>
      </c>
      <c r="BA19" s="497">
        <f t="shared" si="54"/>
        <v>0</v>
      </c>
      <c r="BB19" s="497">
        <f t="shared" si="54"/>
        <v>0</v>
      </c>
      <c r="BC19" s="498">
        <f>SUM(BC12:BC18)</f>
        <v>0</v>
      </c>
      <c r="BD19" s="498"/>
      <c r="BE19" s="499"/>
      <c r="BF19" s="499"/>
      <c r="BG19" s="500">
        <f>SUM(BG12:BG18)</f>
        <v>0</v>
      </c>
      <c r="BH19" s="500">
        <f>SUM(BH12:BH18)</f>
        <v>0</v>
      </c>
      <c r="BI19" s="500">
        <f>SUM(BI12:BI18)</f>
        <v>0</v>
      </c>
      <c r="BJ19" s="501"/>
      <c r="BK19" s="501"/>
      <c r="BL19" s="501">
        <f>SUM(BL12:BL18)</f>
        <v>0</v>
      </c>
      <c r="BM19" s="502">
        <f>SUM(BM12:BM18)</f>
        <v>0</v>
      </c>
      <c r="BN19" s="477"/>
      <c r="BO19" s="477"/>
    </row>
    <row r="20" spans="3:67">
      <c r="C20" s="503" t="s">
        <v>40</v>
      </c>
      <c r="BL20" s="504"/>
      <c r="BN20" s="504"/>
    </row>
    <row r="21" spans="3:67">
      <c r="BC21" s="504"/>
      <c r="BD21" s="504"/>
      <c r="BE21" s="504"/>
      <c r="BF21" s="504"/>
      <c r="BG21" s="504"/>
      <c r="BH21" s="504"/>
      <c r="BI21" s="505"/>
      <c r="BJ21" s="504"/>
      <c r="BK21" s="504"/>
      <c r="BL21" s="504"/>
      <c r="BM21" s="506"/>
    </row>
    <row r="22" spans="3:67" hidden="1">
      <c r="BC22" s="507"/>
      <c r="BD22" s="504"/>
      <c r="BE22" s="504"/>
      <c r="BF22" s="504"/>
      <c r="BG22" s="504"/>
      <c r="BH22" s="504"/>
      <c r="BI22" s="504"/>
      <c r="BJ22" s="505"/>
      <c r="BK22" s="505"/>
      <c r="BL22" s="505"/>
      <c r="BM22" s="505"/>
    </row>
    <row r="23" spans="3:67" ht="15.75" hidden="1" customHeight="1">
      <c r="BB23" s="508"/>
      <c r="BC23" s="504"/>
      <c r="BD23" s="504"/>
      <c r="BE23" s="504"/>
      <c r="BF23" s="504"/>
      <c r="BG23" s="504"/>
      <c r="BH23" s="504"/>
      <c r="BI23" s="504"/>
      <c r="BJ23" s="505"/>
      <c r="BK23" s="505"/>
      <c r="BL23" s="505"/>
      <c r="BM23" s="505"/>
    </row>
    <row r="24" spans="3:67">
      <c r="BJ24" s="508"/>
      <c r="BK24" s="508"/>
      <c r="BL24" s="504"/>
      <c r="BM24" s="508"/>
    </row>
    <row r="25" spans="3:67">
      <c r="BL25" s="504"/>
    </row>
    <row r="26" spans="3:67">
      <c r="BK26" s="508"/>
      <c r="BL26" s="504"/>
      <c r="BM26" s="477"/>
    </row>
    <row r="27" spans="3:67">
      <c r="BM27" s="477"/>
    </row>
  </sheetData>
  <mergeCells count="24">
    <mergeCell ref="C19:H19"/>
    <mergeCell ref="BD9:BF9"/>
    <mergeCell ref="BG9:BI9"/>
    <mergeCell ref="BJ9:BJ10"/>
    <mergeCell ref="BK9:BK10"/>
    <mergeCell ref="C12:C18"/>
    <mergeCell ref="D12:D18"/>
    <mergeCell ref="E12:E18"/>
    <mergeCell ref="F12:F18"/>
    <mergeCell ref="BM9:BM10"/>
    <mergeCell ref="C9:C10"/>
    <mergeCell ref="D9:D10"/>
    <mergeCell ref="E9:E10"/>
    <mergeCell ref="F9:F10"/>
    <mergeCell ref="G9:G10"/>
    <mergeCell ref="H9:H10"/>
    <mergeCell ref="BG6:BI6"/>
    <mergeCell ref="E7:F7"/>
    <mergeCell ref="AI8:BB8"/>
    <mergeCell ref="I8:AH8"/>
    <mergeCell ref="BL9:BL10"/>
    <mergeCell ref="I3:BB6"/>
    <mergeCell ref="E4:F5"/>
    <mergeCell ref="E6:F6"/>
  </mergeCells>
  <pageMargins left="0.7" right="0.7" top="0.75" bottom="0.75" header="0.3" footer="0.3"/>
  <pageSetup paperSize="9" orientation="portrait" r:id="rId1"/>
  <ignoredErrors>
    <ignoredError sqref="BC17:BC18 BC12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07B5-1089-4D36-8D18-7156A7CA039D}">
  <sheetPr>
    <pageSetUpPr fitToPage="1"/>
  </sheetPr>
  <dimension ref="C3:T34"/>
  <sheetViews>
    <sheetView showGridLines="0" showRowColHeaders="0" zoomScale="60" zoomScaleNormal="60" zoomScaleSheetLayoutView="55" workbookViewId="0">
      <selection activeCell="Q59" sqref="Q59"/>
    </sheetView>
  </sheetViews>
  <sheetFormatPr defaultColWidth="11.28515625" defaultRowHeight="15.6"/>
  <cols>
    <col min="1" max="1" width="0.7109375" style="354" customWidth="1"/>
    <col min="2" max="2" width="13.28515625" style="354" customWidth="1"/>
    <col min="3" max="3" width="21" style="354" customWidth="1"/>
    <col min="4" max="4" width="22.7109375" style="354" customWidth="1"/>
    <col min="5" max="10" width="21" style="354" customWidth="1"/>
    <col min="11" max="11" width="22.28515625" style="354" customWidth="1"/>
    <col min="12" max="17" width="21" style="354" customWidth="1"/>
    <col min="18" max="18" width="15.7109375" style="354" bestFit="1" customWidth="1"/>
    <col min="19" max="19" width="14.28515625" style="354" customWidth="1"/>
    <col min="20" max="20" width="20.28515625" style="354" customWidth="1"/>
    <col min="21" max="16384" width="11.28515625" style="354"/>
  </cols>
  <sheetData>
    <row r="3" spans="3:20" ht="20.100000000000001">
      <c r="F3" s="1924" t="s">
        <v>410</v>
      </c>
      <c r="G3" s="1924"/>
      <c r="H3" s="1924"/>
      <c r="I3" s="1924"/>
      <c r="J3" s="1924"/>
      <c r="K3" s="1924"/>
      <c r="L3" s="1924"/>
      <c r="M3" s="514"/>
      <c r="N3" s="514"/>
    </row>
    <row r="4" spans="3:20">
      <c r="D4" s="355"/>
      <c r="O4" s="1953"/>
      <c r="P4" s="1953"/>
      <c r="Q4" s="1953"/>
      <c r="R4" s="1953"/>
      <c r="S4" s="1953"/>
      <c r="T4" s="1953"/>
    </row>
    <row r="6" spans="3:20" ht="30.6" customHeight="1">
      <c r="C6" s="1954" t="s">
        <v>384</v>
      </c>
      <c r="D6" s="1955"/>
      <c r="F6" s="356" t="s">
        <v>273</v>
      </c>
      <c r="G6" s="357" t="s">
        <v>411</v>
      </c>
      <c r="H6" s="357" t="s">
        <v>412</v>
      </c>
      <c r="I6" s="357" t="s">
        <v>413</v>
      </c>
      <c r="J6" s="357" t="s">
        <v>414</v>
      </c>
      <c r="K6" s="357" t="s">
        <v>415</v>
      </c>
      <c r="L6" s="357" t="s">
        <v>416</v>
      </c>
      <c r="M6" s="358" t="s">
        <v>263</v>
      </c>
    </row>
    <row r="7" spans="3:20" ht="30.6" customHeight="1">
      <c r="C7" s="356" t="s">
        <v>417</v>
      </c>
      <c r="D7" s="358" t="s">
        <v>418</v>
      </c>
      <c r="F7" s="359" t="s">
        <v>419</v>
      </c>
      <c r="G7" s="411">
        <f>'PAUTA TELEVISIÓN OP1 '!CZ116</f>
        <v>81.023648345999931</v>
      </c>
      <c r="H7" s="411">
        <f>G7+'PAUTA TELEVISIÓN OP1 '!DC116</f>
        <v>143.08599441935604</v>
      </c>
      <c r="I7" s="411">
        <f>H7+'PAUTA TELEVISIÓN OP1 '!DF116</f>
        <v>203.79016301354775</v>
      </c>
      <c r="J7" s="411">
        <f>I7+'PAUTA TELEVISIÓN OP1 '!DI116</f>
        <v>246.60894059551345</v>
      </c>
      <c r="K7" s="411">
        <f>J7+'PAUTA TELEVISIÓN OP1 '!DL116</f>
        <v>285.80740536769832</v>
      </c>
      <c r="L7" s="744">
        <f>+K7+'PAUTA TELEVISIÓN OP1 '!DO116+3.8</f>
        <v>320.57868212358187</v>
      </c>
      <c r="M7" s="412">
        <f>+L7</f>
        <v>320.57868212358187</v>
      </c>
    </row>
    <row r="8" spans="3:20" ht="30.6" customHeight="1">
      <c r="C8" s="359" t="s">
        <v>2</v>
      </c>
      <c r="D8" s="360">
        <f>+'PAUTA TELEVISIÓN OP1 '!CT115</f>
        <v>24976.720000000001</v>
      </c>
      <c r="F8" s="359" t="s">
        <v>420</v>
      </c>
      <c r="G8" s="803">
        <v>0.13800000000000001</v>
      </c>
      <c r="H8" s="803">
        <v>0.23899999999999999</v>
      </c>
      <c r="I8" s="803">
        <v>0.31230000000000002</v>
      </c>
      <c r="J8" s="803">
        <v>0.372</v>
      </c>
      <c r="K8" s="803">
        <v>0.46500000000000002</v>
      </c>
      <c r="L8" s="804">
        <v>0.50800000000000001</v>
      </c>
      <c r="M8" s="805">
        <f>+L8</f>
        <v>0.50800000000000001</v>
      </c>
    </row>
    <row r="9" spans="3:20" ht="30.6" customHeight="1">
      <c r="C9" s="361" t="s">
        <v>3</v>
      </c>
      <c r="D9" s="362">
        <f>+'PAUTA TELEVISIÓN OP1 '!CU115</f>
        <v>20587.266666666666</v>
      </c>
      <c r="F9" s="359" t="s">
        <v>421</v>
      </c>
      <c r="G9" s="1940">
        <v>6.2</v>
      </c>
      <c r="H9" s="1941"/>
      <c r="I9" s="1941"/>
      <c r="J9" s="1941"/>
      <c r="K9" s="1941"/>
      <c r="L9" s="1941"/>
      <c r="M9" s="1941"/>
      <c r="O9" s="513"/>
    </row>
    <row r="10" spans="3:20" ht="30.6" customHeight="1">
      <c r="C10" s="363" t="s">
        <v>263</v>
      </c>
      <c r="D10" s="364">
        <f>SUM(D8:D9)</f>
        <v>45563.986666666664</v>
      </c>
      <c r="F10" s="365" t="s">
        <v>422</v>
      </c>
      <c r="G10" s="1942">
        <f>+M8*'PAUTA TELEVISIÓN OP1 '!CJ8</f>
        <v>1106911.68</v>
      </c>
      <c r="H10" s="1943"/>
      <c r="I10" s="1943"/>
      <c r="J10" s="1943"/>
      <c r="K10" s="1943"/>
      <c r="L10" s="1943"/>
      <c r="M10" s="1943"/>
    </row>
    <row r="11" spans="3:20" ht="30.6" customHeight="1">
      <c r="J11" s="355"/>
      <c r="M11" s="366"/>
      <c r="N11" s="367"/>
      <c r="O11" s="367"/>
      <c r="P11" s="367"/>
    </row>
    <row r="12" spans="3:20">
      <c r="M12" s="366"/>
    </row>
    <row r="14" spans="3:20" s="355" customFormat="1" ht="33.6" customHeight="1">
      <c r="C14" s="1956" t="s">
        <v>423</v>
      </c>
      <c r="D14" s="1957"/>
      <c r="F14" s="1956" t="s">
        <v>424</v>
      </c>
      <c r="G14" s="1958"/>
      <c r="H14" s="1957"/>
      <c r="I14" s="354"/>
      <c r="J14" s="1956" t="s">
        <v>425</v>
      </c>
      <c r="K14" s="1958"/>
      <c r="L14" s="1957"/>
      <c r="N14" s="1956" t="s">
        <v>426</v>
      </c>
      <c r="O14" s="1958"/>
      <c r="P14" s="1957"/>
    </row>
    <row r="15" spans="3:20" s="355" customFormat="1" ht="12.75" customHeight="1">
      <c r="C15" s="368"/>
      <c r="D15" s="369"/>
      <c r="F15" s="368"/>
      <c r="H15" s="369"/>
      <c r="I15" s="354"/>
      <c r="J15" s="368"/>
      <c r="L15" s="370"/>
      <c r="N15" s="368"/>
      <c r="P15" s="369"/>
    </row>
    <row r="16" spans="3:20" ht="31.9" customHeight="1">
      <c r="C16" s="371" t="s">
        <v>427</v>
      </c>
      <c r="D16" s="372" t="s">
        <v>428</v>
      </c>
      <c r="F16" s="371" t="s">
        <v>429</v>
      </c>
      <c r="G16" s="373" t="s">
        <v>428</v>
      </c>
      <c r="H16" s="372" t="s">
        <v>430</v>
      </c>
      <c r="J16" s="371" t="s">
        <v>431</v>
      </c>
      <c r="K16" s="373" t="s">
        <v>432</v>
      </c>
      <c r="L16" s="372" t="s">
        <v>433</v>
      </c>
      <c r="N16" s="374" t="s">
        <v>434</v>
      </c>
      <c r="O16" s="375" t="s">
        <v>432</v>
      </c>
      <c r="P16" s="376" t="s">
        <v>433</v>
      </c>
    </row>
    <row r="17" spans="3:16" ht="19.5" customHeight="1">
      <c r="C17" s="359" t="s">
        <v>435</v>
      </c>
      <c r="D17" s="377">
        <f>'PAUTA TELEVISIÓN OP1 '!CH116</f>
        <v>0.30183930300096812</v>
      </c>
      <c r="F17" s="387" t="s">
        <v>264</v>
      </c>
      <c r="G17" s="378">
        <f>+H17/$H$19</f>
        <v>0.60574155202690771</v>
      </c>
      <c r="H17" s="379">
        <f>+'PAUTA TELEVISIÓN OP1 '!CQ20+'PAUTA TELEVISIÓN OP1 '!CQ56</f>
        <v>27599.999999999996</v>
      </c>
      <c r="J17" s="359" t="s">
        <v>386</v>
      </c>
      <c r="K17" s="415">
        <f>+'PAUTA TELEVISIÓN OP1 '!CY119</f>
        <v>104.40323016484929</v>
      </c>
      <c r="L17" s="380">
        <f>+K17/K21</f>
        <v>0.32561957598708569</v>
      </c>
      <c r="M17" s="367"/>
      <c r="N17" s="381" t="s">
        <v>304</v>
      </c>
      <c r="O17" s="413">
        <f>+'PAUTA TELEVISIÓN OP1 '!DB119</f>
        <v>209.12656239673973</v>
      </c>
      <c r="P17" s="382">
        <f>+O17/$O$21</f>
        <v>0.65239753265212197</v>
      </c>
    </row>
    <row r="18" spans="3:16" ht="19.5" customHeight="1">
      <c r="C18" s="383" t="s">
        <v>436</v>
      </c>
      <c r="D18" s="384">
        <f>'PAUTA TELEVISIÓN OP1 '!CI116</f>
        <v>0.69816069699903194</v>
      </c>
      <c r="F18" s="387" t="s">
        <v>437</v>
      </c>
      <c r="G18" s="378">
        <f>+H18/$H$19</f>
        <v>0.39425844797309223</v>
      </c>
      <c r="H18" s="379">
        <f>+'PAUTA TELEVISIÓN OP1 '!CQ87</f>
        <v>17963.986666666668</v>
      </c>
      <c r="J18" s="359" t="s">
        <v>373</v>
      </c>
      <c r="K18" s="415">
        <f>+'PAUTA TELEVISIÓN OP1 '!CY120</f>
        <v>73.835576238205377</v>
      </c>
      <c r="L18" s="380">
        <f>K18/K21</f>
        <v>0.23028319132927741</v>
      </c>
      <c r="N18" s="359" t="s">
        <v>438</v>
      </c>
      <c r="O18" s="413">
        <f>+'PAUTA TELEVISIÓN OP1 '!DB120</f>
        <v>84.907951132650439</v>
      </c>
      <c r="P18" s="380">
        <f>+O18/$O$21</f>
        <v>0.26488140572214408</v>
      </c>
    </row>
    <row r="19" spans="3:16" ht="19.5" customHeight="1">
      <c r="C19" s="385" t="s">
        <v>263</v>
      </c>
      <c r="D19" s="386">
        <f>SUM(D16:D18)</f>
        <v>1</v>
      </c>
      <c r="F19" s="385" t="s">
        <v>263</v>
      </c>
      <c r="G19" s="388">
        <f>SUM(G17)</f>
        <v>0.60574155202690771</v>
      </c>
      <c r="H19" s="389">
        <f>SUM(H17:H18)</f>
        <v>45563.986666666664</v>
      </c>
      <c r="J19" s="359" t="s">
        <v>388</v>
      </c>
      <c r="K19" s="415">
        <f>+'PAUTA TELEVISIÓN OP1 '!CY121</f>
        <v>142.39065774497925</v>
      </c>
      <c r="L19" s="380">
        <f>K19/K21</f>
        <v>0.44409723268363699</v>
      </c>
      <c r="N19" s="359" t="s">
        <v>310</v>
      </c>
      <c r="O19" s="413">
        <f>'PAUTA TELEVISIÓN OP1 '!DB121</f>
        <v>14.963957851452069</v>
      </c>
      <c r="P19" s="380">
        <f>+O19/$O$21</f>
        <v>4.6682014322394244E-2</v>
      </c>
    </row>
    <row r="20" spans="3:16" ht="19.5" customHeight="1">
      <c r="C20" s="1925"/>
      <c r="D20" s="1926"/>
      <c r="F20" s="1931"/>
      <c r="G20" s="1932"/>
      <c r="H20" s="1933"/>
      <c r="J20" s="359" t="s">
        <v>439</v>
      </c>
      <c r="K20" s="415">
        <v>0</v>
      </c>
      <c r="L20" s="380">
        <f>K20/K21</f>
        <v>0</v>
      </c>
      <c r="N20" s="359" t="s">
        <v>325</v>
      </c>
      <c r="O20" s="413">
        <f>'PAUTA TELEVISIÓN OP1 '!DB122</f>
        <v>11.552346073356096</v>
      </c>
      <c r="P20" s="380">
        <f>+O20/$O$21</f>
        <v>3.6039047303339809E-2</v>
      </c>
    </row>
    <row r="21" spans="3:16" ht="19.5" customHeight="1">
      <c r="C21" s="1927"/>
      <c r="D21" s="1928"/>
      <c r="F21" s="1934"/>
      <c r="G21" s="1935"/>
      <c r="H21" s="1936"/>
      <c r="J21" s="385" t="s">
        <v>263</v>
      </c>
      <c r="K21" s="416">
        <f>SUM(K17:K20)</f>
        <v>320.62946414803389</v>
      </c>
      <c r="L21" s="390">
        <f>SUM(L17:L20)</f>
        <v>1</v>
      </c>
      <c r="N21" s="397" t="s">
        <v>263</v>
      </c>
      <c r="O21" s="414">
        <f>SUM(O17:O20)</f>
        <v>320.5508174541983</v>
      </c>
      <c r="P21" s="398">
        <f>SUM(P17:P20)</f>
        <v>1.0000000000000002</v>
      </c>
    </row>
    <row r="22" spans="3:16" ht="19.5" customHeight="1">
      <c r="C22" s="1927"/>
      <c r="D22" s="1928"/>
      <c r="F22" s="1934"/>
      <c r="G22" s="1935"/>
      <c r="H22" s="1936"/>
      <c r="J22" s="391"/>
      <c r="K22" s="392"/>
      <c r="L22" s="393"/>
      <c r="N22" s="1944">
        <f>SUM(O17:O28)</f>
        <v>641.10163490839659</v>
      </c>
      <c r="O22" s="1945"/>
      <c r="P22" s="1946"/>
    </row>
    <row r="23" spans="3:16" ht="19.5" customHeight="1">
      <c r="C23" s="1927"/>
      <c r="D23" s="1928"/>
      <c r="F23" s="1934"/>
      <c r="G23" s="1935"/>
      <c r="H23" s="1936"/>
      <c r="J23" s="394"/>
      <c r="K23" s="395"/>
      <c r="L23" s="396"/>
      <c r="N23" s="1947"/>
      <c r="O23" s="1948"/>
      <c r="P23" s="1949"/>
    </row>
    <row r="24" spans="3:16" ht="19.5" customHeight="1">
      <c r="C24" s="1927"/>
      <c r="D24" s="1928"/>
      <c r="F24" s="1934"/>
      <c r="G24" s="1935"/>
      <c r="H24" s="1936"/>
      <c r="J24" s="394"/>
      <c r="K24" s="395"/>
      <c r="L24" s="396"/>
      <c r="N24" s="1947"/>
      <c r="O24" s="1948"/>
      <c r="P24" s="1949"/>
    </row>
    <row r="25" spans="3:16" ht="19.5" customHeight="1">
      <c r="C25" s="1927"/>
      <c r="D25" s="1928"/>
      <c r="F25" s="1934"/>
      <c r="G25" s="1935"/>
      <c r="H25" s="1936"/>
      <c r="J25" s="394"/>
      <c r="K25" s="395"/>
      <c r="L25" s="396"/>
      <c r="N25" s="1947"/>
      <c r="O25" s="1948"/>
      <c r="P25" s="1949"/>
    </row>
    <row r="26" spans="3:16" ht="15.6" customHeight="1">
      <c r="C26" s="1927"/>
      <c r="D26" s="1928"/>
      <c r="F26" s="1934"/>
      <c r="G26" s="1935"/>
      <c r="H26" s="1936"/>
      <c r="J26" s="394"/>
      <c r="K26" s="395"/>
      <c r="L26" s="396"/>
      <c r="N26" s="1947"/>
      <c r="O26" s="1948"/>
      <c r="P26" s="1949"/>
    </row>
    <row r="27" spans="3:16" ht="15.6" customHeight="1">
      <c r="C27" s="1927"/>
      <c r="D27" s="1928"/>
      <c r="F27" s="1934"/>
      <c r="G27" s="1935"/>
      <c r="H27" s="1936"/>
      <c r="J27" s="394"/>
      <c r="K27" s="395"/>
      <c r="L27" s="396"/>
      <c r="N27" s="1947"/>
      <c r="O27" s="1948"/>
      <c r="P27" s="1949"/>
    </row>
    <row r="28" spans="3:16">
      <c r="C28" s="1927"/>
      <c r="D28" s="1928"/>
      <c r="F28" s="1934"/>
      <c r="G28" s="1935"/>
      <c r="H28" s="1936"/>
      <c r="I28" s="399"/>
      <c r="J28" s="394"/>
      <c r="K28" s="395"/>
      <c r="L28" s="396"/>
      <c r="N28" s="1947"/>
      <c r="O28" s="1948"/>
      <c r="P28" s="1949"/>
    </row>
    <row r="29" spans="3:16" ht="19.5" customHeight="1">
      <c r="C29" s="1927"/>
      <c r="D29" s="1928"/>
      <c r="F29" s="1934"/>
      <c r="G29" s="1935"/>
      <c r="H29" s="1936"/>
      <c r="I29" s="400"/>
      <c r="J29" s="394"/>
      <c r="K29" s="395"/>
      <c r="L29" s="396"/>
      <c r="N29" s="1947"/>
      <c r="O29" s="1948"/>
      <c r="P29" s="1949"/>
    </row>
    <row r="30" spans="3:16" ht="15" customHeight="1">
      <c r="C30" s="1927"/>
      <c r="D30" s="1928"/>
      <c r="F30" s="1934"/>
      <c r="G30" s="1935"/>
      <c r="H30" s="1936"/>
      <c r="J30" s="394"/>
      <c r="K30" s="395"/>
      <c r="L30" s="396"/>
      <c r="N30" s="1947"/>
      <c r="O30" s="1948"/>
      <c r="P30" s="1949"/>
    </row>
    <row r="31" spans="3:16" ht="15" customHeight="1">
      <c r="C31" s="1927"/>
      <c r="D31" s="1928"/>
      <c r="F31" s="1934"/>
      <c r="G31" s="1935"/>
      <c r="H31" s="1936"/>
      <c r="J31" s="394"/>
      <c r="K31" s="395"/>
      <c r="L31" s="396"/>
      <c r="N31" s="1947"/>
      <c r="O31" s="1948"/>
      <c r="P31" s="1949"/>
    </row>
    <row r="32" spans="3:16" ht="15" customHeight="1">
      <c r="C32" s="1927"/>
      <c r="D32" s="1928"/>
      <c r="F32" s="1934"/>
      <c r="G32" s="1935"/>
      <c r="H32" s="1936"/>
      <c r="J32" s="394"/>
      <c r="K32" s="395"/>
      <c r="L32" s="396"/>
      <c r="N32" s="1947"/>
      <c r="O32" s="1948"/>
      <c r="P32" s="1949"/>
    </row>
    <row r="33" spans="3:16" ht="15" customHeight="1">
      <c r="C33" s="1929"/>
      <c r="D33" s="1930"/>
      <c r="F33" s="1934"/>
      <c r="G33" s="1935"/>
      <c r="H33" s="1936"/>
      <c r="J33" s="401"/>
      <c r="K33" s="402"/>
      <c r="L33" s="403"/>
      <c r="N33" s="1950"/>
      <c r="O33" s="1951"/>
      <c r="P33" s="1952"/>
    </row>
    <row r="34" spans="3:16">
      <c r="F34" s="1937"/>
      <c r="G34" s="1938"/>
      <c r="H34" s="1939"/>
    </row>
  </sheetData>
  <mergeCells count="12">
    <mergeCell ref="N22:P33"/>
    <mergeCell ref="O4:T4"/>
    <mergeCell ref="C6:D6"/>
    <mergeCell ref="C14:D14"/>
    <mergeCell ref="F14:H14"/>
    <mergeCell ref="J14:L14"/>
    <mergeCell ref="N14:P14"/>
    <mergeCell ref="F3:L3"/>
    <mergeCell ref="C20:D33"/>
    <mergeCell ref="F20:H34"/>
    <mergeCell ref="G9:M9"/>
    <mergeCell ref="G10:M10"/>
  </mergeCells>
  <phoneticPr fontId="144" type="noConversion"/>
  <pageMargins left="0.74803149606299213" right="0.74803149606299213" top="0.98425196850393704" bottom="0.98425196850393704" header="0" footer="0"/>
  <pageSetup paperSize="9" scale="37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0A10-F9F5-417F-A5CD-79DF8237B6F7}">
  <dimension ref="A2:K18"/>
  <sheetViews>
    <sheetView showGridLines="0" showRowColHeaders="0" workbookViewId="0">
      <pane xSplit="26550" topLeftCell="K1" activePane="topRight"/>
      <selection pane="topRight" activeCell="K1" sqref="K1"/>
      <selection activeCell="E29" sqref="E29"/>
    </sheetView>
  </sheetViews>
  <sheetFormatPr defaultColWidth="15.5703125" defaultRowHeight="12.95"/>
  <cols>
    <col min="1" max="1" width="0.85546875" style="77" customWidth="1"/>
    <col min="2" max="2" width="1.28515625" style="78" customWidth="1"/>
    <col min="3" max="3" width="17.140625" style="78" customWidth="1"/>
    <col min="4" max="7" width="22.85546875" style="78" customWidth="1"/>
    <col min="8" max="8" width="23.42578125" style="78" customWidth="1"/>
    <col min="9" max="9" width="10.28515625" style="163" customWidth="1"/>
    <col min="10" max="11" width="15.5703125" style="163" customWidth="1"/>
    <col min="12" max="17" width="15.5703125" style="78" customWidth="1"/>
    <col min="18" max="16384" width="15.5703125" style="78"/>
  </cols>
  <sheetData>
    <row r="2" spans="3:9">
      <c r="C2" s="256"/>
      <c r="D2" s="82"/>
      <c r="E2" s="82"/>
      <c r="F2" s="82"/>
      <c r="G2" s="82"/>
      <c r="H2" s="86"/>
      <c r="I2" s="742"/>
    </row>
    <row r="3" spans="3:9">
      <c r="C3" s="87" t="s">
        <v>50</v>
      </c>
      <c r="D3" s="78" t="s">
        <v>268</v>
      </c>
      <c r="H3" s="89"/>
    </row>
    <row r="4" spans="3:9">
      <c r="C4" s="87" t="s">
        <v>52</v>
      </c>
      <c r="D4" s="78" t="s">
        <v>269</v>
      </c>
      <c r="H4" s="89"/>
    </row>
    <row r="5" spans="3:9">
      <c r="C5" s="87" t="s">
        <v>54</v>
      </c>
      <c r="D5" s="78" t="s">
        <v>271</v>
      </c>
      <c r="F5" s="79"/>
      <c r="G5"/>
      <c r="H5" s="846"/>
    </row>
    <row r="6" spans="3:9">
      <c r="C6" s="87" t="s">
        <v>272</v>
      </c>
      <c r="D6" s="78" t="s">
        <v>273</v>
      </c>
      <c r="H6" s="89"/>
    </row>
    <row r="7" spans="3:9">
      <c r="C7" s="91"/>
      <c r="D7" s="844"/>
      <c r="E7" s="844"/>
      <c r="F7" s="844"/>
      <c r="G7" s="844"/>
      <c r="H7" s="847"/>
    </row>
    <row r="8" spans="3:9">
      <c r="C8" s="91"/>
      <c r="D8" s="844"/>
      <c r="E8" s="844"/>
      <c r="F8" s="844"/>
      <c r="G8" s="844"/>
      <c r="H8" s="848"/>
    </row>
    <row r="9" spans="3:9" ht="11.45" customHeight="1">
      <c r="C9" s="1965" t="s">
        <v>440</v>
      </c>
      <c r="D9" s="1967" t="s">
        <v>441</v>
      </c>
      <c r="E9" s="1967" t="s">
        <v>442</v>
      </c>
      <c r="F9" s="1967" t="s">
        <v>392</v>
      </c>
      <c r="G9" s="1967" t="s">
        <v>88</v>
      </c>
      <c r="H9" s="1963" t="s">
        <v>443</v>
      </c>
      <c r="I9" s="845"/>
    </row>
    <row r="10" spans="3:9" ht="17.100000000000001" customHeight="1" thickBot="1">
      <c r="C10" s="1966"/>
      <c r="D10" s="1968"/>
      <c r="E10" s="1968"/>
      <c r="F10" s="1969"/>
      <c r="G10" s="1968"/>
      <c r="H10" s="1964"/>
      <c r="I10" s="743"/>
    </row>
    <row r="12" spans="3:9">
      <c r="C12" s="1961" t="s">
        <v>444</v>
      </c>
      <c r="D12" s="1961" t="s">
        <v>445</v>
      </c>
      <c r="E12" s="1961" t="s">
        <v>446</v>
      </c>
      <c r="F12" s="1883" t="s">
        <v>447</v>
      </c>
      <c r="G12" s="1883" t="s">
        <v>448</v>
      </c>
      <c r="H12" s="1883" t="s">
        <v>449</v>
      </c>
    </row>
    <row r="13" spans="3:9" ht="13.5" thickBot="1">
      <c r="C13" s="1962"/>
      <c r="D13" s="1962"/>
      <c r="E13" s="1962"/>
      <c r="F13" s="1885"/>
      <c r="G13" s="1884"/>
      <c r="H13" s="1884"/>
    </row>
    <row r="14" spans="3:9">
      <c r="C14" s="165"/>
      <c r="D14" s="165"/>
      <c r="E14" s="165"/>
    </row>
    <row r="15" spans="3:9">
      <c r="C15" s="1961" t="s">
        <v>450</v>
      </c>
      <c r="D15" s="1961" t="s">
        <v>451</v>
      </c>
      <c r="E15" s="1959">
        <v>352.2</v>
      </c>
      <c r="F15" s="1883" t="s">
        <v>452</v>
      </c>
      <c r="G15" s="1883" t="s">
        <v>453</v>
      </c>
      <c r="H15" s="1883" t="s">
        <v>454</v>
      </c>
    </row>
    <row r="16" spans="3:9" ht="13.5" thickBot="1">
      <c r="C16" s="1962"/>
      <c r="D16" s="1962"/>
      <c r="E16" s="1960"/>
      <c r="F16" s="1885"/>
      <c r="G16" s="1884"/>
      <c r="H16" s="1884"/>
    </row>
    <row r="18" spans="3:3">
      <c r="C18" s="78" t="s">
        <v>455</v>
      </c>
    </row>
  </sheetData>
  <dataConsolidate/>
  <mergeCells count="18">
    <mergeCell ref="H9:H10"/>
    <mergeCell ref="C9:C10"/>
    <mergeCell ref="D9:D10"/>
    <mergeCell ref="E9:E10"/>
    <mergeCell ref="F9:F10"/>
    <mergeCell ref="G9:G10"/>
    <mergeCell ref="E15:E16"/>
    <mergeCell ref="F15:F16"/>
    <mergeCell ref="G15:G16"/>
    <mergeCell ref="H15:H16"/>
    <mergeCell ref="C12:C13"/>
    <mergeCell ref="D12:D13"/>
    <mergeCell ref="E12:E13"/>
    <mergeCell ref="F12:F13"/>
    <mergeCell ref="G12:G13"/>
    <mergeCell ref="H12:H13"/>
    <mergeCell ref="C15:C16"/>
    <mergeCell ref="D15:D16"/>
  </mergeCells>
  <printOptions horizontalCentered="1" verticalCentered="1"/>
  <pageMargins left="0.78740157480314965" right="0.78740157480314965" top="0.23622047244094491" bottom="0.6692913385826772" header="0" footer="0.70866141732283472"/>
  <pageSetup paperSize="9" scale="29" fitToHeight="2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81C-50CB-49EF-B1AC-21ACB2DF421A}">
  <sheetPr>
    <pageSetUpPr fitToPage="1"/>
  </sheetPr>
  <dimension ref="C3:T34"/>
  <sheetViews>
    <sheetView showGridLines="0" showRowColHeaders="0" zoomScale="60" zoomScaleNormal="60" zoomScaleSheetLayoutView="55" workbookViewId="0">
      <selection activeCell="I41" sqref="I41"/>
    </sheetView>
  </sheetViews>
  <sheetFormatPr defaultColWidth="11.28515625" defaultRowHeight="15.6"/>
  <cols>
    <col min="1" max="1" width="0.7109375" style="354" customWidth="1"/>
    <col min="2" max="2" width="13.28515625" style="354" customWidth="1"/>
    <col min="3" max="3" width="21" style="354" customWidth="1"/>
    <col min="4" max="4" width="22.7109375" style="354" customWidth="1"/>
    <col min="5" max="10" width="21" style="354" customWidth="1"/>
    <col min="11" max="11" width="22.28515625" style="354" customWidth="1"/>
    <col min="12" max="17" width="21" style="354" customWidth="1"/>
    <col min="18" max="18" width="15.7109375" style="354" bestFit="1" customWidth="1"/>
    <col min="19" max="19" width="14.28515625" style="354" customWidth="1"/>
    <col min="20" max="20" width="20.28515625" style="354" customWidth="1"/>
    <col min="21" max="16384" width="11.28515625" style="354"/>
  </cols>
  <sheetData>
    <row r="3" spans="3:20" ht="20.100000000000001">
      <c r="F3" s="1924" t="s">
        <v>410</v>
      </c>
      <c r="G3" s="1924"/>
      <c r="H3" s="1924"/>
      <c r="I3" s="1924"/>
      <c r="J3" s="1924"/>
      <c r="K3" s="1924"/>
      <c r="L3" s="1924"/>
      <c r="M3" s="514"/>
      <c r="N3" s="514"/>
    </row>
    <row r="4" spans="3:20">
      <c r="D4" s="355"/>
      <c r="O4" s="1953"/>
      <c r="P4" s="1953"/>
      <c r="Q4" s="1953"/>
      <c r="R4" s="1953"/>
      <c r="S4" s="1953"/>
      <c r="T4" s="1953"/>
    </row>
    <row r="6" spans="3:20" ht="30.6" customHeight="1">
      <c r="C6" s="1954" t="s">
        <v>384</v>
      </c>
      <c r="D6" s="1955"/>
      <c r="F6" s="356" t="s">
        <v>273</v>
      </c>
      <c r="G6" s="357" t="s">
        <v>411</v>
      </c>
      <c r="H6" s="357" t="s">
        <v>412</v>
      </c>
      <c r="I6" s="357" t="s">
        <v>413</v>
      </c>
      <c r="J6" s="357" t="s">
        <v>414</v>
      </c>
      <c r="K6" s="357" t="s">
        <v>415</v>
      </c>
      <c r="L6" s="357" t="s">
        <v>416</v>
      </c>
      <c r="M6" s="358" t="s">
        <v>263</v>
      </c>
    </row>
    <row r="7" spans="3:20" ht="30.6" customHeight="1">
      <c r="C7" s="356" t="s">
        <v>417</v>
      </c>
      <c r="D7" s="358" t="s">
        <v>418</v>
      </c>
      <c r="F7" s="359" t="s">
        <v>419</v>
      </c>
      <c r="G7" s="411">
        <f>+'PAUTA TELEVISIÓN OP2'!CZ104</f>
        <v>36.039272313397213</v>
      </c>
      <c r="H7" s="411">
        <f>+G7+'PAUTA TELEVISIÓN OP2'!DC104</f>
        <v>140.24862448140397</v>
      </c>
      <c r="I7" s="411">
        <f>+H7+'PAUTA TELEVISIÓN OP2'!DF104</f>
        <v>223.94542313764364</v>
      </c>
      <c r="J7" s="411">
        <f>+I7+'PAUTA TELEVISIÓN OP2'!DI104</f>
        <v>274.97552850901349</v>
      </c>
      <c r="K7" s="411">
        <f>+J7+'PAUTA TELEVISIÓN OP2'!DL104</f>
        <v>316.22172706245181</v>
      </c>
      <c r="L7" s="744">
        <f>+K7+'PAUTA TELEVISIÓN OP2'!DO104</f>
        <v>351.17857675221205</v>
      </c>
      <c r="M7" s="412">
        <f>+L7</f>
        <v>351.17857675221205</v>
      </c>
    </row>
    <row r="8" spans="3:20" ht="30.6" customHeight="1">
      <c r="C8" s="359" t="s">
        <v>2</v>
      </c>
      <c r="D8" s="360">
        <f>+'PAUTA TELEVISIÓN OP2'!CT103</f>
        <v>19434.226666666669</v>
      </c>
      <c r="F8" s="359" t="s">
        <v>420</v>
      </c>
      <c r="G8" s="803">
        <v>0.124</v>
      </c>
      <c r="H8" s="803">
        <v>0.218</v>
      </c>
      <c r="I8" s="803">
        <v>0.32179999999999997</v>
      </c>
      <c r="J8" s="803">
        <v>0.39500000000000002</v>
      </c>
      <c r="K8" s="803">
        <v>0.48299999999999998</v>
      </c>
      <c r="L8" s="804">
        <v>0.53400000000000003</v>
      </c>
      <c r="M8" s="805">
        <v>0.53400000000000003</v>
      </c>
    </row>
    <row r="9" spans="3:20" ht="30.6" customHeight="1">
      <c r="C9" s="361" t="s">
        <v>3</v>
      </c>
      <c r="D9" s="362">
        <f>+'PAUTA TELEVISIÓN OP2'!CU103</f>
        <v>26185.773333333334</v>
      </c>
      <c r="F9" s="359" t="s">
        <v>421</v>
      </c>
      <c r="G9" s="1940">
        <v>6.6</v>
      </c>
      <c r="H9" s="1941"/>
      <c r="I9" s="1941"/>
      <c r="J9" s="1941"/>
      <c r="K9" s="1941"/>
      <c r="L9" s="1941"/>
      <c r="M9" s="1941"/>
      <c r="O9" s="513"/>
    </row>
    <row r="10" spans="3:20" ht="30.6" customHeight="1">
      <c r="C10" s="363" t="s">
        <v>263</v>
      </c>
      <c r="D10" s="364">
        <f>SUM(D8:D9)</f>
        <v>45620</v>
      </c>
      <c r="F10" s="365" t="s">
        <v>422</v>
      </c>
      <c r="G10" s="1942">
        <f>+M8*'PAUTA TELEVISIÓN OP2'!CJ8</f>
        <v>1163564.6400000001</v>
      </c>
      <c r="H10" s="1943"/>
      <c r="I10" s="1943"/>
      <c r="J10" s="1943"/>
      <c r="K10" s="1943"/>
      <c r="L10" s="1943"/>
      <c r="M10" s="1943"/>
    </row>
    <row r="11" spans="3:20" ht="30.6" customHeight="1">
      <c r="J11" s="355"/>
      <c r="M11" s="366"/>
      <c r="N11" s="367"/>
      <c r="O11" s="367"/>
      <c r="P11" s="367"/>
    </row>
    <row r="12" spans="3:20">
      <c r="M12" s="366"/>
    </row>
    <row r="14" spans="3:20" s="355" customFormat="1" ht="33.6" customHeight="1">
      <c r="C14" s="1956" t="s">
        <v>423</v>
      </c>
      <c r="D14" s="1957"/>
      <c r="F14" s="1956" t="s">
        <v>424</v>
      </c>
      <c r="G14" s="1958"/>
      <c r="H14" s="1957"/>
      <c r="I14" s="354"/>
      <c r="J14" s="1956" t="s">
        <v>425</v>
      </c>
      <c r="K14" s="1958"/>
      <c r="L14" s="1957"/>
      <c r="N14" s="1956" t="s">
        <v>426</v>
      </c>
      <c r="O14" s="1958"/>
      <c r="P14" s="1957"/>
    </row>
    <row r="15" spans="3:20" s="355" customFormat="1" ht="12.75" customHeight="1">
      <c r="C15" s="368"/>
      <c r="D15" s="369"/>
      <c r="F15" s="368"/>
      <c r="H15" s="369"/>
      <c r="I15" s="354"/>
      <c r="J15" s="368"/>
      <c r="L15" s="370"/>
      <c r="N15" s="368"/>
      <c r="P15" s="369"/>
    </row>
    <row r="16" spans="3:20" ht="31.9" customHeight="1">
      <c r="C16" s="371" t="s">
        <v>427</v>
      </c>
      <c r="D16" s="372" t="s">
        <v>428</v>
      </c>
      <c r="F16" s="371" t="s">
        <v>429</v>
      </c>
      <c r="G16" s="373" t="s">
        <v>428</v>
      </c>
      <c r="H16" s="372" t="s">
        <v>430</v>
      </c>
      <c r="J16" s="371" t="s">
        <v>431</v>
      </c>
      <c r="K16" s="373" t="s">
        <v>432</v>
      </c>
      <c r="L16" s="372" t="s">
        <v>433</v>
      </c>
      <c r="N16" s="374" t="s">
        <v>434</v>
      </c>
      <c r="O16" s="375" t="s">
        <v>432</v>
      </c>
      <c r="P16" s="376" t="s">
        <v>433</v>
      </c>
    </row>
    <row r="17" spans="3:16" ht="19.5" customHeight="1">
      <c r="C17" s="359" t="s">
        <v>435</v>
      </c>
      <c r="D17" s="377">
        <f>'[5]PAUTA TELEVISIÓN OP1 '!CH116</f>
        <v>0.30183930300096812</v>
      </c>
      <c r="F17" s="387" t="s">
        <v>264</v>
      </c>
      <c r="G17" s="378">
        <f>+H17/$H$19</f>
        <v>0.60499780797895664</v>
      </c>
      <c r="H17" s="379">
        <f>+'PAUTA TELEVISIÓN OP2'!CQ19+'PAUTA TELEVISIÓN OP2'!CQ54</f>
        <v>27600</v>
      </c>
      <c r="J17" s="359" t="s">
        <v>386</v>
      </c>
      <c r="K17" s="415">
        <f>+'PAUTA TELEVISIÓN OP2'!CY107</f>
        <v>112.23257902852735</v>
      </c>
      <c r="L17" s="380">
        <f>+K17/K21</f>
        <v>0.31861785748066962</v>
      </c>
      <c r="M17" s="367"/>
      <c r="N17" s="381" t="s">
        <v>304</v>
      </c>
      <c r="O17" s="413">
        <f>+'PAUTA TELEVISIÓN OP2'!DB107</f>
        <v>240.19919245878768</v>
      </c>
      <c r="P17" s="382">
        <f>+O17/$O$21</f>
        <v>0.68190317581807547</v>
      </c>
    </row>
    <row r="18" spans="3:16" ht="19.5" customHeight="1">
      <c r="C18" s="383" t="s">
        <v>436</v>
      </c>
      <c r="D18" s="384">
        <f>'[5]PAUTA TELEVISIÓN OP1 '!CI116</f>
        <v>0.69816069699903194</v>
      </c>
      <c r="F18" s="387" t="s">
        <v>437</v>
      </c>
      <c r="G18" s="378">
        <f>+H18/$H$19</f>
        <v>0.39500219202104342</v>
      </c>
      <c r="H18" s="379">
        <f>+'PAUTA TELEVISIÓN OP2'!CQ75</f>
        <v>18020</v>
      </c>
      <c r="J18" s="359" t="s">
        <v>373</v>
      </c>
      <c r="K18" s="415">
        <f>+'PAUTA TELEVISIÓN OP2'!CY108</f>
        <v>54.237893490472516</v>
      </c>
      <c r="L18" s="380">
        <f>K18/K21</f>
        <v>0.15397633706525243</v>
      </c>
      <c r="N18" s="359" t="s">
        <v>438</v>
      </c>
      <c r="O18" s="413">
        <f>+'PAUTA TELEVISIÓN OP2'!DB108</f>
        <v>83.157820244520323</v>
      </c>
      <c r="P18" s="380">
        <f>+O18/$O$21</f>
        <v>0.23607732040388249</v>
      </c>
    </row>
    <row r="19" spans="3:16" ht="19.5" customHeight="1">
      <c r="C19" s="385" t="s">
        <v>263</v>
      </c>
      <c r="D19" s="386">
        <f>SUM(D16:D18)</f>
        <v>1</v>
      </c>
      <c r="F19" s="385" t="s">
        <v>263</v>
      </c>
      <c r="G19" s="388">
        <f>SUM(G17)</f>
        <v>0.60499780797895664</v>
      </c>
      <c r="H19" s="389">
        <f>SUM(H17:H18)</f>
        <v>45620</v>
      </c>
      <c r="J19" s="359" t="s">
        <v>388</v>
      </c>
      <c r="K19" s="415">
        <f>+'PAUTA TELEVISIÓN OP2'!CY109</f>
        <v>185.77776590667108</v>
      </c>
      <c r="L19" s="380">
        <f>K19/K21</f>
        <v>0.527405805454078</v>
      </c>
      <c r="N19" s="359" t="s">
        <v>310</v>
      </c>
      <c r="O19" s="413">
        <f>+'PAUTA TELEVISIÓN OP2'!DB109</f>
        <v>22.473255681609576</v>
      </c>
      <c r="P19" s="380">
        <f>+O19/$O$21</f>
        <v>6.3799483517791189E-2</v>
      </c>
    </row>
    <row r="20" spans="3:16" ht="19.5" customHeight="1">
      <c r="C20" s="1925"/>
      <c r="D20" s="1926"/>
      <c r="F20" s="1931"/>
      <c r="G20" s="1932"/>
      <c r="H20" s="1933"/>
      <c r="J20" s="359" t="s">
        <v>439</v>
      </c>
      <c r="K20" s="415">
        <v>0</v>
      </c>
      <c r="L20" s="380">
        <f>K20/K21</f>
        <v>0</v>
      </c>
      <c r="N20" s="359" t="s">
        <v>325</v>
      </c>
      <c r="O20" s="413">
        <f>+'PAUTA TELEVISIÓN OP2'!DB110</f>
        <v>6.4179700407533868</v>
      </c>
      <c r="P20" s="380">
        <f>+O20/$O$21</f>
        <v>1.8220020260250821E-2</v>
      </c>
    </row>
    <row r="21" spans="3:16" ht="19.5" customHeight="1">
      <c r="C21" s="1927"/>
      <c r="D21" s="1928"/>
      <c r="F21" s="1934"/>
      <c r="G21" s="1935"/>
      <c r="H21" s="1936"/>
      <c r="J21" s="385" t="s">
        <v>263</v>
      </c>
      <c r="K21" s="416">
        <f>SUM(K17:K20)</f>
        <v>352.24823842567093</v>
      </c>
      <c r="L21" s="390">
        <f>SUM(L17:L20)</f>
        <v>1</v>
      </c>
      <c r="N21" s="397" t="s">
        <v>263</v>
      </c>
      <c r="O21" s="414">
        <f>SUM(O17:O20)</f>
        <v>352.24823842567099</v>
      </c>
      <c r="P21" s="398">
        <f>SUM(P17:P20)</f>
        <v>1</v>
      </c>
    </row>
    <row r="22" spans="3:16" ht="19.5" customHeight="1">
      <c r="C22" s="1927"/>
      <c r="D22" s="1928"/>
      <c r="F22" s="1934"/>
      <c r="G22" s="1935"/>
      <c r="H22" s="1936"/>
      <c r="J22" s="391"/>
      <c r="K22" s="392"/>
      <c r="L22" s="393"/>
      <c r="N22" s="1944">
        <f>SUM(O17:O28)</f>
        <v>704.49647685134198</v>
      </c>
      <c r="O22" s="1945"/>
      <c r="P22" s="1946"/>
    </row>
    <row r="23" spans="3:16" ht="19.5" customHeight="1">
      <c r="C23" s="1927"/>
      <c r="D23" s="1928"/>
      <c r="F23" s="1934"/>
      <c r="G23" s="1935"/>
      <c r="H23" s="1936"/>
      <c r="J23" s="394"/>
      <c r="K23" s="395"/>
      <c r="L23" s="396"/>
      <c r="N23" s="1947"/>
      <c r="O23" s="1948"/>
      <c r="P23" s="1949"/>
    </row>
    <row r="24" spans="3:16" ht="19.5" customHeight="1">
      <c r="C24" s="1927"/>
      <c r="D24" s="1928"/>
      <c r="F24" s="1934"/>
      <c r="G24" s="1935"/>
      <c r="H24" s="1936"/>
      <c r="J24" s="394"/>
      <c r="K24" s="395"/>
      <c r="L24" s="396"/>
      <c r="N24" s="1947"/>
      <c r="O24" s="1948"/>
      <c r="P24" s="1949"/>
    </row>
    <row r="25" spans="3:16" ht="19.5" customHeight="1">
      <c r="C25" s="1927"/>
      <c r="D25" s="1928"/>
      <c r="F25" s="1934"/>
      <c r="G25" s="1935"/>
      <c r="H25" s="1936"/>
      <c r="J25" s="394"/>
      <c r="K25" s="395"/>
      <c r="L25" s="396"/>
      <c r="N25" s="1947"/>
      <c r="O25" s="1948"/>
      <c r="P25" s="1949"/>
    </row>
    <row r="26" spans="3:16" ht="15.6" customHeight="1">
      <c r="C26" s="1927"/>
      <c r="D26" s="1928"/>
      <c r="F26" s="1934"/>
      <c r="G26" s="1935"/>
      <c r="H26" s="1936"/>
      <c r="J26" s="394"/>
      <c r="K26" s="395"/>
      <c r="L26" s="396"/>
      <c r="N26" s="1947"/>
      <c r="O26" s="1948"/>
      <c r="P26" s="1949"/>
    </row>
    <row r="27" spans="3:16" ht="15.6" customHeight="1">
      <c r="C27" s="1927"/>
      <c r="D27" s="1928"/>
      <c r="F27" s="1934"/>
      <c r="G27" s="1935"/>
      <c r="H27" s="1936"/>
      <c r="J27" s="394"/>
      <c r="K27" s="395"/>
      <c r="L27" s="396"/>
      <c r="N27" s="1947"/>
      <c r="O27" s="1948"/>
      <c r="P27" s="1949"/>
    </row>
    <row r="28" spans="3:16">
      <c r="C28" s="1927"/>
      <c r="D28" s="1928"/>
      <c r="F28" s="1934"/>
      <c r="G28" s="1935"/>
      <c r="H28" s="1936"/>
      <c r="I28" s="399"/>
      <c r="J28" s="394"/>
      <c r="K28" s="395"/>
      <c r="L28" s="396"/>
      <c r="N28" s="1947"/>
      <c r="O28" s="1948"/>
      <c r="P28" s="1949"/>
    </row>
    <row r="29" spans="3:16" ht="19.5" customHeight="1">
      <c r="C29" s="1927"/>
      <c r="D29" s="1928"/>
      <c r="F29" s="1934"/>
      <c r="G29" s="1935"/>
      <c r="H29" s="1936"/>
      <c r="I29" s="400"/>
      <c r="J29" s="394"/>
      <c r="K29" s="395"/>
      <c r="L29" s="396"/>
      <c r="N29" s="1947"/>
      <c r="O29" s="1948"/>
      <c r="P29" s="1949"/>
    </row>
    <row r="30" spans="3:16" ht="15" customHeight="1">
      <c r="C30" s="1927"/>
      <c r="D30" s="1928"/>
      <c r="F30" s="1934"/>
      <c r="G30" s="1935"/>
      <c r="H30" s="1936"/>
      <c r="J30" s="394"/>
      <c r="K30" s="395"/>
      <c r="L30" s="396"/>
      <c r="N30" s="1947"/>
      <c r="O30" s="1948"/>
      <c r="P30" s="1949"/>
    </row>
    <row r="31" spans="3:16" ht="15" customHeight="1">
      <c r="C31" s="1927"/>
      <c r="D31" s="1928"/>
      <c r="F31" s="1934"/>
      <c r="G31" s="1935"/>
      <c r="H31" s="1936"/>
      <c r="J31" s="394"/>
      <c r="K31" s="395"/>
      <c r="L31" s="396"/>
      <c r="N31" s="1947"/>
      <c r="O31" s="1948"/>
      <c r="P31" s="1949"/>
    </row>
    <row r="32" spans="3:16" ht="15" customHeight="1">
      <c r="C32" s="1927"/>
      <c r="D32" s="1928"/>
      <c r="F32" s="1934"/>
      <c r="G32" s="1935"/>
      <c r="H32" s="1936"/>
      <c r="J32" s="394"/>
      <c r="K32" s="395"/>
      <c r="L32" s="396"/>
      <c r="N32" s="1947"/>
      <c r="O32" s="1948"/>
      <c r="P32" s="1949"/>
    </row>
    <row r="33" spans="3:16" ht="15" customHeight="1">
      <c r="C33" s="1929"/>
      <c r="D33" s="1930"/>
      <c r="F33" s="1934"/>
      <c r="G33" s="1935"/>
      <c r="H33" s="1936"/>
      <c r="J33" s="401"/>
      <c r="K33" s="402"/>
      <c r="L33" s="403"/>
      <c r="N33" s="1950"/>
      <c r="O33" s="1951"/>
      <c r="P33" s="1952"/>
    </row>
    <row r="34" spans="3:16">
      <c r="F34" s="1937"/>
      <c r="G34" s="1938"/>
      <c r="H34" s="1939"/>
    </row>
  </sheetData>
  <mergeCells count="12">
    <mergeCell ref="C20:D33"/>
    <mergeCell ref="F20:H34"/>
    <mergeCell ref="N22:P33"/>
    <mergeCell ref="F3:L3"/>
    <mergeCell ref="O4:T4"/>
    <mergeCell ref="C6:D6"/>
    <mergeCell ref="G9:M9"/>
    <mergeCell ref="G10:M10"/>
    <mergeCell ref="C14:D14"/>
    <mergeCell ref="F14:H14"/>
    <mergeCell ref="J14:L14"/>
    <mergeCell ref="N14:P14"/>
  </mergeCells>
  <pageMargins left="0.74803149606299213" right="0.74803149606299213" top="0.98425196850393704" bottom="0.98425196850393704" header="0" footer="0"/>
  <pageSetup paperSize="9" scale="3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1F38-3004-4E7E-958F-7DFF58381DAC}">
  <dimension ref="A1:JW2366"/>
  <sheetViews>
    <sheetView showGridLines="0" zoomScaleNormal="100" zoomScaleSheetLayoutView="55" workbookViewId="0">
      <pane xSplit="10" ySplit="10" topLeftCell="P37" activePane="bottomRight" state="frozen"/>
      <selection pane="bottomRight" activeCell="CQ103" sqref="CQ103"/>
      <selection pane="bottomLeft" activeCell="A32" sqref="A32"/>
      <selection pane="topRight" activeCell="A32" sqref="A32"/>
    </sheetView>
  </sheetViews>
  <sheetFormatPr defaultColWidth="15.5703125" defaultRowHeight="12.95"/>
  <cols>
    <col min="1" max="1" width="0.85546875" style="1226" customWidth="1"/>
    <col min="2" max="2" width="1.28515625" style="1227" customWidth="1"/>
    <col min="3" max="3" width="24.5703125" style="1227" customWidth="1"/>
    <col min="4" max="4" width="6.7109375" style="1227" customWidth="1"/>
    <col min="5" max="5" width="15.7109375" style="1227" bestFit="1" customWidth="1"/>
    <col min="6" max="6" width="6.7109375" style="1227" bestFit="1" customWidth="1"/>
    <col min="7" max="7" width="7.140625" style="1227" bestFit="1" customWidth="1"/>
    <col min="8" max="8" width="13.140625" style="1227" bestFit="1" customWidth="1"/>
    <col min="9" max="9" width="9.28515625" style="1227" bestFit="1" customWidth="1"/>
    <col min="10" max="10" width="4" style="1227" bestFit="1" customWidth="1"/>
    <col min="11" max="12" width="3.140625" style="1227" hidden="1" customWidth="1"/>
    <col min="13" max="17" width="3.140625" style="1228" customWidth="1"/>
    <col min="18" max="19" width="3.140625" style="1227" customWidth="1"/>
    <col min="20" max="22" width="3.140625" style="1228" customWidth="1"/>
    <col min="23" max="24" width="3" style="1228" customWidth="1"/>
    <col min="25" max="26" width="3" style="1227" customWidth="1"/>
    <col min="27" max="31" width="3" style="1228" customWidth="1"/>
    <col min="32" max="33" width="3" style="1227" customWidth="1"/>
    <col min="34" max="38" width="3" style="1228" customWidth="1"/>
    <col min="39" max="40" width="3" style="1227" customWidth="1"/>
    <col min="41" max="45" width="3" style="1228" customWidth="1"/>
    <col min="46" max="47" width="3" style="1227" customWidth="1"/>
    <col min="48" max="50" width="3" style="1228" customWidth="1"/>
    <col min="51" max="52" width="2.7109375" style="1228" hidden="1" customWidth="1"/>
    <col min="53" max="54" width="2.7109375" style="1227" hidden="1" customWidth="1"/>
    <col min="55" max="59" width="2.7109375" style="1228" hidden="1" customWidth="1"/>
    <col min="60" max="61" width="2.7109375" style="1227" hidden="1" customWidth="1"/>
    <col min="62" max="66" width="2.7109375" style="1228" hidden="1" customWidth="1"/>
    <col min="67" max="68" width="2.7109375" style="1227" hidden="1" customWidth="1"/>
    <col min="69" max="73" width="2.7109375" style="1228" hidden="1" customWidth="1"/>
    <col min="74" max="75" width="2.7109375" style="1227" hidden="1" customWidth="1"/>
    <col min="76" max="80" width="2.7109375" style="1228" hidden="1" customWidth="1"/>
    <col min="81" max="81" width="2.7109375" style="1227" hidden="1" customWidth="1"/>
    <col min="82" max="82" width="7.42578125" style="1227" customWidth="1"/>
    <col min="83" max="84" width="4.5703125" style="1227" customWidth="1"/>
    <col min="85" max="85" width="4.28515625" style="1227" customWidth="1"/>
    <col min="86" max="86" width="9.140625" style="1229" customWidth="1"/>
    <col min="87" max="88" width="9.140625" style="1227" customWidth="1"/>
    <col min="89" max="90" width="10.140625" style="553" hidden="1" customWidth="1"/>
    <col min="91" max="91" width="9.7109375" style="170" hidden="1" customWidth="1"/>
    <col min="92" max="92" width="10.140625" style="1439" hidden="1" customWidth="1"/>
    <col min="93" max="93" width="8.7109375" style="1440" customWidth="1"/>
    <col min="94" max="94" width="12.140625" style="1441" hidden="1" customWidth="1"/>
    <col min="95" max="95" width="11.140625" style="1227" bestFit="1" customWidth="1"/>
    <col min="96" max="96" width="8.28515625" style="1227" customWidth="1"/>
    <col min="97" max="97" width="10.28515625" style="1230" hidden="1" customWidth="1"/>
    <col min="98" max="98" width="11.85546875" style="1232" hidden="1" customWidth="1"/>
    <col min="99" max="99" width="13.7109375" style="1232" hidden="1" customWidth="1"/>
    <col min="100" max="100" width="14.7109375" style="1232" hidden="1" customWidth="1"/>
    <col min="101" max="101" width="10.28515625" style="1230" hidden="1" customWidth="1"/>
    <col min="102" max="103" width="6" style="1230" hidden="1" customWidth="1"/>
    <col min="104" max="104" width="6.140625" style="1230" hidden="1" customWidth="1"/>
    <col min="105" max="106" width="6" style="1230" hidden="1" customWidth="1"/>
    <col min="107" max="107" width="6.140625" style="1230" hidden="1" customWidth="1"/>
    <col min="108" max="109" width="6" style="1230" hidden="1" customWidth="1"/>
    <col min="110" max="110" width="6.140625" style="1230" hidden="1" customWidth="1"/>
    <col min="111" max="112" width="6" style="1230" hidden="1" customWidth="1"/>
    <col min="113" max="113" width="6.140625" style="1230" hidden="1" customWidth="1"/>
    <col min="114" max="115" width="6" style="1230" hidden="1" customWidth="1"/>
    <col min="116" max="116" width="6.140625" style="1230" hidden="1" customWidth="1"/>
    <col min="117" max="118" width="6" style="1230" hidden="1" customWidth="1"/>
    <col min="119" max="119" width="6.140625" style="1230" hidden="1" customWidth="1"/>
    <col min="120" max="121" width="6" style="1230" hidden="1" customWidth="1"/>
    <col min="122" max="122" width="6.140625" style="1230" hidden="1" customWidth="1"/>
    <col min="123" max="129" width="15.5703125" style="1230" hidden="1" customWidth="1"/>
    <col min="130" max="130" width="15.5703125" style="1227" customWidth="1"/>
    <col min="131" max="16384" width="15.5703125" style="1227"/>
  </cols>
  <sheetData>
    <row r="1" spans="1:283">
      <c r="CK1" s="536"/>
      <c r="CL1" s="536"/>
      <c r="CM1" s="81"/>
      <c r="CN1" s="1230"/>
      <c r="CO1" s="1231"/>
      <c r="CP1" s="1227"/>
    </row>
    <row r="2" spans="1:283">
      <c r="C2" s="1233"/>
      <c r="D2" s="1234"/>
      <c r="E2" s="1234"/>
      <c r="F2" s="1234"/>
      <c r="G2" s="1234"/>
      <c r="H2" s="1234"/>
      <c r="I2" s="1234"/>
      <c r="J2" s="1234"/>
      <c r="K2" s="1234"/>
      <c r="L2" s="1234"/>
      <c r="M2" s="1235"/>
      <c r="N2" s="1235"/>
      <c r="O2" s="1235"/>
      <c r="P2" s="1235"/>
      <c r="Q2" s="1235"/>
      <c r="R2" s="1234"/>
      <c r="S2" s="1234"/>
      <c r="T2" s="1235"/>
      <c r="U2" s="1235"/>
      <c r="V2" s="1235"/>
      <c r="W2" s="1235"/>
      <c r="X2" s="1235"/>
      <c r="Y2" s="1234"/>
      <c r="Z2" s="1234"/>
      <c r="AA2" s="1235"/>
      <c r="AB2" s="1235"/>
      <c r="AC2" s="1235"/>
      <c r="AD2" s="1235"/>
      <c r="AE2" s="1235"/>
      <c r="AF2" s="1234"/>
      <c r="AG2" s="1234"/>
      <c r="AH2" s="1235"/>
      <c r="AI2" s="1235"/>
      <c r="AJ2" s="1235"/>
      <c r="AK2" s="1235"/>
      <c r="AL2" s="1235"/>
      <c r="AM2" s="1234"/>
      <c r="AN2" s="1234"/>
      <c r="AO2" s="1235"/>
      <c r="AP2" s="1235"/>
      <c r="AQ2" s="1235"/>
      <c r="AR2" s="1235"/>
      <c r="AS2" s="1235"/>
      <c r="AT2" s="1234"/>
      <c r="AU2" s="1234"/>
      <c r="AV2" s="1235"/>
      <c r="AW2" s="1235"/>
      <c r="AX2" s="1235"/>
      <c r="AY2" s="1235"/>
      <c r="AZ2" s="1235"/>
      <c r="BA2" s="1234"/>
      <c r="BB2" s="1234"/>
      <c r="BC2" s="1235"/>
      <c r="BD2" s="1235"/>
      <c r="BE2" s="1235"/>
      <c r="BF2" s="1235"/>
      <c r="BG2" s="1235"/>
      <c r="BH2" s="1234"/>
      <c r="BI2" s="1234"/>
      <c r="BJ2" s="1235"/>
      <c r="BK2" s="1235"/>
      <c r="BL2" s="1235"/>
      <c r="BM2" s="1235"/>
      <c r="BN2" s="1235"/>
      <c r="BO2" s="1234"/>
      <c r="BP2" s="1234"/>
      <c r="BQ2" s="1235"/>
      <c r="BR2" s="1235"/>
      <c r="BS2" s="1235"/>
      <c r="BT2" s="1235"/>
      <c r="BU2" s="1235"/>
      <c r="BV2" s="1234"/>
      <c r="BW2" s="1234"/>
      <c r="BX2" s="1235"/>
      <c r="BY2" s="1235"/>
      <c r="BZ2" s="1235"/>
      <c r="CA2" s="1235"/>
      <c r="CB2" s="1235"/>
      <c r="CC2" s="1234"/>
      <c r="CD2" s="1234"/>
      <c r="CE2" s="1234"/>
      <c r="CF2" s="1234"/>
      <c r="CG2" s="1234"/>
      <c r="CH2" s="1236"/>
      <c r="CI2" s="1236"/>
      <c r="CJ2" s="1234"/>
      <c r="CK2" s="537"/>
      <c r="CL2" s="537"/>
      <c r="CM2" s="85"/>
      <c r="CN2" s="1237"/>
      <c r="CO2" s="1235"/>
      <c r="CP2" s="1234"/>
      <c r="CQ2" s="1234"/>
      <c r="CR2" s="1442"/>
      <c r="CS2" s="1238"/>
      <c r="CT2" s="1239"/>
      <c r="CU2" s="1239"/>
      <c r="CV2" s="1239"/>
      <c r="CW2" s="1238"/>
    </row>
    <row r="3" spans="1:283">
      <c r="C3" s="1240" t="s">
        <v>50</v>
      </c>
      <c r="D3" s="1227" t="s">
        <v>268</v>
      </c>
      <c r="CK3" s="538"/>
      <c r="CL3" s="538"/>
      <c r="CM3" s="88"/>
      <c r="CN3" s="1230"/>
      <c r="CO3" s="1231"/>
      <c r="CP3" s="1227"/>
      <c r="CR3" s="1241"/>
    </row>
    <row r="4" spans="1:283">
      <c r="C4" s="1240" t="s">
        <v>52</v>
      </c>
      <c r="D4" s="1227" t="s">
        <v>269</v>
      </c>
      <c r="K4" s="1972" t="s">
        <v>270</v>
      </c>
      <c r="L4" s="1972"/>
      <c r="M4" s="1972"/>
      <c r="N4" s="1972"/>
      <c r="O4" s="1972"/>
      <c r="P4" s="1972"/>
      <c r="Q4" s="1972"/>
      <c r="R4" s="1972"/>
      <c r="S4" s="1972"/>
      <c r="T4" s="1972"/>
      <c r="U4" s="1972"/>
      <c r="V4" s="1972"/>
      <c r="W4" s="1972"/>
      <c r="X4" s="1972"/>
      <c r="Y4" s="1972"/>
      <c r="Z4" s="1972"/>
      <c r="AA4" s="1972"/>
      <c r="AB4" s="1972"/>
      <c r="AC4" s="1972"/>
      <c r="AD4" s="1972"/>
      <c r="AE4" s="1972"/>
      <c r="AF4" s="1972"/>
      <c r="AG4" s="1972"/>
      <c r="AH4" s="1972"/>
      <c r="AI4" s="1972"/>
      <c r="AJ4" s="1972"/>
      <c r="AK4" s="1972"/>
      <c r="AL4" s="1972"/>
      <c r="AM4" s="1972"/>
      <c r="AN4" s="1972"/>
      <c r="AO4" s="1972"/>
      <c r="AP4" s="1972"/>
      <c r="AQ4" s="1972"/>
      <c r="AR4" s="1972"/>
      <c r="AS4" s="1972"/>
      <c r="AT4" s="1972"/>
      <c r="AU4" s="1972"/>
      <c r="AV4" s="1972"/>
      <c r="AW4" s="1972"/>
      <c r="AX4" s="1972"/>
      <c r="AY4" s="1972"/>
      <c r="AZ4" s="1972"/>
      <c r="BA4" s="1972"/>
      <c r="BB4" s="1972"/>
      <c r="BC4" s="1972"/>
      <c r="BD4" s="1972"/>
      <c r="BE4" s="1972"/>
      <c r="BF4" s="1972"/>
      <c r="BG4" s="1972"/>
      <c r="BH4" s="1972"/>
      <c r="BI4" s="1972"/>
      <c r="BJ4" s="1972"/>
      <c r="BK4" s="1972"/>
      <c r="BL4" s="1972"/>
      <c r="BM4" s="1972"/>
      <c r="BN4" s="1972"/>
      <c r="BO4" s="1972"/>
      <c r="BP4" s="1972"/>
      <c r="BQ4" s="1972"/>
      <c r="BR4" s="1972"/>
      <c r="CK4" s="538"/>
      <c r="CL4" s="538"/>
      <c r="CM4" s="88"/>
      <c r="CN4" s="1230"/>
      <c r="CO4" s="1231"/>
      <c r="CP4" s="1227"/>
      <c r="CR4" s="1241"/>
    </row>
    <row r="5" spans="1:283">
      <c r="C5" s="1240" t="s">
        <v>54</v>
      </c>
      <c r="D5" s="1227" t="s">
        <v>271</v>
      </c>
      <c r="F5" s="1228"/>
      <c r="G5" s="622"/>
      <c r="H5" s="622"/>
      <c r="I5" s="622"/>
      <c r="J5" s="622"/>
      <c r="K5" s="1972"/>
      <c r="L5" s="1972"/>
      <c r="M5" s="1972"/>
      <c r="N5" s="1972"/>
      <c r="O5" s="1972"/>
      <c r="P5" s="1972"/>
      <c r="Q5" s="1972"/>
      <c r="R5" s="1972"/>
      <c r="S5" s="1972"/>
      <c r="T5" s="1972"/>
      <c r="U5" s="1972"/>
      <c r="V5" s="1972"/>
      <c r="W5" s="1972"/>
      <c r="X5" s="1972"/>
      <c r="Y5" s="1972"/>
      <c r="Z5" s="1972"/>
      <c r="AA5" s="1972"/>
      <c r="AB5" s="1972"/>
      <c r="AC5" s="1972"/>
      <c r="AD5" s="1972"/>
      <c r="AE5" s="1972"/>
      <c r="AF5" s="1972"/>
      <c r="AG5" s="1972"/>
      <c r="AH5" s="1972"/>
      <c r="AI5" s="1972"/>
      <c r="AJ5" s="1972"/>
      <c r="AK5" s="1972"/>
      <c r="AL5" s="1972"/>
      <c r="AM5" s="1972"/>
      <c r="AN5" s="1972"/>
      <c r="AO5" s="1972"/>
      <c r="AP5" s="1972"/>
      <c r="AQ5" s="1972"/>
      <c r="AR5" s="1972"/>
      <c r="AS5" s="1972"/>
      <c r="AT5" s="1972"/>
      <c r="AU5" s="1972"/>
      <c r="AV5" s="1972"/>
      <c r="AW5" s="1972"/>
      <c r="AX5" s="1972"/>
      <c r="AY5" s="1972"/>
      <c r="AZ5" s="1972"/>
      <c r="BA5" s="1972"/>
      <c r="BB5" s="1972"/>
      <c r="BC5" s="1972"/>
      <c r="BD5" s="1972"/>
      <c r="BE5" s="1972"/>
      <c r="BF5" s="1972"/>
      <c r="BG5" s="1972"/>
      <c r="BH5" s="1972"/>
      <c r="BI5" s="1972"/>
      <c r="BJ5" s="1972"/>
      <c r="BK5" s="1972"/>
      <c r="BL5" s="1972"/>
      <c r="BM5" s="1972"/>
      <c r="BN5" s="1972"/>
      <c r="BO5" s="1972"/>
      <c r="BP5" s="1972"/>
      <c r="BQ5" s="1972"/>
      <c r="BR5" s="1972"/>
      <c r="CK5" s="538"/>
      <c r="CL5" s="538"/>
      <c r="CM5" s="88"/>
      <c r="CN5" s="1230"/>
      <c r="CO5" s="1231"/>
      <c r="CP5" s="1227"/>
      <c r="CR5" s="1241"/>
    </row>
    <row r="6" spans="1:283" ht="13.5" thickBot="1">
      <c r="C6" s="1240" t="s">
        <v>272</v>
      </c>
      <c r="D6" s="1227" t="s">
        <v>273</v>
      </c>
      <c r="CK6" s="538"/>
      <c r="CL6" s="538"/>
      <c r="CM6" s="88"/>
      <c r="CN6" s="1230"/>
      <c r="CO6" s="1231"/>
      <c r="CP6" s="1227"/>
      <c r="CR6" s="1241"/>
    </row>
    <row r="7" spans="1:283">
      <c r="C7" s="1242"/>
      <c r="D7" s="90"/>
      <c r="E7" s="90"/>
      <c r="F7" s="90"/>
      <c r="G7" s="90"/>
      <c r="H7" s="90"/>
      <c r="I7" s="90"/>
      <c r="J7" s="90"/>
      <c r="K7" s="1973">
        <v>1</v>
      </c>
      <c r="L7" s="1973"/>
      <c r="M7" s="1973"/>
      <c r="N7" s="1973"/>
      <c r="O7" s="1973"/>
      <c r="P7" s="1973"/>
      <c r="Q7" s="1973"/>
      <c r="R7" s="1973">
        <v>2</v>
      </c>
      <c r="S7" s="1973"/>
      <c r="T7" s="1973"/>
      <c r="U7" s="1973"/>
      <c r="V7" s="1973"/>
      <c r="W7" s="1973"/>
      <c r="X7" s="1973"/>
      <c r="Y7" s="1973">
        <v>3</v>
      </c>
      <c r="Z7" s="1973"/>
      <c r="AA7" s="1973"/>
      <c r="AB7" s="1973"/>
      <c r="AC7" s="1973"/>
      <c r="AD7" s="1973"/>
      <c r="AE7" s="1973"/>
      <c r="AF7" s="1973">
        <v>4</v>
      </c>
      <c r="AG7" s="1973"/>
      <c r="AH7" s="1973"/>
      <c r="AI7" s="1973"/>
      <c r="AJ7" s="1973"/>
      <c r="AK7" s="1973"/>
      <c r="AL7" s="1973"/>
      <c r="AM7" s="1973">
        <v>5</v>
      </c>
      <c r="AN7" s="1973"/>
      <c r="AO7" s="1973"/>
      <c r="AP7" s="1973"/>
      <c r="AQ7" s="1973"/>
      <c r="AR7" s="1973"/>
      <c r="AS7" s="1973"/>
      <c r="AT7" s="1973">
        <v>6</v>
      </c>
      <c r="AU7" s="1973"/>
      <c r="AV7" s="1973"/>
      <c r="AW7" s="1973"/>
      <c r="AX7" s="1973"/>
      <c r="AY7" s="1973"/>
      <c r="AZ7" s="1973"/>
      <c r="BA7" s="1973">
        <v>6</v>
      </c>
      <c r="BB7" s="1973"/>
      <c r="BC7" s="1973"/>
      <c r="BD7" s="1973"/>
      <c r="BE7" s="1973"/>
      <c r="BF7" s="1973"/>
      <c r="BG7" s="1973"/>
      <c r="BH7" s="1973">
        <v>7</v>
      </c>
      <c r="BI7" s="1973"/>
      <c r="BJ7" s="1973"/>
      <c r="BK7" s="1973"/>
      <c r="BL7" s="1973"/>
      <c r="BM7" s="1973"/>
      <c r="BN7" s="1973"/>
      <c r="BO7" s="1973">
        <v>9</v>
      </c>
      <c r="BP7" s="1973"/>
      <c r="BQ7" s="1973"/>
      <c r="BR7" s="1973"/>
      <c r="BS7" s="1973"/>
      <c r="BT7" s="1973"/>
      <c r="BU7" s="1973"/>
      <c r="BV7" s="1975">
        <v>10</v>
      </c>
      <c r="BW7" s="1976"/>
      <c r="BX7" s="1976"/>
      <c r="BY7" s="1976"/>
      <c r="BZ7" s="1976"/>
      <c r="CA7" s="1976"/>
      <c r="CB7" s="1976"/>
      <c r="CC7" s="1977"/>
      <c r="CD7" s="1243"/>
      <c r="CG7" s="1231"/>
      <c r="CH7" s="93">
        <f>CH8/CJ8</f>
        <v>0.57213533061644084</v>
      </c>
      <c r="CI7" s="94">
        <f>CI8/CJ8</f>
        <v>0.4278646693835591</v>
      </c>
      <c r="CJ7" s="1244" t="s">
        <v>274</v>
      </c>
      <c r="CK7" s="129"/>
      <c r="CL7" s="129"/>
      <c r="CM7" s="96"/>
      <c r="CN7" s="1239"/>
      <c r="CO7" s="1245"/>
      <c r="CP7" s="1245"/>
      <c r="CQ7" s="1228"/>
      <c r="CR7" s="1241"/>
    </row>
    <row r="8" spans="1:283">
      <c r="C8" s="1242"/>
      <c r="D8" s="90"/>
      <c r="E8" s="90"/>
      <c r="F8" s="90"/>
      <c r="G8" s="90"/>
      <c r="H8" s="90"/>
      <c r="I8" s="90"/>
      <c r="J8" s="90"/>
      <c r="K8" s="1978" t="s">
        <v>2</v>
      </c>
      <c r="L8" s="1978"/>
      <c r="M8" s="1978"/>
      <c r="N8" s="1978"/>
      <c r="O8" s="1978"/>
      <c r="P8" s="1978"/>
      <c r="Q8" s="1978"/>
      <c r="R8" s="1978"/>
      <c r="S8" s="1978"/>
      <c r="T8" s="1978"/>
      <c r="U8" s="1978"/>
      <c r="V8" s="1978"/>
      <c r="W8" s="1978"/>
      <c r="X8" s="1979" t="s">
        <v>3</v>
      </c>
      <c r="Y8" s="1978"/>
      <c r="Z8" s="1978"/>
      <c r="AA8" s="1978"/>
      <c r="AB8" s="1978"/>
      <c r="AC8" s="1978"/>
      <c r="AD8" s="1978"/>
      <c r="AE8" s="1978"/>
      <c r="AF8" s="1978"/>
      <c r="AG8" s="1978"/>
      <c r="AH8" s="1978"/>
      <c r="AI8" s="1978"/>
      <c r="AJ8" s="1978"/>
      <c r="AK8" s="1978"/>
      <c r="AL8" s="1978"/>
      <c r="AM8" s="1978"/>
      <c r="AN8" s="1978"/>
      <c r="AO8" s="1978"/>
      <c r="AP8" s="1978"/>
      <c r="AQ8" s="1978"/>
      <c r="AR8" s="1978"/>
      <c r="AS8" s="1978"/>
      <c r="AT8" s="1978"/>
      <c r="AU8" s="1978"/>
      <c r="AV8" s="1978"/>
      <c r="AW8" s="1978"/>
      <c r="AX8" s="1980"/>
      <c r="AY8" s="1981" t="s">
        <v>4</v>
      </c>
      <c r="AZ8" s="1982"/>
      <c r="BA8" s="1982"/>
      <c r="BB8" s="1982"/>
      <c r="BC8" s="1982"/>
      <c r="BD8" s="1982"/>
      <c r="BE8" s="1982"/>
      <c r="BF8" s="1982"/>
      <c r="BG8" s="1982"/>
      <c r="BH8" s="1982"/>
      <c r="BI8" s="1982"/>
      <c r="BJ8" s="1982"/>
      <c r="BK8" s="1982"/>
      <c r="BL8" s="1982"/>
      <c r="BM8" s="1982"/>
      <c r="BN8" s="1982"/>
      <c r="BO8" s="1982"/>
      <c r="BP8" s="1982"/>
      <c r="BQ8" s="1982"/>
      <c r="BR8" s="1982"/>
      <c r="BS8" s="1982"/>
      <c r="BT8" s="1982"/>
      <c r="BU8" s="1982"/>
      <c r="BV8" s="1982"/>
      <c r="BW8" s="1982"/>
      <c r="BX8" s="1982"/>
      <c r="BY8" s="1982"/>
      <c r="BZ8" s="1982"/>
      <c r="CA8" s="1982"/>
      <c r="CB8" s="1982"/>
      <c r="CC8" s="1983"/>
      <c r="CD8" s="1243"/>
      <c r="CG8" s="97"/>
      <c r="CH8" s="98">
        <v>1246660</v>
      </c>
      <c r="CI8" s="99">
        <v>932300</v>
      </c>
      <c r="CJ8" s="422">
        <v>2178960</v>
      </c>
      <c r="CK8" s="539"/>
      <c r="CL8" s="539"/>
      <c r="CM8" s="100"/>
      <c r="CN8" s="1238"/>
      <c r="CO8" s="1245"/>
      <c r="CP8" s="1246"/>
      <c r="CQ8" s="101"/>
      <c r="CR8" s="1241"/>
    </row>
    <row r="9" spans="1:283" ht="11.45" customHeight="1" thickBot="1">
      <c r="C9" s="1970" t="s">
        <v>275</v>
      </c>
      <c r="D9" s="1970" t="s">
        <v>276</v>
      </c>
      <c r="E9" s="1970" t="s">
        <v>277</v>
      </c>
      <c r="F9" s="1970" t="s">
        <v>278</v>
      </c>
      <c r="G9" s="1970" t="s">
        <v>279</v>
      </c>
      <c r="H9" s="1970" t="s">
        <v>62</v>
      </c>
      <c r="I9" s="1970" t="s">
        <v>61</v>
      </c>
      <c r="J9" s="1994" t="s">
        <v>280</v>
      </c>
      <c r="K9" s="1247" t="s">
        <v>281</v>
      </c>
      <c r="L9" s="1248" t="s">
        <v>282</v>
      </c>
      <c r="M9" s="1249" t="s">
        <v>283</v>
      </c>
      <c r="N9" s="1249" t="s">
        <v>284</v>
      </c>
      <c r="O9" s="1249" t="s">
        <v>285</v>
      </c>
      <c r="P9" s="1250" t="s">
        <v>286</v>
      </c>
      <c r="Q9" s="1250" t="s">
        <v>287</v>
      </c>
      <c r="R9" s="1248" t="s">
        <v>281</v>
      </c>
      <c r="S9" s="1248" t="s">
        <v>282</v>
      </c>
      <c r="T9" s="1249" t="s">
        <v>283</v>
      </c>
      <c r="U9" s="1249" t="s">
        <v>284</v>
      </c>
      <c r="V9" s="1249" t="s">
        <v>285</v>
      </c>
      <c r="W9" s="1250" t="s">
        <v>286</v>
      </c>
      <c r="X9" s="1250" t="s">
        <v>287</v>
      </c>
      <c r="Y9" s="1248" t="s">
        <v>281</v>
      </c>
      <c r="Z9" s="1248" t="s">
        <v>282</v>
      </c>
      <c r="AA9" s="1249" t="s">
        <v>283</v>
      </c>
      <c r="AB9" s="1249" t="s">
        <v>284</v>
      </c>
      <c r="AC9" s="1249" t="s">
        <v>285</v>
      </c>
      <c r="AD9" s="1250" t="s">
        <v>286</v>
      </c>
      <c r="AE9" s="1250" t="s">
        <v>287</v>
      </c>
      <c r="AF9" s="1248" t="s">
        <v>281</v>
      </c>
      <c r="AG9" s="1248" t="s">
        <v>282</v>
      </c>
      <c r="AH9" s="1249" t="s">
        <v>283</v>
      </c>
      <c r="AI9" s="1249" t="s">
        <v>284</v>
      </c>
      <c r="AJ9" s="1249" t="s">
        <v>285</v>
      </c>
      <c r="AK9" s="1250" t="s">
        <v>286</v>
      </c>
      <c r="AL9" s="1250" t="s">
        <v>287</v>
      </c>
      <c r="AM9" s="1248" t="s">
        <v>281</v>
      </c>
      <c r="AN9" s="1248" t="s">
        <v>282</v>
      </c>
      <c r="AO9" s="1249" t="s">
        <v>283</v>
      </c>
      <c r="AP9" s="1249" t="s">
        <v>284</v>
      </c>
      <c r="AQ9" s="1249" t="s">
        <v>285</v>
      </c>
      <c r="AR9" s="1250" t="s">
        <v>286</v>
      </c>
      <c r="AS9" s="1250" t="s">
        <v>287</v>
      </c>
      <c r="AT9" s="1248" t="s">
        <v>281</v>
      </c>
      <c r="AU9" s="1248" t="s">
        <v>282</v>
      </c>
      <c r="AV9" s="1249" t="s">
        <v>283</v>
      </c>
      <c r="AW9" s="1249" t="s">
        <v>284</v>
      </c>
      <c r="AX9" s="1249" t="s">
        <v>285</v>
      </c>
      <c r="AY9" s="1251" t="s">
        <v>286</v>
      </c>
      <c r="AZ9" s="1251" t="s">
        <v>287</v>
      </c>
      <c r="BA9" s="1252" t="s">
        <v>281</v>
      </c>
      <c r="BB9" s="1252" t="s">
        <v>282</v>
      </c>
      <c r="BC9" s="1249" t="s">
        <v>283</v>
      </c>
      <c r="BD9" s="1249" t="s">
        <v>284</v>
      </c>
      <c r="BE9" s="1249" t="s">
        <v>285</v>
      </c>
      <c r="BF9" s="1250" t="s">
        <v>286</v>
      </c>
      <c r="BG9" s="1250" t="s">
        <v>287</v>
      </c>
      <c r="BH9" s="1248" t="s">
        <v>281</v>
      </c>
      <c r="BI9" s="1248" t="s">
        <v>282</v>
      </c>
      <c r="BJ9" s="1249" t="s">
        <v>283</v>
      </c>
      <c r="BK9" s="1249" t="s">
        <v>284</v>
      </c>
      <c r="BL9" s="1249" t="s">
        <v>285</v>
      </c>
      <c r="BM9" s="1250" t="s">
        <v>286</v>
      </c>
      <c r="BN9" s="1250" t="s">
        <v>287</v>
      </c>
      <c r="BO9" s="1248" t="s">
        <v>281</v>
      </c>
      <c r="BP9" s="1248" t="s">
        <v>282</v>
      </c>
      <c r="BQ9" s="1249" t="s">
        <v>283</v>
      </c>
      <c r="BR9" s="1249" t="s">
        <v>284</v>
      </c>
      <c r="BS9" s="1249" t="s">
        <v>285</v>
      </c>
      <c r="BT9" s="1250" t="s">
        <v>286</v>
      </c>
      <c r="BU9" s="1250" t="s">
        <v>287</v>
      </c>
      <c r="BV9" s="1248" t="s">
        <v>281</v>
      </c>
      <c r="BW9" s="1248" t="s">
        <v>282</v>
      </c>
      <c r="BX9" s="1249" t="s">
        <v>283</v>
      </c>
      <c r="BY9" s="1249" t="s">
        <v>284</v>
      </c>
      <c r="BZ9" s="1249" t="s">
        <v>285</v>
      </c>
      <c r="CA9" s="1250" t="s">
        <v>286</v>
      </c>
      <c r="CB9" s="1250" t="s">
        <v>287</v>
      </c>
      <c r="CC9" s="1253" t="s">
        <v>281</v>
      </c>
      <c r="CD9" s="1254" t="s">
        <v>263</v>
      </c>
      <c r="CE9" s="1255" t="s">
        <v>288</v>
      </c>
      <c r="CF9" s="1256"/>
      <c r="CG9" s="1256"/>
      <c r="CH9" s="1996" t="s">
        <v>289</v>
      </c>
      <c r="CI9" s="1996"/>
      <c r="CJ9" s="1997"/>
      <c r="CK9" s="540"/>
      <c r="CL9" s="540"/>
      <c r="CM9" s="1855" t="s">
        <v>290</v>
      </c>
      <c r="CN9" s="555"/>
      <c r="CO9" s="1857" t="s">
        <v>291</v>
      </c>
      <c r="CP9" s="1849" t="s">
        <v>292</v>
      </c>
      <c r="CQ9" s="1847" t="s">
        <v>293</v>
      </c>
      <c r="CR9" s="1990" t="s">
        <v>294</v>
      </c>
      <c r="CS9" s="813"/>
      <c r="CT9" s="1992" t="s">
        <v>256</v>
      </c>
      <c r="CU9" s="1993"/>
      <c r="CV9" s="814" t="s">
        <v>295</v>
      </c>
      <c r="CW9" s="813"/>
    </row>
    <row r="10" spans="1:283" ht="17.100000000000001" customHeight="1" thickBot="1">
      <c r="C10" s="1971"/>
      <c r="D10" s="1971"/>
      <c r="E10" s="1971"/>
      <c r="F10" s="1974"/>
      <c r="G10" s="1971"/>
      <c r="H10" s="1971"/>
      <c r="I10" s="1971"/>
      <c r="J10" s="1995"/>
      <c r="K10" s="1257">
        <v>19</v>
      </c>
      <c r="L10" s="1258">
        <f t="shared" ref="L10:V10" si="0">K10+1</f>
        <v>20</v>
      </c>
      <c r="M10" s="1258">
        <f t="shared" si="0"/>
        <v>21</v>
      </c>
      <c r="N10" s="1258">
        <f t="shared" si="0"/>
        <v>22</v>
      </c>
      <c r="O10" s="1258">
        <f t="shared" si="0"/>
        <v>23</v>
      </c>
      <c r="P10" s="1259">
        <f t="shared" si="0"/>
        <v>24</v>
      </c>
      <c r="Q10" s="1259">
        <f t="shared" si="0"/>
        <v>25</v>
      </c>
      <c r="R10" s="1258">
        <f t="shared" si="0"/>
        <v>26</v>
      </c>
      <c r="S10" s="1258">
        <f t="shared" si="0"/>
        <v>27</v>
      </c>
      <c r="T10" s="1258">
        <f t="shared" si="0"/>
        <v>28</v>
      </c>
      <c r="U10" s="1258">
        <f t="shared" si="0"/>
        <v>29</v>
      </c>
      <c r="V10" s="1258">
        <f t="shared" si="0"/>
        <v>30</v>
      </c>
      <c r="W10" s="1259">
        <v>31</v>
      </c>
      <c r="X10" s="1259">
        <v>1</v>
      </c>
      <c r="Y10" s="1258">
        <f>X10+1</f>
        <v>2</v>
      </c>
      <c r="Z10" s="1258">
        <f t="shared" ref="Z10:AE10" si="1">Y10+1</f>
        <v>3</v>
      </c>
      <c r="AA10" s="1258">
        <f t="shared" si="1"/>
        <v>4</v>
      </c>
      <c r="AB10" s="1258">
        <f t="shared" si="1"/>
        <v>5</v>
      </c>
      <c r="AC10" s="1258">
        <f t="shared" si="1"/>
        <v>6</v>
      </c>
      <c r="AD10" s="1259">
        <f t="shared" si="1"/>
        <v>7</v>
      </c>
      <c r="AE10" s="1259">
        <f t="shared" si="1"/>
        <v>8</v>
      </c>
      <c r="AF10" s="1258">
        <f>AE10+1</f>
        <v>9</v>
      </c>
      <c r="AG10" s="1258">
        <f t="shared" ref="AG10:AL10" si="2">AF10+1</f>
        <v>10</v>
      </c>
      <c r="AH10" s="1258">
        <f t="shared" si="2"/>
        <v>11</v>
      </c>
      <c r="AI10" s="1258">
        <f t="shared" si="2"/>
        <v>12</v>
      </c>
      <c r="AJ10" s="1258">
        <f t="shared" si="2"/>
        <v>13</v>
      </c>
      <c r="AK10" s="1259">
        <f t="shared" si="2"/>
        <v>14</v>
      </c>
      <c r="AL10" s="1259">
        <f t="shared" si="2"/>
        <v>15</v>
      </c>
      <c r="AM10" s="1258">
        <f>AL10+1</f>
        <v>16</v>
      </c>
      <c r="AN10" s="1258">
        <f t="shared" ref="AN10:AS10" si="3">AM10+1</f>
        <v>17</v>
      </c>
      <c r="AO10" s="1258">
        <f t="shared" si="3"/>
        <v>18</v>
      </c>
      <c r="AP10" s="1258">
        <f t="shared" si="3"/>
        <v>19</v>
      </c>
      <c r="AQ10" s="1258">
        <f t="shared" si="3"/>
        <v>20</v>
      </c>
      <c r="AR10" s="1259">
        <f t="shared" si="3"/>
        <v>21</v>
      </c>
      <c r="AS10" s="1259">
        <f t="shared" si="3"/>
        <v>22</v>
      </c>
      <c r="AT10" s="1258">
        <f>AS10+1</f>
        <v>23</v>
      </c>
      <c r="AU10" s="1258">
        <f t="shared" ref="AU10:AX10" si="4">AT10+1</f>
        <v>24</v>
      </c>
      <c r="AV10" s="1258">
        <f t="shared" si="4"/>
        <v>25</v>
      </c>
      <c r="AW10" s="1258">
        <f t="shared" si="4"/>
        <v>26</v>
      </c>
      <c r="AX10" s="1258">
        <f t="shared" si="4"/>
        <v>27</v>
      </c>
      <c r="AY10" s="1260">
        <v>1</v>
      </c>
      <c r="AZ10" s="1260">
        <f t="shared" ref="AZ10:CC10" si="5">AY10+1</f>
        <v>2</v>
      </c>
      <c r="BA10" s="1261">
        <f t="shared" si="5"/>
        <v>3</v>
      </c>
      <c r="BB10" s="1261">
        <f t="shared" si="5"/>
        <v>4</v>
      </c>
      <c r="BC10" s="1258">
        <f t="shared" si="5"/>
        <v>5</v>
      </c>
      <c r="BD10" s="1258">
        <f t="shared" si="5"/>
        <v>6</v>
      </c>
      <c r="BE10" s="1258">
        <f t="shared" si="5"/>
        <v>7</v>
      </c>
      <c r="BF10" s="1259">
        <f t="shared" si="5"/>
        <v>8</v>
      </c>
      <c r="BG10" s="1259">
        <f t="shared" si="5"/>
        <v>9</v>
      </c>
      <c r="BH10" s="1258">
        <f t="shared" si="5"/>
        <v>10</v>
      </c>
      <c r="BI10" s="1258">
        <f t="shared" si="5"/>
        <v>11</v>
      </c>
      <c r="BJ10" s="1258">
        <f t="shared" si="5"/>
        <v>12</v>
      </c>
      <c r="BK10" s="1258">
        <f t="shared" si="5"/>
        <v>13</v>
      </c>
      <c r="BL10" s="1258">
        <f t="shared" si="5"/>
        <v>14</v>
      </c>
      <c r="BM10" s="1259">
        <f t="shared" si="5"/>
        <v>15</v>
      </c>
      <c r="BN10" s="1259">
        <f t="shared" si="5"/>
        <v>16</v>
      </c>
      <c r="BO10" s="1258">
        <f t="shared" si="5"/>
        <v>17</v>
      </c>
      <c r="BP10" s="1258">
        <f t="shared" si="5"/>
        <v>18</v>
      </c>
      <c r="BQ10" s="1258">
        <f t="shared" si="5"/>
        <v>19</v>
      </c>
      <c r="BR10" s="1258">
        <f t="shared" si="5"/>
        <v>20</v>
      </c>
      <c r="BS10" s="1258">
        <f t="shared" si="5"/>
        <v>21</v>
      </c>
      <c r="BT10" s="1259">
        <f t="shared" si="5"/>
        <v>22</v>
      </c>
      <c r="BU10" s="1259">
        <f t="shared" si="5"/>
        <v>23</v>
      </c>
      <c r="BV10" s="1258">
        <f t="shared" si="5"/>
        <v>24</v>
      </c>
      <c r="BW10" s="1258">
        <f t="shared" si="5"/>
        <v>25</v>
      </c>
      <c r="BX10" s="1258">
        <f t="shared" si="5"/>
        <v>26</v>
      </c>
      <c r="BY10" s="1258">
        <f t="shared" si="5"/>
        <v>27</v>
      </c>
      <c r="BZ10" s="1258">
        <f t="shared" si="5"/>
        <v>28</v>
      </c>
      <c r="CA10" s="1259">
        <f t="shared" si="5"/>
        <v>29</v>
      </c>
      <c r="CB10" s="1259">
        <f t="shared" si="5"/>
        <v>30</v>
      </c>
      <c r="CC10" s="1262">
        <f t="shared" si="5"/>
        <v>31</v>
      </c>
      <c r="CD10" s="1263" t="s">
        <v>296</v>
      </c>
      <c r="CE10" s="1264" t="s">
        <v>297</v>
      </c>
      <c r="CF10" s="1265" t="s">
        <v>298</v>
      </c>
      <c r="CG10" s="1265" t="s">
        <v>299</v>
      </c>
      <c r="CH10" s="1265" t="s">
        <v>297</v>
      </c>
      <c r="CI10" s="1265" t="s">
        <v>298</v>
      </c>
      <c r="CJ10" s="1266" t="s">
        <v>299</v>
      </c>
      <c r="CK10" s="579"/>
      <c r="CL10" s="579"/>
      <c r="CM10" s="1856"/>
      <c r="CN10" s="1267"/>
      <c r="CO10" s="1858"/>
      <c r="CP10" s="1850"/>
      <c r="CQ10" s="1848"/>
      <c r="CR10" s="1991"/>
      <c r="CS10" s="1268"/>
      <c r="CT10" s="1269" t="s">
        <v>456</v>
      </c>
      <c r="CU10" s="1270" t="s">
        <v>457</v>
      </c>
      <c r="CV10" s="1270" t="s">
        <v>300</v>
      </c>
      <c r="CW10" s="1268"/>
      <c r="CX10" s="1984">
        <v>1</v>
      </c>
      <c r="CY10" s="1985"/>
      <c r="CZ10" s="1986"/>
      <c r="DA10" s="1984">
        <v>2</v>
      </c>
      <c r="DB10" s="1985"/>
      <c r="DC10" s="1986"/>
      <c r="DD10" s="1984">
        <v>3</v>
      </c>
      <c r="DE10" s="1985"/>
      <c r="DF10" s="1986"/>
      <c r="DG10" s="1984">
        <v>4</v>
      </c>
      <c r="DH10" s="1985"/>
      <c r="DI10" s="1986"/>
      <c r="DJ10" s="1984">
        <v>5</v>
      </c>
      <c r="DK10" s="1985"/>
      <c r="DL10" s="1986"/>
      <c r="DM10" s="1984">
        <v>6</v>
      </c>
      <c r="DN10" s="1985"/>
      <c r="DO10" s="1986"/>
      <c r="DP10" s="1984">
        <v>7</v>
      </c>
      <c r="DQ10" s="1985"/>
      <c r="DR10" s="1986"/>
    </row>
    <row r="11" spans="1:283" ht="13.5" thickBot="1">
      <c r="B11" s="1271"/>
      <c r="C11" s="1272" t="s">
        <v>301</v>
      </c>
      <c r="D11" s="1273"/>
      <c r="E11" s="1273"/>
      <c r="F11" s="1273"/>
      <c r="G11" s="1273"/>
      <c r="H11" s="1273"/>
      <c r="I11" s="1273"/>
      <c r="J11" s="1273"/>
      <c r="K11" s="1274"/>
      <c r="L11" s="1274"/>
      <c r="M11" s="1274"/>
      <c r="N11" s="1274"/>
      <c r="O11" s="1274"/>
      <c r="P11" s="1274"/>
      <c r="Q11" s="1274"/>
      <c r="R11" s="1274"/>
      <c r="S11" s="1274"/>
      <c r="T11" s="1274"/>
      <c r="U11" s="1274"/>
      <c r="V11" s="1274"/>
      <c r="W11" s="1274"/>
      <c r="X11" s="1274"/>
      <c r="Y11" s="1274"/>
      <c r="Z11" s="1274"/>
      <c r="AA11" s="1274"/>
      <c r="AB11" s="1274"/>
      <c r="AC11" s="1274"/>
      <c r="AD11" s="1274"/>
      <c r="AE11" s="1274"/>
      <c r="AF11" s="1274"/>
      <c r="AG11" s="1274"/>
      <c r="AH11" s="1274"/>
      <c r="AI11" s="1274"/>
      <c r="AJ11" s="1274"/>
      <c r="AK11" s="1274"/>
      <c r="AL11" s="1274"/>
      <c r="AM11" s="1275" t="s">
        <v>302</v>
      </c>
      <c r="AN11" s="1275"/>
      <c r="AO11" s="1274"/>
      <c r="AP11" s="1274"/>
      <c r="AQ11" s="1274"/>
      <c r="AR11" s="1274"/>
      <c r="AS11" s="1274"/>
      <c r="AT11" s="1274"/>
      <c r="AU11" s="1274"/>
      <c r="AV11" s="1274"/>
      <c r="AW11" s="1274"/>
      <c r="AX11" s="1274"/>
      <c r="AY11" s="1274"/>
      <c r="AZ11" s="1274"/>
      <c r="BA11" s="1274"/>
      <c r="BB11" s="1274"/>
      <c r="BC11" s="1274"/>
      <c r="BD11" s="1274"/>
      <c r="BE11" s="1274"/>
      <c r="BF11" s="1274"/>
      <c r="BG11" s="1274"/>
      <c r="BH11" s="1274"/>
      <c r="BI11" s="1274"/>
      <c r="BJ11" s="1274"/>
      <c r="BK11" s="1274"/>
      <c r="BL11" s="1274"/>
      <c r="BM11" s="1274"/>
      <c r="BN11" s="1274"/>
      <c r="BO11" s="1274"/>
      <c r="BP11" s="1274"/>
      <c r="BQ11" s="1274"/>
      <c r="BR11" s="1274"/>
      <c r="BS11" s="1274"/>
      <c r="BT11" s="1274"/>
      <c r="BU11" s="1274"/>
      <c r="BV11" s="1274"/>
      <c r="BW11" s="1274"/>
      <c r="BX11" s="1274"/>
      <c r="BY11" s="1274"/>
      <c r="BZ11" s="1274"/>
      <c r="CA11" s="1274"/>
      <c r="CB11" s="1274"/>
      <c r="CC11" s="1274"/>
      <c r="CD11" s="1274"/>
      <c r="CE11" s="1274"/>
      <c r="CF11" s="1274"/>
      <c r="CG11" s="1274"/>
      <c r="CH11" s="1276"/>
      <c r="CI11" s="1274"/>
      <c r="CJ11" s="1274"/>
      <c r="CK11" s="541"/>
      <c r="CL11" s="541"/>
      <c r="CM11" s="195"/>
      <c r="CN11" s="556"/>
      <c r="CO11" s="196"/>
      <c r="CP11" s="197"/>
      <c r="CQ11" s="1277"/>
      <c r="CR11" s="1278"/>
      <c r="CS11" s="1232"/>
      <c r="CT11" s="1279"/>
      <c r="CU11" s="1279"/>
      <c r="CV11" s="1279"/>
      <c r="CW11" s="1232"/>
      <c r="CX11" s="1280" t="s">
        <v>297</v>
      </c>
      <c r="CY11" s="1281" t="s">
        <v>298</v>
      </c>
      <c r="CZ11" s="1282" t="s">
        <v>299</v>
      </c>
      <c r="DA11" s="1280" t="s">
        <v>297</v>
      </c>
      <c r="DB11" s="1281" t="s">
        <v>298</v>
      </c>
      <c r="DC11" s="1282" t="s">
        <v>299</v>
      </c>
      <c r="DD11" s="1280" t="s">
        <v>297</v>
      </c>
      <c r="DE11" s="1281" t="s">
        <v>298</v>
      </c>
      <c r="DF11" s="1282" t="s">
        <v>299</v>
      </c>
      <c r="DG11" s="1280" t="s">
        <v>297</v>
      </c>
      <c r="DH11" s="1281" t="s">
        <v>298</v>
      </c>
      <c r="DI11" s="1282" t="s">
        <v>299</v>
      </c>
      <c r="DJ11" s="1280" t="s">
        <v>297</v>
      </c>
      <c r="DK11" s="1281" t="s">
        <v>298</v>
      </c>
      <c r="DL11" s="1282" t="s">
        <v>299</v>
      </c>
      <c r="DM11" s="1280" t="s">
        <v>297</v>
      </c>
      <c r="DN11" s="1281" t="s">
        <v>298</v>
      </c>
      <c r="DO11" s="1282" t="s">
        <v>299</v>
      </c>
      <c r="DP11" s="1280" t="s">
        <v>297</v>
      </c>
      <c r="DQ11" s="1281" t="s">
        <v>298</v>
      </c>
      <c r="DR11" s="1282" t="s">
        <v>299</v>
      </c>
    </row>
    <row r="12" spans="1:283" s="1230" customFormat="1">
      <c r="A12" s="1283"/>
      <c r="B12" s="1271"/>
      <c r="C12" s="178" t="s">
        <v>303</v>
      </c>
      <c r="D12" s="1284">
        <v>0.25</v>
      </c>
      <c r="E12" s="1285" t="s">
        <v>304</v>
      </c>
      <c r="F12" s="1285" t="s">
        <v>305</v>
      </c>
      <c r="G12" s="1286" t="str">
        <f t="shared" ref="G12:G18" si="6">IF(D12&lt;=0.541,"DAY",(IF(D12&lt;=0.74930556,"EARLY",(IF(D12&lt;=0.97916667,"PRIME","LATE")))))</f>
        <v>DAY</v>
      </c>
      <c r="H12" s="1287" t="s">
        <v>256</v>
      </c>
      <c r="I12" s="1286" t="s">
        <v>306</v>
      </c>
      <c r="J12" s="1286" t="s">
        <v>307</v>
      </c>
      <c r="K12" s="1288"/>
      <c r="L12" s="1288"/>
      <c r="M12" s="1288"/>
      <c r="N12" s="1288"/>
      <c r="O12" s="1288">
        <v>1</v>
      </c>
      <c r="P12" s="1289"/>
      <c r="Q12" s="1289"/>
      <c r="R12" s="1288"/>
      <c r="S12" s="1288">
        <v>1</v>
      </c>
      <c r="T12" s="1288"/>
      <c r="U12" s="1288"/>
      <c r="V12" s="1288"/>
      <c r="W12" s="1289"/>
      <c r="X12" s="1289"/>
      <c r="Y12" s="1288"/>
      <c r="Z12" s="1288"/>
      <c r="AA12" s="1288"/>
      <c r="AB12" s="1288"/>
      <c r="AC12" s="1288"/>
      <c r="AD12" s="1289"/>
      <c r="AE12" s="1289"/>
      <c r="AF12" s="1288"/>
      <c r="AG12" s="1288"/>
      <c r="AH12" s="1288"/>
      <c r="AI12" s="1288"/>
      <c r="AJ12" s="1288"/>
      <c r="AK12" s="1289"/>
      <c r="AL12" s="1289"/>
      <c r="AM12" s="1290"/>
      <c r="AN12" s="1290"/>
      <c r="AO12" s="1288"/>
      <c r="AP12" s="1288"/>
      <c r="AQ12" s="1288"/>
      <c r="AR12" s="1289"/>
      <c r="AS12" s="1289"/>
      <c r="AT12" s="1288"/>
      <c r="AU12" s="1288"/>
      <c r="AV12" s="1288"/>
      <c r="AW12" s="1288"/>
      <c r="AX12" s="1288"/>
      <c r="AY12" s="1289"/>
      <c r="AZ12" s="1289"/>
      <c r="BA12" s="1288"/>
      <c r="BB12" s="1288"/>
      <c r="BC12" s="1288"/>
      <c r="BD12" s="1288"/>
      <c r="BE12" s="1288"/>
      <c r="BF12" s="1289"/>
      <c r="BG12" s="1289"/>
      <c r="BH12" s="1288"/>
      <c r="BI12" s="1288"/>
      <c r="BJ12" s="1288"/>
      <c r="BK12" s="1288"/>
      <c r="BL12" s="1288"/>
      <c r="BM12" s="1289"/>
      <c r="BN12" s="1289"/>
      <c r="BO12" s="1288"/>
      <c r="BP12" s="1288"/>
      <c r="BQ12" s="1288"/>
      <c r="BR12" s="1288"/>
      <c r="BS12" s="1288"/>
      <c r="BT12" s="1289"/>
      <c r="BU12" s="1289"/>
      <c r="BV12" s="1288"/>
      <c r="BW12" s="1288"/>
      <c r="BX12" s="1288"/>
      <c r="BY12" s="1288"/>
      <c r="BZ12" s="1288"/>
      <c r="CA12" s="1289"/>
      <c r="CB12" s="1289"/>
      <c r="CC12" s="1288"/>
      <c r="CD12" s="1291">
        <f t="shared" ref="CD12:CD18" si="7">SUM(K12:CC12)</f>
        <v>2</v>
      </c>
      <c r="CE12" s="186">
        <v>2.7</v>
      </c>
      <c r="CF12" s="187"/>
      <c r="CG12" s="188">
        <f t="shared" ref="CG12:CG18" si="8">(CE12*$CH$7)+(CF12*$CI$7)</f>
        <v>1.5447653926643903</v>
      </c>
      <c r="CH12" s="189">
        <f t="shared" ref="CH12:CH18" si="9">+CD12*CE12</f>
        <v>5.4</v>
      </c>
      <c r="CI12" s="190">
        <f t="shared" ref="CI12:CI18" si="10">+CD12*CF12</f>
        <v>0</v>
      </c>
      <c r="CJ12" s="191">
        <f t="shared" ref="CJ12:CJ18" si="11">CD12*CG12</f>
        <v>3.0895307853287806</v>
      </c>
      <c r="CK12" s="542">
        <f>2673/2</f>
        <v>1336.5</v>
      </c>
      <c r="CL12" s="542">
        <f>2673/2</f>
        <v>1336.5</v>
      </c>
      <c r="CM12" s="733">
        <f t="shared" ref="CM12:CM18" si="12">CL12/30*J12</f>
        <v>1782</v>
      </c>
      <c r="CN12" s="542"/>
      <c r="CO12" s="247">
        <v>345</v>
      </c>
      <c r="CP12" s="247">
        <f t="shared" ref="CP12:CP18" si="13">CM12*CD12</f>
        <v>3564</v>
      </c>
      <c r="CQ12" s="247">
        <f t="shared" ref="CQ12:CQ18" si="14">CO12*CD12</f>
        <v>690</v>
      </c>
      <c r="CR12" s="1292">
        <f t="shared" ref="CR12:CR19" si="15">CQ12/CJ12</f>
        <v>223.33488414376549</v>
      </c>
      <c r="CS12" s="1293"/>
      <c r="CT12" s="1279">
        <f>SUM(K12:W12)*CO12</f>
        <v>690</v>
      </c>
      <c r="CU12" s="1279">
        <f>SUM(X12:AX12)*CO12</f>
        <v>0</v>
      </c>
      <c r="CV12" s="1279"/>
      <c r="CW12" s="1293"/>
      <c r="CX12" s="1294">
        <f t="shared" ref="CX12:CX17" si="16">COUNTA(R12:X12)*$CE12</f>
        <v>2.7</v>
      </c>
      <c r="CY12" s="1295">
        <f t="shared" ref="CY12:CY17" si="17">COUNTA(R12:X12)*$CF12</f>
        <v>0</v>
      </c>
      <c r="CZ12" s="1296">
        <f>COUNTA(K12:Q12)*$CG12</f>
        <v>1.5447653926643903</v>
      </c>
      <c r="DA12" s="1294">
        <f t="shared" ref="DA12:DA17" si="18">COUNTA(Y12:AE12)*$CE12</f>
        <v>0</v>
      </c>
      <c r="DB12" s="1295">
        <f t="shared" ref="DB12:DB17" si="19">COUNTA(Y12:AE12)*$CF12</f>
        <v>0</v>
      </c>
      <c r="DC12" s="1296">
        <f>COUNTA(R12:X12)*$CG12</f>
        <v>1.5447653926643903</v>
      </c>
      <c r="DD12" s="1294">
        <f t="shared" ref="DD12:DD17" si="20">COUNTA(AF12:AL12)*$CE12</f>
        <v>0</v>
      </c>
      <c r="DE12" s="1295">
        <f t="shared" ref="DE12:DE17" si="21">COUNTA(AF12:AL12)*$CF12</f>
        <v>0</v>
      </c>
      <c r="DF12" s="1296">
        <f>COUNTA(Y12:AE12)*$CG12</f>
        <v>0</v>
      </c>
      <c r="DG12" s="1294">
        <f t="shared" ref="DG12:DG17" si="22">COUNTA(AM12:AS12)*$CE12</f>
        <v>0</v>
      </c>
      <c r="DH12" s="1295">
        <f t="shared" ref="DH12:DH17" si="23">COUNTA(AM12:AS12)*$CF12</f>
        <v>0</v>
      </c>
      <c r="DI12" s="1296">
        <f>COUNTA(AF12:AL12)*$CG12</f>
        <v>0</v>
      </c>
      <c r="DJ12" s="1294">
        <f t="shared" ref="DJ12:DJ17" si="24">COUNTA(AT12:AZ12)*$CE12</f>
        <v>0</v>
      </c>
      <c r="DK12" s="1295">
        <f t="shared" ref="DK12:DK17" si="25">COUNTA(AT12:AZ12)*$CF12</f>
        <v>0</v>
      </c>
      <c r="DL12" s="1296">
        <f>COUNTA(AM12:AS12)*$CG12</f>
        <v>0</v>
      </c>
      <c r="DM12" s="1294">
        <f t="shared" ref="DM12:DM17" si="26">COUNTA(BA12:BG12)*$CE12</f>
        <v>0</v>
      </c>
      <c r="DN12" s="1295">
        <f t="shared" ref="DN12:DN17" si="27">COUNTA(BA12:BG12)*$CF12</f>
        <v>0</v>
      </c>
      <c r="DO12" s="1296">
        <f>COUNTA(AT12:AX12)*$CG12</f>
        <v>0</v>
      </c>
      <c r="DP12" s="1294">
        <f t="shared" ref="DP12:DP17" si="28">COUNTA(BH12:BN12)*$CE12</f>
        <v>0</v>
      </c>
      <c r="DQ12" s="1295">
        <f t="shared" ref="DQ12:DQ17" si="29">COUNTA(BH12:BN12)*$CF12</f>
        <v>0</v>
      </c>
      <c r="DR12" s="1296">
        <f t="shared" ref="DR12:DR17" si="30">COUNTA(BH12:BN12)*$CG12</f>
        <v>0</v>
      </c>
      <c r="DZ12" s="1227"/>
      <c r="EA12" s="1227"/>
      <c r="EB12" s="1227"/>
      <c r="EC12" s="1227"/>
      <c r="ED12" s="1227"/>
      <c r="EE12" s="1227"/>
      <c r="EF12" s="1227"/>
      <c r="EG12" s="1227"/>
      <c r="EH12" s="1227"/>
      <c r="EI12" s="1227"/>
      <c r="EJ12" s="1227"/>
      <c r="EK12" s="1227"/>
      <c r="EL12" s="1227"/>
      <c r="EM12" s="1227"/>
      <c r="EN12" s="1227"/>
      <c r="EO12" s="1227"/>
      <c r="EP12" s="1227"/>
      <c r="EQ12" s="1227"/>
      <c r="ER12" s="1227"/>
      <c r="ES12" s="1227"/>
      <c r="ET12" s="1227"/>
      <c r="EU12" s="1227"/>
      <c r="EV12" s="1227"/>
      <c r="EW12" s="1227"/>
      <c r="EX12" s="1227"/>
      <c r="EY12" s="1227"/>
      <c r="EZ12" s="1227"/>
      <c r="FA12" s="1227"/>
      <c r="FB12" s="1227"/>
      <c r="FC12" s="1227"/>
      <c r="FD12" s="1227"/>
      <c r="FE12" s="1227"/>
      <c r="FF12" s="1227"/>
      <c r="FG12" s="1227"/>
      <c r="FH12" s="1227"/>
      <c r="FI12" s="1227"/>
      <c r="FJ12" s="1227"/>
      <c r="FK12" s="1227"/>
      <c r="FL12" s="1227"/>
      <c r="FM12" s="1227"/>
      <c r="FN12" s="1227"/>
      <c r="FO12" s="1227"/>
      <c r="FP12" s="1227"/>
      <c r="FQ12" s="1227"/>
      <c r="FR12" s="1227"/>
      <c r="FS12" s="1227"/>
      <c r="FT12" s="1227"/>
      <c r="FU12" s="1227"/>
      <c r="FV12" s="1227"/>
      <c r="FW12" s="1227"/>
      <c r="FX12" s="1227"/>
      <c r="FY12" s="1227"/>
      <c r="FZ12" s="1227"/>
      <c r="GA12" s="1227"/>
      <c r="GB12" s="1227"/>
      <c r="GC12" s="1227"/>
      <c r="GD12" s="1227"/>
      <c r="GE12" s="1227"/>
      <c r="GF12" s="1227"/>
      <c r="GG12" s="1227"/>
      <c r="GH12" s="1227"/>
      <c r="GI12" s="1227"/>
      <c r="GJ12" s="1227"/>
      <c r="GK12" s="1227"/>
      <c r="GL12" s="1227"/>
      <c r="GM12" s="1227"/>
      <c r="GN12" s="1227"/>
      <c r="GO12" s="1227"/>
      <c r="GP12" s="1227"/>
      <c r="GQ12" s="1227"/>
      <c r="GR12" s="1227"/>
      <c r="GS12" s="1227"/>
      <c r="GT12" s="1227"/>
      <c r="GU12" s="1227"/>
      <c r="GV12" s="1227"/>
      <c r="GW12" s="1227"/>
      <c r="GX12" s="1227"/>
      <c r="GY12" s="1227"/>
      <c r="GZ12" s="1227"/>
      <c r="HA12" s="1227"/>
      <c r="HB12" s="1227"/>
      <c r="HC12" s="1227"/>
      <c r="HD12" s="1227"/>
      <c r="HE12" s="1227"/>
      <c r="HF12" s="1227"/>
      <c r="HG12" s="1227"/>
      <c r="HH12" s="1227"/>
      <c r="HI12" s="1227"/>
      <c r="HJ12" s="1227"/>
      <c r="HK12" s="1227"/>
      <c r="HL12" s="1227"/>
      <c r="HM12" s="1227"/>
      <c r="HN12" s="1227"/>
      <c r="HO12" s="1227"/>
      <c r="HP12" s="1227"/>
      <c r="HQ12" s="1227"/>
      <c r="HR12" s="1227"/>
      <c r="HS12" s="1227"/>
      <c r="HT12" s="1227"/>
      <c r="HU12" s="1227"/>
      <c r="HV12" s="1227"/>
      <c r="HW12" s="1227"/>
      <c r="HX12" s="1227"/>
      <c r="HY12" s="1227"/>
      <c r="HZ12" s="1227"/>
      <c r="IA12" s="1227"/>
      <c r="IB12" s="1227"/>
      <c r="IC12" s="1227"/>
      <c r="ID12" s="1227"/>
      <c r="IE12" s="1227"/>
      <c r="IF12" s="1227"/>
      <c r="IG12" s="1227"/>
      <c r="IH12" s="1227"/>
      <c r="II12" s="1227"/>
      <c r="IJ12" s="1227"/>
      <c r="IK12" s="1227"/>
      <c r="IL12" s="1227"/>
      <c r="IM12" s="1227"/>
      <c r="IN12" s="1227"/>
      <c r="IO12" s="1227"/>
      <c r="IP12" s="1227"/>
      <c r="IQ12" s="1227"/>
      <c r="IR12" s="1227"/>
      <c r="IS12" s="1227"/>
      <c r="IT12" s="1227"/>
      <c r="IU12" s="1227"/>
      <c r="IV12" s="1227"/>
      <c r="IW12" s="1227"/>
      <c r="IX12" s="1227"/>
      <c r="IY12" s="1227"/>
      <c r="IZ12" s="1227"/>
      <c r="JA12" s="1227"/>
      <c r="JB12" s="1227"/>
      <c r="JC12" s="1227"/>
      <c r="JD12" s="1227"/>
      <c r="JE12" s="1227"/>
      <c r="JF12" s="1227"/>
      <c r="JG12" s="1227"/>
      <c r="JH12" s="1227"/>
      <c r="JI12" s="1227"/>
      <c r="JJ12" s="1227"/>
      <c r="JK12" s="1227"/>
      <c r="JL12" s="1227"/>
      <c r="JM12" s="1227"/>
      <c r="JN12" s="1227"/>
      <c r="JO12" s="1227"/>
      <c r="JP12" s="1227"/>
      <c r="JQ12" s="1227"/>
      <c r="JR12" s="1227"/>
      <c r="JS12" s="1227"/>
      <c r="JT12" s="1227"/>
      <c r="JU12" s="1227"/>
      <c r="JV12" s="1227"/>
      <c r="JW12" s="1227"/>
    </row>
    <row r="13" spans="1:283" s="1230" customFormat="1">
      <c r="A13" s="1283"/>
      <c r="B13" s="1271"/>
      <c r="C13" s="738" t="s">
        <v>309</v>
      </c>
      <c r="D13" s="1297">
        <v>0.4375</v>
      </c>
      <c r="E13" s="1298" t="s">
        <v>310</v>
      </c>
      <c r="F13" s="1298" t="s">
        <v>305</v>
      </c>
      <c r="G13" s="1299" t="str">
        <f t="shared" si="6"/>
        <v>DAY</v>
      </c>
      <c r="H13" s="1300" t="s">
        <v>256</v>
      </c>
      <c r="I13" s="1299" t="s">
        <v>311</v>
      </c>
      <c r="J13" s="1299" t="s">
        <v>312</v>
      </c>
      <c r="K13" s="1301"/>
      <c r="L13" s="1301"/>
      <c r="M13" s="1301"/>
      <c r="N13" s="1301"/>
      <c r="O13" s="1301"/>
      <c r="P13" s="1302"/>
      <c r="Q13" s="1302"/>
      <c r="R13" s="1467">
        <v>1</v>
      </c>
      <c r="S13" s="1301"/>
      <c r="T13" s="1301"/>
      <c r="U13" s="1467">
        <v>1</v>
      </c>
      <c r="V13" s="1301"/>
      <c r="W13" s="1302"/>
      <c r="X13" s="1302"/>
      <c r="Y13" s="1467">
        <v>1</v>
      </c>
      <c r="Z13" s="1301"/>
      <c r="AA13" s="1466"/>
      <c r="AB13" s="1301"/>
      <c r="AC13" s="1302">
        <v>1</v>
      </c>
      <c r="AD13" s="1302"/>
      <c r="AE13" s="1302"/>
      <c r="AF13" s="1301"/>
      <c r="AG13" s="1302">
        <v>1</v>
      </c>
      <c r="AH13" s="1301"/>
      <c r="AI13" s="1466"/>
      <c r="AJ13" s="1301"/>
      <c r="AK13" s="1302"/>
      <c r="AL13" s="1302"/>
      <c r="AM13" s="1290"/>
      <c r="AN13" s="1290"/>
      <c r="AO13" s="1301"/>
      <c r="AP13" s="1466"/>
      <c r="AQ13" s="1301"/>
      <c r="AR13" s="1302"/>
      <c r="AS13" s="1302"/>
      <c r="AT13" s="1301"/>
      <c r="AU13" s="1301"/>
      <c r="AV13" s="1301"/>
      <c r="AW13" s="1301"/>
      <c r="AX13" s="1301"/>
      <c r="AY13" s="1302"/>
      <c r="AZ13" s="1302"/>
      <c r="BA13" s="1301"/>
      <c r="BB13" s="1301"/>
      <c r="BC13" s="1301"/>
      <c r="BD13" s="1301"/>
      <c r="BE13" s="1301"/>
      <c r="BF13" s="1302"/>
      <c r="BG13" s="1302"/>
      <c r="BH13" s="1301"/>
      <c r="BI13" s="1301"/>
      <c r="BJ13" s="1301"/>
      <c r="BK13" s="1301"/>
      <c r="BL13" s="1301"/>
      <c r="BM13" s="1302"/>
      <c r="BN13" s="1302"/>
      <c r="BO13" s="1301"/>
      <c r="BP13" s="1301"/>
      <c r="BQ13" s="1301"/>
      <c r="BR13" s="1301"/>
      <c r="BS13" s="1301"/>
      <c r="BT13" s="1302"/>
      <c r="BU13" s="1302"/>
      <c r="BV13" s="1301"/>
      <c r="BW13" s="1301"/>
      <c r="BX13" s="1301"/>
      <c r="BY13" s="1301"/>
      <c r="BZ13" s="1301"/>
      <c r="CA13" s="1302"/>
      <c r="CB13" s="1302"/>
      <c r="CC13" s="1301"/>
      <c r="CD13" s="1303">
        <f t="shared" ref="CD13" si="31">SUM(K13:CC13)</f>
        <v>5</v>
      </c>
      <c r="CE13" s="116">
        <v>1.4</v>
      </c>
      <c r="CF13" s="117"/>
      <c r="CG13" s="118">
        <f t="shared" si="8"/>
        <v>0.80098946286301709</v>
      </c>
      <c r="CH13" s="119">
        <f t="shared" si="9"/>
        <v>7</v>
      </c>
      <c r="CI13" s="120">
        <f t="shared" si="10"/>
        <v>0</v>
      </c>
      <c r="CJ13" s="121">
        <f t="shared" si="11"/>
        <v>4.0049473143150855</v>
      </c>
      <c r="CK13" s="543">
        <f>1417/2</f>
        <v>708.5</v>
      </c>
      <c r="CL13" s="543">
        <f>1417/2</f>
        <v>708.5</v>
      </c>
      <c r="CM13" s="734">
        <f t="shared" si="12"/>
        <v>354.25</v>
      </c>
      <c r="CN13" s="543"/>
      <c r="CO13" s="248">
        <v>345</v>
      </c>
      <c r="CP13" s="249">
        <f t="shared" si="13"/>
        <v>1771.25</v>
      </c>
      <c r="CQ13" s="249">
        <f t="shared" si="14"/>
        <v>1725</v>
      </c>
      <c r="CR13" s="1304">
        <f t="shared" si="15"/>
        <v>430.71727656297634</v>
      </c>
      <c r="CS13" s="1293"/>
      <c r="CT13" s="1279">
        <f t="shared" ref="CT13:CT18" si="32">SUM(K13:W13)*CO13</f>
        <v>690</v>
      </c>
      <c r="CU13" s="1279">
        <f t="shared" ref="CU13:CU18" si="33">SUM(X13:AX13)*CO13</f>
        <v>1035</v>
      </c>
      <c r="CV13" s="1279"/>
      <c r="CW13" s="1293"/>
      <c r="CX13" s="1294"/>
      <c r="CY13" s="1295"/>
      <c r="CZ13" s="1296">
        <f t="shared" ref="CZ13:CZ18" si="34">COUNTA(K13:Q13)*$CG13</f>
        <v>0</v>
      </c>
      <c r="DA13" s="1294"/>
      <c r="DB13" s="1295"/>
      <c r="DC13" s="1296">
        <f t="shared" ref="DC13:DC18" si="35">COUNTA(R13:X13)*$CG13</f>
        <v>1.6019789257260342</v>
      </c>
      <c r="DD13" s="1294"/>
      <c r="DE13" s="1295"/>
      <c r="DF13" s="1296">
        <f t="shared" ref="DF13:DF18" si="36">COUNTA(Y13:AE13)*$CG13</f>
        <v>1.6019789257260342</v>
      </c>
      <c r="DG13" s="1294"/>
      <c r="DH13" s="1295"/>
      <c r="DI13" s="1296">
        <f t="shared" ref="DI13:DI18" si="37">COUNTA(AF13:AL13)*$CG13</f>
        <v>0.80098946286301709</v>
      </c>
      <c r="DJ13" s="1294"/>
      <c r="DK13" s="1295"/>
      <c r="DL13" s="1296">
        <f t="shared" ref="DL13:DL18" si="38">COUNTA(AM13:AS13)*$CG13</f>
        <v>0</v>
      </c>
      <c r="DM13" s="1294"/>
      <c r="DN13" s="1295"/>
      <c r="DO13" s="1296">
        <f t="shared" ref="DO13:DO18" si="39">COUNTA(AT13:AX13)*$CG13</f>
        <v>0</v>
      </c>
      <c r="DP13" s="1294"/>
      <c r="DQ13" s="1295"/>
      <c r="DR13" s="1296"/>
      <c r="DZ13" s="1227"/>
      <c r="EA13" s="1227"/>
      <c r="EB13" s="1227"/>
      <c r="EC13" s="1227"/>
      <c r="ED13" s="1227"/>
      <c r="EE13" s="1227"/>
      <c r="EF13" s="1227"/>
      <c r="EG13" s="1227"/>
      <c r="EH13" s="1227"/>
      <c r="EI13" s="1227"/>
      <c r="EJ13" s="1227"/>
      <c r="EK13" s="1227"/>
      <c r="EL13" s="1227"/>
      <c r="EM13" s="1227"/>
      <c r="EN13" s="1227"/>
      <c r="EO13" s="1227"/>
      <c r="EP13" s="1227"/>
      <c r="EQ13" s="1227"/>
      <c r="ER13" s="1227"/>
      <c r="ES13" s="1227"/>
      <c r="ET13" s="1227"/>
      <c r="EU13" s="1227"/>
      <c r="EV13" s="1227"/>
      <c r="EW13" s="1227"/>
      <c r="EX13" s="1227"/>
      <c r="EY13" s="1227"/>
      <c r="EZ13" s="1227"/>
      <c r="FA13" s="1227"/>
      <c r="FB13" s="1227"/>
      <c r="FC13" s="1227"/>
      <c r="FD13" s="1227"/>
      <c r="FE13" s="1227"/>
      <c r="FF13" s="1227"/>
      <c r="FG13" s="1227"/>
      <c r="FH13" s="1227"/>
      <c r="FI13" s="1227"/>
      <c r="FJ13" s="1227"/>
      <c r="FK13" s="1227"/>
      <c r="FL13" s="1227"/>
      <c r="FM13" s="1227"/>
      <c r="FN13" s="1227"/>
      <c r="FO13" s="1227"/>
      <c r="FP13" s="1227"/>
      <c r="FQ13" s="1227"/>
      <c r="FR13" s="1227"/>
      <c r="FS13" s="1227"/>
      <c r="FT13" s="1227"/>
      <c r="FU13" s="1227"/>
      <c r="FV13" s="1227"/>
      <c r="FW13" s="1227"/>
      <c r="FX13" s="1227"/>
      <c r="FY13" s="1227"/>
      <c r="FZ13" s="1227"/>
      <c r="GA13" s="1227"/>
      <c r="GB13" s="1227"/>
      <c r="GC13" s="1227"/>
      <c r="GD13" s="1227"/>
      <c r="GE13" s="1227"/>
      <c r="GF13" s="1227"/>
      <c r="GG13" s="1227"/>
      <c r="GH13" s="1227"/>
      <c r="GI13" s="1227"/>
      <c r="GJ13" s="1227"/>
      <c r="GK13" s="1227"/>
      <c r="GL13" s="1227"/>
      <c r="GM13" s="1227"/>
      <c r="GN13" s="1227"/>
      <c r="GO13" s="1227"/>
      <c r="GP13" s="1227"/>
      <c r="GQ13" s="1227"/>
      <c r="GR13" s="1227"/>
      <c r="GS13" s="1227"/>
      <c r="GT13" s="1227"/>
      <c r="GU13" s="1227"/>
      <c r="GV13" s="1227"/>
      <c r="GW13" s="1227"/>
      <c r="GX13" s="1227"/>
      <c r="GY13" s="1227"/>
      <c r="GZ13" s="1227"/>
      <c r="HA13" s="1227"/>
      <c r="HB13" s="1227"/>
      <c r="HC13" s="1227"/>
      <c r="HD13" s="1227"/>
      <c r="HE13" s="1227"/>
      <c r="HF13" s="1227"/>
      <c r="HG13" s="1227"/>
      <c r="HH13" s="1227"/>
      <c r="HI13" s="1227"/>
      <c r="HJ13" s="1227"/>
      <c r="HK13" s="1227"/>
      <c r="HL13" s="1227"/>
      <c r="HM13" s="1227"/>
      <c r="HN13" s="1227"/>
      <c r="HO13" s="1227"/>
      <c r="HP13" s="1227"/>
      <c r="HQ13" s="1227"/>
      <c r="HR13" s="1227"/>
      <c r="HS13" s="1227"/>
      <c r="HT13" s="1227"/>
      <c r="HU13" s="1227"/>
      <c r="HV13" s="1227"/>
      <c r="HW13" s="1227"/>
      <c r="HX13" s="1227"/>
      <c r="HY13" s="1227"/>
      <c r="HZ13" s="1227"/>
      <c r="IA13" s="1227"/>
      <c r="IB13" s="1227"/>
      <c r="IC13" s="1227"/>
      <c r="ID13" s="1227"/>
      <c r="IE13" s="1227"/>
      <c r="IF13" s="1227"/>
      <c r="IG13" s="1227"/>
      <c r="IH13" s="1227"/>
      <c r="II13" s="1227"/>
      <c r="IJ13" s="1227"/>
      <c r="IK13" s="1227"/>
      <c r="IL13" s="1227"/>
      <c r="IM13" s="1227"/>
      <c r="IN13" s="1227"/>
      <c r="IO13" s="1227"/>
      <c r="IP13" s="1227"/>
      <c r="IQ13" s="1227"/>
      <c r="IR13" s="1227"/>
      <c r="IS13" s="1227"/>
      <c r="IT13" s="1227"/>
      <c r="IU13" s="1227"/>
      <c r="IV13" s="1227"/>
      <c r="IW13" s="1227"/>
      <c r="IX13" s="1227"/>
      <c r="IY13" s="1227"/>
      <c r="IZ13" s="1227"/>
      <c r="JA13" s="1227"/>
      <c r="JB13" s="1227"/>
      <c r="JC13" s="1227"/>
      <c r="JD13" s="1227"/>
      <c r="JE13" s="1227"/>
      <c r="JF13" s="1227"/>
      <c r="JG13" s="1227"/>
      <c r="JH13" s="1227"/>
      <c r="JI13" s="1227"/>
      <c r="JJ13" s="1227"/>
      <c r="JK13" s="1227"/>
      <c r="JL13" s="1227"/>
      <c r="JM13" s="1227"/>
      <c r="JN13" s="1227"/>
      <c r="JO13" s="1227"/>
      <c r="JP13" s="1227"/>
      <c r="JQ13" s="1227"/>
      <c r="JR13" s="1227"/>
      <c r="JS13" s="1227"/>
      <c r="JT13" s="1227"/>
      <c r="JU13" s="1227"/>
      <c r="JV13" s="1227"/>
      <c r="JW13" s="1227"/>
    </row>
    <row r="14" spans="1:283" s="1230" customFormat="1">
      <c r="A14" s="1283"/>
      <c r="B14" s="1271"/>
      <c r="C14" s="108" t="s">
        <v>313</v>
      </c>
      <c r="D14" s="706">
        <v>0.54166666666666663</v>
      </c>
      <c r="E14" s="1305" t="s">
        <v>304</v>
      </c>
      <c r="F14" s="1305" t="s">
        <v>305</v>
      </c>
      <c r="G14" s="1306" t="str">
        <f t="shared" si="6"/>
        <v>EARLY</v>
      </c>
      <c r="H14" s="1307" t="s">
        <v>256</v>
      </c>
      <c r="I14" s="1306" t="s">
        <v>306</v>
      </c>
      <c r="J14" s="1306" t="s">
        <v>307</v>
      </c>
      <c r="K14" s="1301"/>
      <c r="L14" s="1301"/>
      <c r="M14" s="1301"/>
      <c r="N14" s="1301"/>
      <c r="O14" s="1301">
        <v>1</v>
      </c>
      <c r="P14" s="1302"/>
      <c r="Q14" s="1302"/>
      <c r="R14" s="1301">
        <v>1</v>
      </c>
      <c r="S14" s="1301">
        <v>1</v>
      </c>
      <c r="T14" s="1301"/>
      <c r="U14" s="1301"/>
      <c r="V14" s="1301"/>
      <c r="W14" s="1302"/>
      <c r="X14" s="1302"/>
      <c r="Y14" s="1301"/>
      <c r="Z14" s="1301"/>
      <c r="AA14" s="1301"/>
      <c r="AB14" s="1301"/>
      <c r="AC14" s="1301"/>
      <c r="AD14" s="1302"/>
      <c r="AE14" s="1302"/>
      <c r="AF14" s="1301"/>
      <c r="AG14" s="1301"/>
      <c r="AH14" s="1301"/>
      <c r="AI14" s="1301"/>
      <c r="AJ14" s="1301"/>
      <c r="AK14" s="1302"/>
      <c r="AL14" s="1302"/>
      <c r="AM14" s="1290"/>
      <c r="AN14" s="1290"/>
      <c r="AO14" s="1301"/>
      <c r="AP14" s="1301"/>
      <c r="AQ14" s="1301"/>
      <c r="AR14" s="1302"/>
      <c r="AS14" s="1302"/>
      <c r="AT14" s="1301"/>
      <c r="AU14" s="1301"/>
      <c r="AV14" s="1301"/>
      <c r="AW14" s="1301"/>
      <c r="AX14" s="1301"/>
      <c r="AY14" s="1302"/>
      <c r="AZ14" s="1302"/>
      <c r="BA14" s="1301"/>
      <c r="BB14" s="1301"/>
      <c r="BC14" s="1301"/>
      <c r="BD14" s="1301"/>
      <c r="BE14" s="1301"/>
      <c r="BF14" s="1302"/>
      <c r="BG14" s="1302"/>
      <c r="BH14" s="1301"/>
      <c r="BI14" s="1301"/>
      <c r="BJ14" s="1301"/>
      <c r="BK14" s="1301"/>
      <c r="BL14" s="1301"/>
      <c r="BM14" s="1302"/>
      <c r="BN14" s="1302"/>
      <c r="BO14" s="1301"/>
      <c r="BP14" s="1301"/>
      <c r="BQ14" s="1301"/>
      <c r="BR14" s="1301"/>
      <c r="BS14" s="1301"/>
      <c r="BT14" s="1302"/>
      <c r="BU14" s="1302"/>
      <c r="BV14" s="1301"/>
      <c r="BW14" s="1301"/>
      <c r="BX14" s="1301"/>
      <c r="BY14" s="1301"/>
      <c r="BZ14" s="1301"/>
      <c r="CA14" s="1302"/>
      <c r="CB14" s="1302"/>
      <c r="CC14" s="1301"/>
      <c r="CD14" s="1303">
        <f t="shared" si="7"/>
        <v>3</v>
      </c>
      <c r="CE14" s="116">
        <v>3.6</v>
      </c>
      <c r="CF14" s="117"/>
      <c r="CG14" s="118">
        <f t="shared" si="8"/>
        <v>2.0596871902191869</v>
      </c>
      <c r="CH14" s="119">
        <f t="shared" si="9"/>
        <v>10.8</v>
      </c>
      <c r="CI14" s="120">
        <f t="shared" si="10"/>
        <v>0</v>
      </c>
      <c r="CJ14" s="121">
        <f t="shared" si="11"/>
        <v>6.1790615706575611</v>
      </c>
      <c r="CK14" s="543">
        <f>1417/2</f>
        <v>708.5</v>
      </c>
      <c r="CL14" s="543">
        <f>1417/2</f>
        <v>708.5</v>
      </c>
      <c r="CM14" s="734">
        <f t="shared" si="12"/>
        <v>944.66666666666674</v>
      </c>
      <c r="CN14" s="543"/>
      <c r="CO14" s="248">
        <v>345</v>
      </c>
      <c r="CP14" s="249">
        <f t="shared" si="13"/>
        <v>2834</v>
      </c>
      <c r="CQ14" s="249">
        <f t="shared" si="14"/>
        <v>1035</v>
      </c>
      <c r="CR14" s="1304">
        <f t="shared" si="15"/>
        <v>167.50116310782411</v>
      </c>
      <c r="CS14" s="1293">
        <v>27600</v>
      </c>
      <c r="CT14" s="1279">
        <f t="shared" si="32"/>
        <v>1035</v>
      </c>
      <c r="CU14" s="1279">
        <f t="shared" si="33"/>
        <v>0</v>
      </c>
      <c r="CV14" s="1279"/>
      <c r="CW14" s="1293"/>
      <c r="CX14" s="1294">
        <f t="shared" si="16"/>
        <v>7.2</v>
      </c>
      <c r="CY14" s="1295">
        <f t="shared" si="17"/>
        <v>0</v>
      </c>
      <c r="CZ14" s="1296">
        <f t="shared" si="34"/>
        <v>2.0596871902191869</v>
      </c>
      <c r="DA14" s="1294">
        <f t="shared" si="18"/>
        <v>0</v>
      </c>
      <c r="DB14" s="1295">
        <f t="shared" si="19"/>
        <v>0</v>
      </c>
      <c r="DC14" s="1296">
        <f t="shared" si="35"/>
        <v>4.1193743804383738</v>
      </c>
      <c r="DD14" s="1294">
        <f t="shared" si="20"/>
        <v>0</v>
      </c>
      <c r="DE14" s="1295">
        <f t="shared" si="21"/>
        <v>0</v>
      </c>
      <c r="DF14" s="1296">
        <f t="shared" si="36"/>
        <v>0</v>
      </c>
      <c r="DG14" s="1294">
        <f t="shared" si="22"/>
        <v>0</v>
      </c>
      <c r="DH14" s="1295">
        <f t="shared" si="23"/>
        <v>0</v>
      </c>
      <c r="DI14" s="1296">
        <f t="shared" si="37"/>
        <v>0</v>
      </c>
      <c r="DJ14" s="1294">
        <f t="shared" si="24"/>
        <v>0</v>
      </c>
      <c r="DK14" s="1295">
        <f t="shared" si="25"/>
        <v>0</v>
      </c>
      <c r="DL14" s="1296">
        <f t="shared" si="38"/>
        <v>0</v>
      </c>
      <c r="DM14" s="1294">
        <f t="shared" si="26"/>
        <v>0</v>
      </c>
      <c r="DN14" s="1295">
        <f t="shared" si="27"/>
        <v>0</v>
      </c>
      <c r="DO14" s="1296">
        <f t="shared" si="39"/>
        <v>0</v>
      </c>
      <c r="DP14" s="1294">
        <f t="shared" si="28"/>
        <v>0</v>
      </c>
      <c r="DQ14" s="1295">
        <f t="shared" si="29"/>
        <v>0</v>
      </c>
      <c r="DR14" s="1296">
        <f t="shared" si="30"/>
        <v>0</v>
      </c>
      <c r="DT14" s="1308">
        <f>+CQ19+CQ54</f>
        <v>27600</v>
      </c>
      <c r="DZ14" s="1227"/>
      <c r="EA14" s="1227"/>
      <c r="EB14" s="1227"/>
      <c r="EC14" s="1227"/>
      <c r="ED14" s="1227"/>
      <c r="EE14" s="1227"/>
      <c r="EF14" s="1227"/>
      <c r="EG14" s="1227"/>
      <c r="EH14" s="1227"/>
      <c r="EI14" s="1227"/>
      <c r="EJ14" s="1227"/>
      <c r="EK14" s="1227"/>
      <c r="EL14" s="1227"/>
      <c r="EM14" s="1227"/>
      <c r="EN14" s="1227"/>
      <c r="EO14" s="1227"/>
      <c r="EP14" s="1227"/>
      <c r="EQ14" s="1227"/>
      <c r="ER14" s="1227"/>
      <c r="ES14" s="1227"/>
      <c r="ET14" s="1227"/>
      <c r="EU14" s="1227"/>
      <c r="EV14" s="1227"/>
      <c r="EW14" s="1227"/>
      <c r="EX14" s="1227"/>
      <c r="EY14" s="1227"/>
      <c r="EZ14" s="1227"/>
      <c r="FA14" s="1227"/>
      <c r="FB14" s="1227"/>
      <c r="FC14" s="1227"/>
      <c r="FD14" s="1227"/>
      <c r="FE14" s="1227"/>
      <c r="FF14" s="1227"/>
      <c r="FG14" s="1227"/>
      <c r="FH14" s="1227"/>
      <c r="FI14" s="1227"/>
      <c r="FJ14" s="1227"/>
      <c r="FK14" s="1227"/>
      <c r="FL14" s="1227"/>
      <c r="FM14" s="1227"/>
      <c r="FN14" s="1227"/>
      <c r="FO14" s="1227"/>
      <c r="FP14" s="1227"/>
      <c r="FQ14" s="1227"/>
      <c r="FR14" s="1227"/>
      <c r="FS14" s="1227"/>
      <c r="FT14" s="1227"/>
      <c r="FU14" s="1227"/>
      <c r="FV14" s="1227"/>
      <c r="FW14" s="1227"/>
      <c r="FX14" s="1227"/>
      <c r="FY14" s="1227"/>
      <c r="FZ14" s="1227"/>
      <c r="GA14" s="1227"/>
      <c r="GB14" s="1227"/>
      <c r="GC14" s="1227"/>
      <c r="GD14" s="1227"/>
      <c r="GE14" s="1227"/>
      <c r="GF14" s="1227"/>
      <c r="GG14" s="1227"/>
      <c r="GH14" s="1227"/>
      <c r="GI14" s="1227"/>
      <c r="GJ14" s="1227"/>
      <c r="GK14" s="1227"/>
      <c r="GL14" s="1227"/>
      <c r="GM14" s="1227"/>
      <c r="GN14" s="1227"/>
      <c r="GO14" s="1227"/>
      <c r="GP14" s="1227"/>
      <c r="GQ14" s="1227"/>
      <c r="GR14" s="1227"/>
      <c r="GS14" s="1227"/>
      <c r="GT14" s="1227"/>
      <c r="GU14" s="1227"/>
      <c r="GV14" s="1227"/>
      <c r="GW14" s="1227"/>
      <c r="GX14" s="1227"/>
      <c r="GY14" s="1227"/>
      <c r="GZ14" s="1227"/>
      <c r="HA14" s="1227"/>
      <c r="HB14" s="1227"/>
      <c r="HC14" s="1227"/>
      <c r="HD14" s="1227"/>
      <c r="HE14" s="1227"/>
      <c r="HF14" s="1227"/>
      <c r="HG14" s="1227"/>
      <c r="HH14" s="1227"/>
      <c r="HI14" s="1227"/>
      <c r="HJ14" s="1227"/>
      <c r="HK14" s="1227"/>
      <c r="HL14" s="1227"/>
      <c r="HM14" s="1227"/>
      <c r="HN14" s="1227"/>
      <c r="HO14" s="1227"/>
      <c r="HP14" s="1227"/>
      <c r="HQ14" s="1227"/>
      <c r="HR14" s="1227"/>
      <c r="HS14" s="1227"/>
      <c r="HT14" s="1227"/>
      <c r="HU14" s="1227"/>
      <c r="HV14" s="1227"/>
      <c r="HW14" s="1227"/>
      <c r="HX14" s="1227"/>
      <c r="HY14" s="1227"/>
      <c r="HZ14" s="1227"/>
      <c r="IA14" s="1227"/>
      <c r="IB14" s="1227"/>
      <c r="IC14" s="1227"/>
      <c r="ID14" s="1227"/>
      <c r="IE14" s="1227"/>
      <c r="IF14" s="1227"/>
      <c r="IG14" s="1227"/>
      <c r="IH14" s="1227"/>
      <c r="II14" s="1227"/>
      <c r="IJ14" s="1227"/>
      <c r="IK14" s="1227"/>
      <c r="IL14" s="1227"/>
      <c r="IM14" s="1227"/>
      <c r="IN14" s="1227"/>
      <c r="IO14" s="1227"/>
      <c r="IP14" s="1227"/>
      <c r="IQ14" s="1227"/>
      <c r="IR14" s="1227"/>
      <c r="IS14" s="1227"/>
      <c r="IT14" s="1227"/>
      <c r="IU14" s="1227"/>
      <c r="IV14" s="1227"/>
      <c r="IW14" s="1227"/>
      <c r="IX14" s="1227"/>
      <c r="IY14" s="1227"/>
      <c r="IZ14" s="1227"/>
      <c r="JA14" s="1227"/>
      <c r="JB14" s="1227"/>
      <c r="JC14" s="1227"/>
      <c r="JD14" s="1227"/>
      <c r="JE14" s="1227"/>
      <c r="JF14" s="1227"/>
      <c r="JG14" s="1227"/>
      <c r="JH14" s="1227"/>
      <c r="JI14" s="1227"/>
      <c r="JJ14" s="1227"/>
      <c r="JK14" s="1227"/>
      <c r="JL14" s="1227"/>
      <c r="JM14" s="1227"/>
      <c r="JN14" s="1227"/>
      <c r="JO14" s="1227"/>
      <c r="JP14" s="1227"/>
      <c r="JQ14" s="1227"/>
      <c r="JR14" s="1227"/>
      <c r="JS14" s="1227"/>
      <c r="JT14" s="1227"/>
      <c r="JU14" s="1227"/>
      <c r="JV14" s="1227"/>
      <c r="JW14" s="1227"/>
    </row>
    <row r="15" spans="1:283" s="1230" customFormat="1">
      <c r="A15" s="1283"/>
      <c r="B15" s="1271"/>
      <c r="C15" s="643" t="s">
        <v>303</v>
      </c>
      <c r="D15" s="1309">
        <v>0.25</v>
      </c>
      <c r="E15" s="1310" t="s">
        <v>304</v>
      </c>
      <c r="F15" s="1310" t="s">
        <v>305</v>
      </c>
      <c r="G15" s="1311" t="str">
        <f t="shared" si="6"/>
        <v>DAY</v>
      </c>
      <c r="H15" s="1312" t="s">
        <v>256</v>
      </c>
      <c r="I15" s="1311" t="s">
        <v>306</v>
      </c>
      <c r="J15" s="1311" t="s">
        <v>314</v>
      </c>
      <c r="K15" s="1313"/>
      <c r="L15" s="1313"/>
      <c r="M15" s="1313"/>
      <c r="N15" s="1313"/>
      <c r="O15" s="1313"/>
      <c r="P15" s="1314"/>
      <c r="Q15" s="1314"/>
      <c r="R15" s="1313"/>
      <c r="S15" s="1313"/>
      <c r="T15" s="1313"/>
      <c r="U15" s="1313"/>
      <c r="V15" s="1313">
        <v>1</v>
      </c>
      <c r="W15" s="1314"/>
      <c r="X15" s="1314"/>
      <c r="Y15" s="1313">
        <v>1</v>
      </c>
      <c r="Z15" s="1313"/>
      <c r="AA15" s="1313"/>
      <c r="AB15" s="1313"/>
      <c r="AC15" s="1313"/>
      <c r="AD15" s="1314"/>
      <c r="AE15" s="1314"/>
      <c r="AF15" s="1313"/>
      <c r="AG15" s="1313">
        <v>1</v>
      </c>
      <c r="AH15" s="1313"/>
      <c r="AI15" s="1313"/>
      <c r="AJ15" s="1313"/>
      <c r="AK15" s="1314"/>
      <c r="AL15" s="1314"/>
      <c r="AM15" s="1315"/>
      <c r="AN15" s="1315"/>
      <c r="AO15" s="1313"/>
      <c r="AP15" s="1313"/>
      <c r="AQ15" s="1313"/>
      <c r="AR15" s="1314"/>
      <c r="AS15" s="1314"/>
      <c r="AT15" s="1313"/>
      <c r="AU15" s="1313"/>
      <c r="AV15" s="1313"/>
      <c r="AW15" s="1313"/>
      <c r="AX15" s="1313"/>
      <c r="AY15" s="1314"/>
      <c r="AZ15" s="1314"/>
      <c r="BA15" s="1313"/>
      <c r="BB15" s="1313"/>
      <c r="BC15" s="1313"/>
      <c r="BD15" s="1313"/>
      <c r="BE15" s="1313"/>
      <c r="BF15" s="1314"/>
      <c r="BG15" s="1314"/>
      <c r="BH15" s="1313"/>
      <c r="BI15" s="1313"/>
      <c r="BJ15" s="1313"/>
      <c r="BK15" s="1313"/>
      <c r="BL15" s="1313"/>
      <c r="BM15" s="1314"/>
      <c r="BN15" s="1314"/>
      <c r="BO15" s="1313"/>
      <c r="BP15" s="1313"/>
      <c r="BQ15" s="1313"/>
      <c r="BR15" s="1313"/>
      <c r="BS15" s="1313"/>
      <c r="BT15" s="1314"/>
      <c r="BU15" s="1314"/>
      <c r="BV15" s="1313"/>
      <c r="BW15" s="1313"/>
      <c r="BX15" s="1313"/>
      <c r="BY15" s="1313"/>
      <c r="BZ15" s="1313"/>
      <c r="CA15" s="1314"/>
      <c r="CB15" s="1314"/>
      <c r="CC15" s="1313"/>
      <c r="CD15" s="1316">
        <f t="shared" si="7"/>
        <v>3</v>
      </c>
      <c r="CE15" s="716">
        <v>2.7</v>
      </c>
      <c r="CF15" s="652"/>
      <c r="CG15" s="653">
        <f t="shared" si="8"/>
        <v>1.5447653926643903</v>
      </c>
      <c r="CH15" s="654">
        <f t="shared" si="9"/>
        <v>8.1000000000000014</v>
      </c>
      <c r="CI15" s="655">
        <f t="shared" si="10"/>
        <v>0</v>
      </c>
      <c r="CJ15" s="656">
        <f t="shared" si="11"/>
        <v>4.6342961779931713</v>
      </c>
      <c r="CK15" s="657">
        <f>2673/2</f>
        <v>1336.5</v>
      </c>
      <c r="CL15" s="657">
        <f>2673/2</f>
        <v>1336.5</v>
      </c>
      <c r="CM15" s="735">
        <f t="shared" si="12"/>
        <v>891</v>
      </c>
      <c r="CN15" s="657"/>
      <c r="CO15" s="658">
        <v>345</v>
      </c>
      <c r="CP15" s="658">
        <f t="shared" si="13"/>
        <v>2673</v>
      </c>
      <c r="CQ15" s="658">
        <f t="shared" si="14"/>
        <v>1035</v>
      </c>
      <c r="CR15" s="1317">
        <f t="shared" si="15"/>
        <v>223.33488414376546</v>
      </c>
      <c r="CS15" s="1293">
        <f>+CS14*40%</f>
        <v>11040</v>
      </c>
      <c r="CT15" s="1279">
        <f t="shared" si="32"/>
        <v>345</v>
      </c>
      <c r="CU15" s="1279">
        <f t="shared" si="33"/>
        <v>690</v>
      </c>
      <c r="CV15" s="1279"/>
      <c r="CW15" s="1293"/>
      <c r="CX15" s="1294">
        <f t="shared" si="16"/>
        <v>2.7</v>
      </c>
      <c r="CY15" s="1295">
        <f t="shared" si="17"/>
        <v>0</v>
      </c>
      <c r="CZ15" s="1296">
        <f t="shared" si="34"/>
        <v>0</v>
      </c>
      <c r="DA15" s="1294">
        <f t="shared" si="18"/>
        <v>2.7</v>
      </c>
      <c r="DB15" s="1295">
        <f t="shared" si="19"/>
        <v>0</v>
      </c>
      <c r="DC15" s="1296">
        <f t="shared" si="35"/>
        <v>1.5447653926643903</v>
      </c>
      <c r="DD15" s="1294">
        <f t="shared" si="20"/>
        <v>2.7</v>
      </c>
      <c r="DE15" s="1295">
        <f t="shared" si="21"/>
        <v>0</v>
      </c>
      <c r="DF15" s="1296">
        <f t="shared" si="36"/>
        <v>1.5447653926643903</v>
      </c>
      <c r="DG15" s="1294">
        <f t="shared" si="22"/>
        <v>0</v>
      </c>
      <c r="DH15" s="1295">
        <f t="shared" si="23"/>
        <v>0</v>
      </c>
      <c r="DI15" s="1296">
        <f t="shared" si="37"/>
        <v>1.5447653926643903</v>
      </c>
      <c r="DJ15" s="1294">
        <f t="shared" si="24"/>
        <v>0</v>
      </c>
      <c r="DK15" s="1295">
        <f t="shared" si="25"/>
        <v>0</v>
      </c>
      <c r="DL15" s="1296">
        <f t="shared" si="38"/>
        <v>0</v>
      </c>
      <c r="DM15" s="1294">
        <f t="shared" si="26"/>
        <v>0</v>
      </c>
      <c r="DN15" s="1295">
        <f t="shared" si="27"/>
        <v>0</v>
      </c>
      <c r="DO15" s="1296">
        <f t="shared" si="39"/>
        <v>0</v>
      </c>
      <c r="DP15" s="1294">
        <f t="shared" si="28"/>
        <v>0</v>
      </c>
      <c r="DQ15" s="1295">
        <f t="shared" si="29"/>
        <v>0</v>
      </c>
      <c r="DR15" s="1296">
        <f t="shared" si="30"/>
        <v>0</v>
      </c>
      <c r="DT15" s="1230">
        <f>+CS15/32</f>
        <v>345</v>
      </c>
      <c r="DZ15" s="1227"/>
      <c r="EA15" s="1227"/>
      <c r="EB15" s="1227"/>
      <c r="EC15" s="1227"/>
      <c r="ED15" s="1227"/>
      <c r="EE15" s="1227"/>
      <c r="EF15" s="1227"/>
      <c r="EG15" s="1227"/>
      <c r="EH15" s="1227"/>
      <c r="EI15" s="1227"/>
      <c r="EJ15" s="1227"/>
      <c r="EK15" s="1227"/>
      <c r="EL15" s="1227"/>
      <c r="EM15" s="1227"/>
      <c r="EN15" s="1227"/>
      <c r="EO15" s="1227"/>
      <c r="EP15" s="1227"/>
      <c r="EQ15" s="1227"/>
      <c r="ER15" s="1227"/>
      <c r="ES15" s="1227"/>
      <c r="ET15" s="1227"/>
      <c r="EU15" s="1227"/>
      <c r="EV15" s="1227"/>
      <c r="EW15" s="1227"/>
      <c r="EX15" s="1227"/>
      <c r="EY15" s="1227"/>
      <c r="EZ15" s="1227"/>
      <c r="FA15" s="1227"/>
      <c r="FB15" s="1227"/>
      <c r="FC15" s="1227"/>
      <c r="FD15" s="1227"/>
      <c r="FE15" s="1227"/>
      <c r="FF15" s="1227"/>
      <c r="FG15" s="1227"/>
      <c r="FH15" s="1227"/>
      <c r="FI15" s="1227"/>
      <c r="FJ15" s="1227"/>
      <c r="FK15" s="1227"/>
      <c r="FL15" s="1227"/>
      <c r="FM15" s="1227"/>
      <c r="FN15" s="1227"/>
      <c r="FO15" s="1227"/>
      <c r="FP15" s="1227"/>
      <c r="FQ15" s="1227"/>
      <c r="FR15" s="1227"/>
      <c r="FS15" s="1227"/>
      <c r="FT15" s="1227"/>
      <c r="FU15" s="1227"/>
      <c r="FV15" s="1227"/>
      <c r="FW15" s="1227"/>
      <c r="FX15" s="1227"/>
      <c r="FY15" s="1227"/>
      <c r="FZ15" s="1227"/>
      <c r="GA15" s="1227"/>
      <c r="GB15" s="1227"/>
      <c r="GC15" s="1227"/>
      <c r="GD15" s="1227"/>
      <c r="GE15" s="1227"/>
      <c r="GF15" s="1227"/>
      <c r="GG15" s="1227"/>
      <c r="GH15" s="1227"/>
      <c r="GI15" s="1227"/>
      <c r="GJ15" s="1227"/>
      <c r="GK15" s="1227"/>
      <c r="GL15" s="1227"/>
      <c r="GM15" s="1227"/>
      <c r="GN15" s="1227"/>
      <c r="GO15" s="1227"/>
      <c r="GP15" s="1227"/>
      <c r="GQ15" s="1227"/>
      <c r="GR15" s="1227"/>
      <c r="GS15" s="1227"/>
      <c r="GT15" s="1227"/>
      <c r="GU15" s="1227"/>
      <c r="GV15" s="1227"/>
      <c r="GW15" s="1227"/>
      <c r="GX15" s="1227"/>
      <c r="GY15" s="1227"/>
      <c r="GZ15" s="1227"/>
      <c r="HA15" s="1227"/>
      <c r="HB15" s="1227"/>
      <c r="HC15" s="1227"/>
      <c r="HD15" s="1227"/>
      <c r="HE15" s="1227"/>
      <c r="HF15" s="1227"/>
      <c r="HG15" s="1227"/>
      <c r="HH15" s="1227"/>
      <c r="HI15" s="1227"/>
      <c r="HJ15" s="1227"/>
      <c r="HK15" s="1227"/>
      <c r="HL15" s="1227"/>
      <c r="HM15" s="1227"/>
      <c r="HN15" s="1227"/>
      <c r="HO15" s="1227"/>
      <c r="HP15" s="1227"/>
      <c r="HQ15" s="1227"/>
      <c r="HR15" s="1227"/>
      <c r="HS15" s="1227"/>
      <c r="HT15" s="1227"/>
      <c r="HU15" s="1227"/>
      <c r="HV15" s="1227"/>
      <c r="HW15" s="1227"/>
      <c r="HX15" s="1227"/>
      <c r="HY15" s="1227"/>
      <c r="HZ15" s="1227"/>
      <c r="IA15" s="1227"/>
      <c r="IB15" s="1227"/>
      <c r="IC15" s="1227"/>
      <c r="ID15" s="1227"/>
      <c r="IE15" s="1227"/>
      <c r="IF15" s="1227"/>
      <c r="IG15" s="1227"/>
      <c r="IH15" s="1227"/>
      <c r="II15" s="1227"/>
      <c r="IJ15" s="1227"/>
      <c r="IK15" s="1227"/>
      <c r="IL15" s="1227"/>
      <c r="IM15" s="1227"/>
      <c r="IN15" s="1227"/>
      <c r="IO15" s="1227"/>
      <c r="IP15" s="1227"/>
      <c r="IQ15" s="1227"/>
      <c r="IR15" s="1227"/>
      <c r="IS15" s="1227"/>
      <c r="IT15" s="1227"/>
      <c r="IU15" s="1227"/>
      <c r="IV15" s="1227"/>
      <c r="IW15" s="1227"/>
      <c r="IX15" s="1227"/>
      <c r="IY15" s="1227"/>
      <c r="IZ15" s="1227"/>
      <c r="JA15" s="1227"/>
      <c r="JB15" s="1227"/>
      <c r="JC15" s="1227"/>
      <c r="JD15" s="1227"/>
      <c r="JE15" s="1227"/>
      <c r="JF15" s="1227"/>
      <c r="JG15" s="1227"/>
      <c r="JH15" s="1227"/>
      <c r="JI15" s="1227"/>
      <c r="JJ15" s="1227"/>
      <c r="JK15" s="1227"/>
      <c r="JL15" s="1227"/>
      <c r="JM15" s="1227"/>
      <c r="JN15" s="1227"/>
      <c r="JO15" s="1227"/>
      <c r="JP15" s="1227"/>
      <c r="JQ15" s="1227"/>
      <c r="JR15" s="1227"/>
      <c r="JS15" s="1227"/>
      <c r="JT15" s="1227"/>
      <c r="JU15" s="1227"/>
      <c r="JV15" s="1227"/>
      <c r="JW15" s="1227"/>
    </row>
    <row r="16" spans="1:283" s="1230" customFormat="1">
      <c r="A16" s="1283"/>
      <c r="B16" s="1271"/>
      <c r="C16" s="108" t="s">
        <v>315</v>
      </c>
      <c r="D16" s="706">
        <v>0.3125</v>
      </c>
      <c r="E16" s="1305" t="s">
        <v>304</v>
      </c>
      <c r="F16" s="1305" t="s">
        <v>305</v>
      </c>
      <c r="G16" s="1306" t="str">
        <f t="shared" si="6"/>
        <v>DAY</v>
      </c>
      <c r="H16" s="1300" t="s">
        <v>256</v>
      </c>
      <c r="I16" s="1306" t="s">
        <v>306</v>
      </c>
      <c r="J16" s="1286" t="s">
        <v>314</v>
      </c>
      <c r="K16" s="1301"/>
      <c r="L16" s="1301"/>
      <c r="M16" s="1301"/>
      <c r="N16" s="1301"/>
      <c r="O16" s="1301"/>
      <c r="P16" s="1302"/>
      <c r="Q16" s="1302"/>
      <c r="R16" s="1301"/>
      <c r="S16" s="1301"/>
      <c r="T16" s="1301"/>
      <c r="U16" s="1301">
        <v>1</v>
      </c>
      <c r="V16" s="1301"/>
      <c r="W16" s="1302"/>
      <c r="X16" s="1302"/>
      <c r="Y16" s="1301"/>
      <c r="Z16" s="1301"/>
      <c r="AA16" s="1301">
        <v>1</v>
      </c>
      <c r="AB16" s="1301"/>
      <c r="AC16" s="1301">
        <v>1</v>
      </c>
      <c r="AD16" s="1302"/>
      <c r="AE16" s="1302"/>
      <c r="AF16" s="1301">
        <v>1</v>
      </c>
      <c r="AG16" s="1301"/>
      <c r="AH16" s="1301">
        <v>1</v>
      </c>
      <c r="AI16" s="1301"/>
      <c r="AJ16" s="1301"/>
      <c r="AK16" s="1302"/>
      <c r="AL16" s="1302"/>
      <c r="AM16" s="1290"/>
      <c r="AN16" s="1290"/>
      <c r="AO16" s="1301"/>
      <c r="AP16" s="1301"/>
      <c r="AQ16" s="1301">
        <v>1</v>
      </c>
      <c r="AR16" s="1302"/>
      <c r="AS16" s="1302"/>
      <c r="AT16" s="1301">
        <v>1</v>
      </c>
      <c r="AU16" s="1301"/>
      <c r="AV16" s="1301"/>
      <c r="AW16" s="1301">
        <v>1</v>
      </c>
      <c r="AX16" s="1301"/>
      <c r="AY16" s="1302"/>
      <c r="AZ16" s="1302"/>
      <c r="BA16" s="1301"/>
      <c r="BB16" s="1301"/>
      <c r="BC16" s="1301"/>
      <c r="BD16" s="1301"/>
      <c r="BE16" s="1301"/>
      <c r="BF16" s="1302"/>
      <c r="BG16" s="1302"/>
      <c r="BH16" s="1301"/>
      <c r="BI16" s="1301"/>
      <c r="BJ16" s="1301"/>
      <c r="BK16" s="1301"/>
      <c r="BL16" s="1301"/>
      <c r="BM16" s="1302"/>
      <c r="BN16" s="1302"/>
      <c r="BO16" s="1301"/>
      <c r="BP16" s="1301"/>
      <c r="BQ16" s="1301"/>
      <c r="BR16" s="1301"/>
      <c r="BS16" s="1301"/>
      <c r="BT16" s="1302"/>
      <c r="BU16" s="1302"/>
      <c r="BV16" s="1301"/>
      <c r="BW16" s="1301"/>
      <c r="BX16" s="1301"/>
      <c r="BY16" s="1301"/>
      <c r="BZ16" s="1301"/>
      <c r="CA16" s="1302"/>
      <c r="CB16" s="1302"/>
      <c r="CC16" s="1301"/>
      <c r="CD16" s="1303">
        <f t="shared" si="7"/>
        <v>8</v>
      </c>
      <c r="CE16" s="116">
        <v>2.6</v>
      </c>
      <c r="CF16" s="117"/>
      <c r="CG16" s="118">
        <f t="shared" si="8"/>
        <v>1.4875518596027462</v>
      </c>
      <c r="CH16" s="119">
        <f t="shared" si="9"/>
        <v>20.8</v>
      </c>
      <c r="CI16" s="120">
        <f t="shared" si="10"/>
        <v>0</v>
      </c>
      <c r="CJ16" s="121">
        <f t="shared" si="11"/>
        <v>11.900414876821969</v>
      </c>
      <c r="CK16" s="543">
        <f>(480+12)/2</f>
        <v>246</v>
      </c>
      <c r="CL16" s="543">
        <f>(480+12)/2</f>
        <v>246</v>
      </c>
      <c r="CM16" s="734">
        <f t="shared" si="12"/>
        <v>164</v>
      </c>
      <c r="CN16" s="543"/>
      <c r="CO16" s="248">
        <v>345</v>
      </c>
      <c r="CP16" s="249">
        <f t="shared" si="13"/>
        <v>1312</v>
      </c>
      <c r="CQ16" s="249">
        <f t="shared" si="14"/>
        <v>2760</v>
      </c>
      <c r="CR16" s="1304">
        <f t="shared" si="15"/>
        <v>231.92468738006417</v>
      </c>
      <c r="CS16" s="1293">
        <f>+CS14*60%</f>
        <v>16560</v>
      </c>
      <c r="CT16" s="1279">
        <f t="shared" si="32"/>
        <v>345</v>
      </c>
      <c r="CU16" s="1279">
        <f t="shared" si="33"/>
        <v>2415</v>
      </c>
      <c r="CV16" s="1279"/>
      <c r="CW16" s="1293"/>
      <c r="CX16" s="1294">
        <f t="shared" si="16"/>
        <v>2.6</v>
      </c>
      <c r="CY16" s="1295">
        <f t="shared" si="17"/>
        <v>0</v>
      </c>
      <c r="CZ16" s="1296">
        <f t="shared" si="34"/>
        <v>0</v>
      </c>
      <c r="DA16" s="1294">
        <f t="shared" si="18"/>
        <v>5.2</v>
      </c>
      <c r="DB16" s="1295">
        <f t="shared" si="19"/>
        <v>0</v>
      </c>
      <c r="DC16" s="1296">
        <f t="shared" si="35"/>
        <v>1.4875518596027462</v>
      </c>
      <c r="DD16" s="1294">
        <f t="shared" si="20"/>
        <v>5.2</v>
      </c>
      <c r="DE16" s="1295">
        <f t="shared" si="21"/>
        <v>0</v>
      </c>
      <c r="DF16" s="1296">
        <f t="shared" si="36"/>
        <v>2.9751037192054923</v>
      </c>
      <c r="DG16" s="1294">
        <f t="shared" si="22"/>
        <v>2.6</v>
      </c>
      <c r="DH16" s="1295">
        <f t="shared" si="23"/>
        <v>0</v>
      </c>
      <c r="DI16" s="1296">
        <f t="shared" si="37"/>
        <v>2.9751037192054923</v>
      </c>
      <c r="DJ16" s="1294">
        <f t="shared" si="24"/>
        <v>5.2</v>
      </c>
      <c r="DK16" s="1295">
        <f t="shared" si="25"/>
        <v>0</v>
      </c>
      <c r="DL16" s="1296">
        <f t="shared" si="38"/>
        <v>1.4875518596027462</v>
      </c>
      <c r="DM16" s="1294">
        <f t="shared" si="26"/>
        <v>0</v>
      </c>
      <c r="DN16" s="1295">
        <f t="shared" si="27"/>
        <v>0</v>
      </c>
      <c r="DO16" s="1296">
        <f t="shared" si="39"/>
        <v>2.9751037192054923</v>
      </c>
      <c r="DP16" s="1294">
        <f t="shared" si="28"/>
        <v>0</v>
      </c>
      <c r="DQ16" s="1295">
        <f t="shared" si="29"/>
        <v>0</v>
      </c>
      <c r="DR16" s="1296">
        <f t="shared" si="30"/>
        <v>0</v>
      </c>
      <c r="DT16" s="1230">
        <f>+CS16/59</f>
        <v>280.67796610169489</v>
      </c>
      <c r="DZ16" s="1227"/>
      <c r="EA16" s="1227"/>
      <c r="EB16" s="1227"/>
      <c r="EC16" s="1227"/>
      <c r="ED16" s="1227"/>
      <c r="EE16" s="1227"/>
      <c r="EF16" s="1227"/>
      <c r="EG16" s="1227"/>
      <c r="EH16" s="1227"/>
      <c r="EI16" s="1227"/>
      <c r="EJ16" s="1227"/>
      <c r="EK16" s="1227"/>
      <c r="EL16" s="1227"/>
      <c r="EM16" s="1227"/>
      <c r="EN16" s="1227"/>
      <c r="EO16" s="1227"/>
      <c r="EP16" s="1227"/>
      <c r="EQ16" s="1227"/>
      <c r="ER16" s="1227"/>
      <c r="ES16" s="1227"/>
      <c r="ET16" s="1227"/>
      <c r="EU16" s="1227"/>
      <c r="EV16" s="1227"/>
      <c r="EW16" s="1227"/>
      <c r="EX16" s="1227"/>
      <c r="EY16" s="1227"/>
      <c r="EZ16" s="1227"/>
      <c r="FA16" s="1227"/>
      <c r="FB16" s="1227"/>
      <c r="FC16" s="1227"/>
      <c r="FD16" s="1227"/>
      <c r="FE16" s="1227"/>
      <c r="FF16" s="1227"/>
      <c r="FG16" s="1227"/>
      <c r="FH16" s="1227"/>
      <c r="FI16" s="1227"/>
      <c r="FJ16" s="1227"/>
      <c r="FK16" s="1227"/>
      <c r="FL16" s="1227"/>
      <c r="FM16" s="1227"/>
      <c r="FN16" s="1227"/>
      <c r="FO16" s="1227"/>
      <c r="FP16" s="1227"/>
      <c r="FQ16" s="1227"/>
      <c r="FR16" s="1227"/>
      <c r="FS16" s="1227"/>
      <c r="FT16" s="1227"/>
      <c r="FU16" s="1227"/>
      <c r="FV16" s="1227"/>
      <c r="FW16" s="1227"/>
      <c r="FX16" s="1227"/>
      <c r="FY16" s="1227"/>
      <c r="FZ16" s="1227"/>
      <c r="GA16" s="1227"/>
      <c r="GB16" s="1227"/>
      <c r="GC16" s="1227"/>
      <c r="GD16" s="1227"/>
      <c r="GE16" s="1227"/>
      <c r="GF16" s="1227"/>
      <c r="GG16" s="1227"/>
      <c r="GH16" s="1227"/>
      <c r="GI16" s="1227"/>
      <c r="GJ16" s="1227"/>
      <c r="GK16" s="1227"/>
      <c r="GL16" s="1227"/>
      <c r="GM16" s="1227"/>
      <c r="GN16" s="1227"/>
      <c r="GO16" s="1227"/>
      <c r="GP16" s="1227"/>
      <c r="GQ16" s="1227"/>
      <c r="GR16" s="1227"/>
      <c r="GS16" s="1227"/>
      <c r="GT16" s="1227"/>
      <c r="GU16" s="1227"/>
      <c r="GV16" s="1227"/>
      <c r="GW16" s="1227"/>
      <c r="GX16" s="1227"/>
      <c r="GY16" s="1227"/>
      <c r="GZ16" s="1227"/>
      <c r="HA16" s="1227"/>
      <c r="HB16" s="1227"/>
      <c r="HC16" s="1227"/>
      <c r="HD16" s="1227"/>
      <c r="HE16" s="1227"/>
      <c r="HF16" s="1227"/>
      <c r="HG16" s="1227"/>
      <c r="HH16" s="1227"/>
      <c r="HI16" s="1227"/>
      <c r="HJ16" s="1227"/>
      <c r="HK16" s="1227"/>
      <c r="HL16" s="1227"/>
      <c r="HM16" s="1227"/>
      <c r="HN16" s="1227"/>
      <c r="HO16" s="1227"/>
      <c r="HP16" s="1227"/>
      <c r="HQ16" s="1227"/>
      <c r="HR16" s="1227"/>
      <c r="HS16" s="1227"/>
      <c r="HT16" s="1227"/>
      <c r="HU16" s="1227"/>
      <c r="HV16" s="1227"/>
      <c r="HW16" s="1227"/>
      <c r="HX16" s="1227"/>
      <c r="HY16" s="1227"/>
      <c r="HZ16" s="1227"/>
      <c r="IA16" s="1227"/>
      <c r="IB16" s="1227"/>
      <c r="IC16" s="1227"/>
      <c r="ID16" s="1227"/>
      <c r="IE16" s="1227"/>
      <c r="IF16" s="1227"/>
      <c r="IG16" s="1227"/>
      <c r="IH16" s="1227"/>
      <c r="II16" s="1227"/>
      <c r="IJ16" s="1227"/>
      <c r="IK16" s="1227"/>
      <c r="IL16" s="1227"/>
      <c r="IM16" s="1227"/>
      <c r="IN16" s="1227"/>
      <c r="IO16" s="1227"/>
      <c r="IP16" s="1227"/>
      <c r="IQ16" s="1227"/>
      <c r="IR16" s="1227"/>
      <c r="IS16" s="1227"/>
      <c r="IT16" s="1227"/>
      <c r="IU16" s="1227"/>
      <c r="IV16" s="1227"/>
      <c r="IW16" s="1227"/>
      <c r="IX16" s="1227"/>
      <c r="IY16" s="1227"/>
      <c r="IZ16" s="1227"/>
      <c r="JA16" s="1227"/>
      <c r="JB16" s="1227"/>
      <c r="JC16" s="1227"/>
      <c r="JD16" s="1227"/>
      <c r="JE16" s="1227"/>
      <c r="JF16" s="1227"/>
      <c r="JG16" s="1227"/>
      <c r="JH16" s="1227"/>
      <c r="JI16" s="1227"/>
      <c r="JJ16" s="1227"/>
      <c r="JK16" s="1227"/>
      <c r="JL16" s="1227"/>
      <c r="JM16" s="1227"/>
      <c r="JN16" s="1227"/>
      <c r="JO16" s="1227"/>
      <c r="JP16" s="1227"/>
      <c r="JQ16" s="1227"/>
      <c r="JR16" s="1227"/>
      <c r="JS16" s="1227"/>
      <c r="JT16" s="1227"/>
      <c r="JU16" s="1227"/>
      <c r="JV16" s="1227"/>
      <c r="JW16" s="1227"/>
    </row>
    <row r="17" spans="1:283" s="1230" customFormat="1">
      <c r="A17" s="1283"/>
      <c r="B17" s="1271"/>
      <c r="C17" s="108" t="s">
        <v>316</v>
      </c>
      <c r="D17" s="706">
        <v>0.79166666666666663</v>
      </c>
      <c r="E17" s="1305" t="s">
        <v>304</v>
      </c>
      <c r="F17" s="1305" t="s">
        <v>305</v>
      </c>
      <c r="G17" s="1306" t="str">
        <f t="shared" si="6"/>
        <v>PRIME</v>
      </c>
      <c r="H17" s="1300" t="s">
        <v>256</v>
      </c>
      <c r="I17" s="1306" t="s">
        <v>306</v>
      </c>
      <c r="J17" s="1286" t="s">
        <v>314</v>
      </c>
      <c r="K17" s="1301"/>
      <c r="L17" s="1301"/>
      <c r="M17" s="1301"/>
      <c r="N17" s="1301"/>
      <c r="O17" s="1301"/>
      <c r="P17" s="1302"/>
      <c r="Q17" s="1302"/>
      <c r="R17" s="1301"/>
      <c r="S17" s="1301"/>
      <c r="T17" s="1301"/>
      <c r="U17" s="1301">
        <v>1</v>
      </c>
      <c r="V17" s="1301"/>
      <c r="W17" s="1302"/>
      <c r="X17" s="1302"/>
      <c r="Y17" s="1301">
        <v>1</v>
      </c>
      <c r="Z17" s="1301">
        <v>1</v>
      </c>
      <c r="AA17" s="1301"/>
      <c r="AB17" s="1301">
        <v>1</v>
      </c>
      <c r="AC17" s="1301"/>
      <c r="AD17" s="1302"/>
      <c r="AE17" s="1302"/>
      <c r="AF17" s="1301">
        <v>1</v>
      </c>
      <c r="AG17" s="1301"/>
      <c r="AH17" s="1301"/>
      <c r="AI17" s="1301">
        <v>1</v>
      </c>
      <c r="AJ17" s="1301"/>
      <c r="AK17" s="1302"/>
      <c r="AL17" s="1302"/>
      <c r="AM17" s="1290"/>
      <c r="AN17" s="1290"/>
      <c r="AO17" s="1301">
        <v>1</v>
      </c>
      <c r="AP17" s="1301">
        <v>1</v>
      </c>
      <c r="AQ17" s="1301"/>
      <c r="AR17" s="1302"/>
      <c r="AS17" s="1302"/>
      <c r="AT17" s="1301"/>
      <c r="AU17" s="1301">
        <v>1</v>
      </c>
      <c r="AV17" s="1301"/>
      <c r="AW17" s="1301"/>
      <c r="AX17" s="1301"/>
      <c r="AY17" s="1302"/>
      <c r="AZ17" s="1302"/>
      <c r="BA17" s="1301"/>
      <c r="BB17" s="1301"/>
      <c r="BC17" s="1301"/>
      <c r="BD17" s="1301"/>
      <c r="BE17" s="1301"/>
      <c r="BF17" s="1302"/>
      <c r="BG17" s="1302"/>
      <c r="BH17" s="1301"/>
      <c r="BI17" s="1301"/>
      <c r="BJ17" s="1301"/>
      <c r="BK17" s="1301"/>
      <c r="BL17" s="1301"/>
      <c r="BM17" s="1302"/>
      <c r="BN17" s="1302"/>
      <c r="BO17" s="1301"/>
      <c r="BP17" s="1301"/>
      <c r="BQ17" s="1301"/>
      <c r="BR17" s="1301"/>
      <c r="BS17" s="1301"/>
      <c r="BT17" s="1302"/>
      <c r="BU17" s="1302"/>
      <c r="BV17" s="1301"/>
      <c r="BW17" s="1301"/>
      <c r="BX17" s="1301"/>
      <c r="BY17" s="1301"/>
      <c r="BZ17" s="1301"/>
      <c r="CA17" s="1302"/>
      <c r="CB17" s="1302"/>
      <c r="CC17" s="1301"/>
      <c r="CD17" s="1303">
        <f t="shared" si="7"/>
        <v>9</v>
      </c>
      <c r="CE17" s="116">
        <v>5.8</v>
      </c>
      <c r="CF17" s="117"/>
      <c r="CG17" s="118">
        <f t="shared" si="8"/>
        <v>3.3183849175753566</v>
      </c>
      <c r="CH17" s="119">
        <f t="shared" si="9"/>
        <v>52.199999999999996</v>
      </c>
      <c r="CI17" s="120">
        <f t="shared" si="10"/>
        <v>0</v>
      </c>
      <c r="CJ17" s="121">
        <f t="shared" si="11"/>
        <v>29.865464258178211</v>
      </c>
      <c r="CK17" s="543">
        <f>1417/2</f>
        <v>708.5</v>
      </c>
      <c r="CL17" s="543">
        <f>1417/2</f>
        <v>708.5</v>
      </c>
      <c r="CM17" s="734">
        <f t="shared" si="12"/>
        <v>472.33333333333337</v>
      </c>
      <c r="CN17" s="543"/>
      <c r="CO17" s="248">
        <v>345</v>
      </c>
      <c r="CP17" s="249">
        <f t="shared" si="13"/>
        <v>4251</v>
      </c>
      <c r="CQ17" s="249">
        <f t="shared" si="14"/>
        <v>3105</v>
      </c>
      <c r="CR17" s="1304">
        <f t="shared" si="15"/>
        <v>103.9662391703736</v>
      </c>
      <c r="CS17" s="1293"/>
      <c r="CT17" s="1279">
        <f t="shared" si="32"/>
        <v>345</v>
      </c>
      <c r="CU17" s="1279">
        <f t="shared" si="33"/>
        <v>2760</v>
      </c>
      <c r="CV17" s="1279"/>
      <c r="CW17" s="1293"/>
      <c r="CX17" s="1294">
        <f t="shared" si="16"/>
        <v>5.8</v>
      </c>
      <c r="CY17" s="1295">
        <f t="shared" si="17"/>
        <v>0</v>
      </c>
      <c r="CZ17" s="1296">
        <f t="shared" si="34"/>
        <v>0</v>
      </c>
      <c r="DA17" s="1294">
        <f t="shared" si="18"/>
        <v>17.399999999999999</v>
      </c>
      <c r="DB17" s="1295">
        <f t="shared" si="19"/>
        <v>0</v>
      </c>
      <c r="DC17" s="1296">
        <f t="shared" si="35"/>
        <v>3.3183849175753566</v>
      </c>
      <c r="DD17" s="1294">
        <f t="shared" si="20"/>
        <v>11.6</v>
      </c>
      <c r="DE17" s="1295">
        <f t="shared" si="21"/>
        <v>0</v>
      </c>
      <c r="DF17" s="1296">
        <f t="shared" si="36"/>
        <v>9.9551547527260702</v>
      </c>
      <c r="DG17" s="1294">
        <f t="shared" si="22"/>
        <v>11.6</v>
      </c>
      <c r="DH17" s="1295">
        <f t="shared" si="23"/>
        <v>0</v>
      </c>
      <c r="DI17" s="1296">
        <f t="shared" si="37"/>
        <v>6.6367698351507132</v>
      </c>
      <c r="DJ17" s="1294">
        <f t="shared" si="24"/>
        <v>5.8</v>
      </c>
      <c r="DK17" s="1295">
        <f t="shared" si="25"/>
        <v>0</v>
      </c>
      <c r="DL17" s="1296">
        <f t="shared" si="38"/>
        <v>6.6367698351507132</v>
      </c>
      <c r="DM17" s="1294">
        <f t="shared" si="26"/>
        <v>0</v>
      </c>
      <c r="DN17" s="1295">
        <f t="shared" si="27"/>
        <v>0</v>
      </c>
      <c r="DO17" s="1296">
        <f t="shared" si="39"/>
        <v>3.3183849175753566</v>
      </c>
      <c r="DP17" s="1294">
        <f t="shared" si="28"/>
        <v>0</v>
      </c>
      <c r="DQ17" s="1295">
        <f t="shared" si="29"/>
        <v>0</v>
      </c>
      <c r="DR17" s="1296">
        <f t="shared" si="30"/>
        <v>0</v>
      </c>
      <c r="DZ17" s="1227"/>
      <c r="EA17" s="1227"/>
      <c r="EB17" s="1227"/>
      <c r="EC17" s="1227"/>
      <c r="ED17" s="1227"/>
      <c r="EE17" s="1227"/>
      <c r="EF17" s="1227"/>
      <c r="EG17" s="1227"/>
      <c r="EH17" s="1227"/>
      <c r="EI17" s="1227"/>
      <c r="EJ17" s="1227"/>
      <c r="EK17" s="1227"/>
      <c r="EL17" s="1227"/>
      <c r="EM17" s="1227"/>
      <c r="EN17" s="1227"/>
      <c r="EO17" s="1227"/>
      <c r="EP17" s="1227"/>
      <c r="EQ17" s="1227"/>
      <c r="ER17" s="1227"/>
      <c r="ES17" s="1227"/>
      <c r="ET17" s="1227"/>
      <c r="EU17" s="1227"/>
      <c r="EV17" s="1227"/>
      <c r="EW17" s="1227"/>
      <c r="EX17" s="1227"/>
      <c r="EY17" s="1227"/>
      <c r="EZ17" s="1227"/>
      <c r="FA17" s="1227"/>
      <c r="FB17" s="1227"/>
      <c r="FC17" s="1227"/>
      <c r="FD17" s="1227"/>
      <c r="FE17" s="1227"/>
      <c r="FF17" s="1227"/>
      <c r="FG17" s="1227"/>
      <c r="FH17" s="1227"/>
      <c r="FI17" s="1227"/>
      <c r="FJ17" s="1227"/>
      <c r="FK17" s="1227"/>
      <c r="FL17" s="1227"/>
      <c r="FM17" s="1227"/>
      <c r="FN17" s="1227"/>
      <c r="FO17" s="1227"/>
      <c r="FP17" s="1227"/>
      <c r="FQ17" s="1227"/>
      <c r="FR17" s="1227"/>
      <c r="FS17" s="1227"/>
      <c r="FT17" s="1227"/>
      <c r="FU17" s="1227"/>
      <c r="FV17" s="1227"/>
      <c r="FW17" s="1227"/>
      <c r="FX17" s="1227"/>
      <c r="FY17" s="1227"/>
      <c r="FZ17" s="1227"/>
      <c r="GA17" s="1227"/>
      <c r="GB17" s="1227"/>
      <c r="GC17" s="1227"/>
      <c r="GD17" s="1227"/>
      <c r="GE17" s="1227"/>
      <c r="GF17" s="1227"/>
      <c r="GG17" s="1227"/>
      <c r="GH17" s="1227"/>
      <c r="GI17" s="1227"/>
      <c r="GJ17" s="1227"/>
      <c r="GK17" s="1227"/>
      <c r="GL17" s="1227"/>
      <c r="GM17" s="1227"/>
      <c r="GN17" s="1227"/>
      <c r="GO17" s="1227"/>
      <c r="GP17" s="1227"/>
      <c r="GQ17" s="1227"/>
      <c r="GR17" s="1227"/>
      <c r="GS17" s="1227"/>
      <c r="GT17" s="1227"/>
      <c r="GU17" s="1227"/>
      <c r="GV17" s="1227"/>
      <c r="GW17" s="1227"/>
      <c r="GX17" s="1227"/>
      <c r="GY17" s="1227"/>
      <c r="GZ17" s="1227"/>
      <c r="HA17" s="1227"/>
      <c r="HB17" s="1227"/>
      <c r="HC17" s="1227"/>
      <c r="HD17" s="1227"/>
      <c r="HE17" s="1227"/>
      <c r="HF17" s="1227"/>
      <c r="HG17" s="1227"/>
      <c r="HH17" s="1227"/>
      <c r="HI17" s="1227"/>
      <c r="HJ17" s="1227"/>
      <c r="HK17" s="1227"/>
      <c r="HL17" s="1227"/>
      <c r="HM17" s="1227"/>
      <c r="HN17" s="1227"/>
      <c r="HO17" s="1227"/>
      <c r="HP17" s="1227"/>
      <c r="HQ17" s="1227"/>
      <c r="HR17" s="1227"/>
      <c r="HS17" s="1227"/>
      <c r="HT17" s="1227"/>
      <c r="HU17" s="1227"/>
      <c r="HV17" s="1227"/>
      <c r="HW17" s="1227"/>
      <c r="HX17" s="1227"/>
      <c r="HY17" s="1227"/>
      <c r="HZ17" s="1227"/>
      <c r="IA17" s="1227"/>
      <c r="IB17" s="1227"/>
      <c r="IC17" s="1227"/>
      <c r="ID17" s="1227"/>
      <c r="IE17" s="1227"/>
      <c r="IF17" s="1227"/>
      <c r="IG17" s="1227"/>
      <c r="IH17" s="1227"/>
      <c r="II17" s="1227"/>
      <c r="IJ17" s="1227"/>
      <c r="IK17" s="1227"/>
      <c r="IL17" s="1227"/>
      <c r="IM17" s="1227"/>
      <c r="IN17" s="1227"/>
      <c r="IO17" s="1227"/>
      <c r="IP17" s="1227"/>
      <c r="IQ17" s="1227"/>
      <c r="IR17" s="1227"/>
      <c r="IS17" s="1227"/>
      <c r="IT17" s="1227"/>
      <c r="IU17" s="1227"/>
      <c r="IV17" s="1227"/>
      <c r="IW17" s="1227"/>
      <c r="IX17" s="1227"/>
      <c r="IY17" s="1227"/>
      <c r="IZ17" s="1227"/>
      <c r="JA17" s="1227"/>
      <c r="JB17" s="1227"/>
      <c r="JC17" s="1227"/>
      <c r="JD17" s="1227"/>
      <c r="JE17" s="1227"/>
      <c r="JF17" s="1227"/>
      <c r="JG17" s="1227"/>
      <c r="JH17" s="1227"/>
      <c r="JI17" s="1227"/>
      <c r="JJ17" s="1227"/>
      <c r="JK17" s="1227"/>
      <c r="JL17" s="1227"/>
      <c r="JM17" s="1227"/>
      <c r="JN17" s="1227"/>
      <c r="JO17" s="1227"/>
      <c r="JP17" s="1227"/>
      <c r="JQ17" s="1227"/>
      <c r="JR17" s="1227"/>
      <c r="JS17" s="1227"/>
      <c r="JT17" s="1227"/>
      <c r="JU17" s="1227"/>
      <c r="JV17" s="1227"/>
      <c r="JW17" s="1227"/>
    </row>
    <row r="18" spans="1:283" s="1230" customFormat="1">
      <c r="A18" s="1283"/>
      <c r="B18" s="1271"/>
      <c r="C18" s="108" t="s">
        <v>317</v>
      </c>
      <c r="D18" s="706">
        <v>0.79166666666666663</v>
      </c>
      <c r="E18" s="1305" t="s">
        <v>304</v>
      </c>
      <c r="F18" s="1305" t="s">
        <v>318</v>
      </c>
      <c r="G18" s="1306" t="str">
        <f t="shared" si="6"/>
        <v>PRIME</v>
      </c>
      <c r="H18" s="1300" t="s">
        <v>256</v>
      </c>
      <c r="I18" s="1306" t="s">
        <v>306</v>
      </c>
      <c r="J18" s="1306" t="s">
        <v>314</v>
      </c>
      <c r="K18" s="1301"/>
      <c r="L18" s="1301"/>
      <c r="M18" s="1301"/>
      <c r="N18" s="1301"/>
      <c r="O18" s="1301"/>
      <c r="P18" s="1302"/>
      <c r="Q18" s="1302"/>
      <c r="R18" s="1301"/>
      <c r="S18" s="1301"/>
      <c r="T18" s="1301"/>
      <c r="U18" s="1301"/>
      <c r="V18" s="1301"/>
      <c r="W18" s="1302"/>
      <c r="X18" s="1302">
        <v>1</v>
      </c>
      <c r="Y18" s="1301"/>
      <c r="Z18" s="1301"/>
      <c r="AA18" s="1301"/>
      <c r="AB18" s="1301"/>
      <c r="AC18" s="1301"/>
      <c r="AD18" s="1302"/>
      <c r="AE18" s="1302">
        <v>1</v>
      </c>
      <c r="AF18" s="1301"/>
      <c r="AG18" s="1301"/>
      <c r="AH18" s="1301"/>
      <c r="AI18" s="1301"/>
      <c r="AJ18" s="1301"/>
      <c r="AK18" s="1302"/>
      <c r="AL18" s="1302"/>
      <c r="AM18" s="1290"/>
      <c r="AN18" s="1290"/>
      <c r="AO18" s="1301"/>
      <c r="AP18" s="1301"/>
      <c r="AQ18" s="1301"/>
      <c r="AR18" s="1302"/>
      <c r="AS18" s="1302"/>
      <c r="AT18" s="1301"/>
      <c r="AU18" s="1301"/>
      <c r="AV18" s="1301"/>
      <c r="AW18" s="1301"/>
      <c r="AX18" s="1301"/>
      <c r="AY18" s="1302"/>
      <c r="AZ18" s="1302"/>
      <c r="BA18" s="1301"/>
      <c r="BB18" s="1301"/>
      <c r="BC18" s="1301"/>
      <c r="BD18" s="1301"/>
      <c r="BE18" s="1301"/>
      <c r="BF18" s="1302"/>
      <c r="BG18" s="1302"/>
      <c r="BH18" s="1301"/>
      <c r="BI18" s="1301"/>
      <c r="BJ18" s="1301"/>
      <c r="BK18" s="1301"/>
      <c r="BL18" s="1301"/>
      <c r="BM18" s="1302"/>
      <c r="BN18" s="1302"/>
      <c r="BO18" s="1301"/>
      <c r="BP18" s="1301"/>
      <c r="BQ18" s="1301"/>
      <c r="BR18" s="1301"/>
      <c r="BS18" s="1301"/>
      <c r="BT18" s="1302"/>
      <c r="BU18" s="1302"/>
      <c r="BV18" s="1301"/>
      <c r="BW18" s="1301"/>
      <c r="BX18" s="1301"/>
      <c r="BY18" s="1301"/>
      <c r="BZ18" s="1301"/>
      <c r="CA18" s="1302"/>
      <c r="CB18" s="1302"/>
      <c r="CC18" s="1301"/>
      <c r="CD18" s="1303">
        <f t="shared" si="7"/>
        <v>2</v>
      </c>
      <c r="CE18" s="116">
        <v>5.7</v>
      </c>
      <c r="CF18" s="117"/>
      <c r="CG18" s="118">
        <f t="shared" si="8"/>
        <v>3.2611713845137129</v>
      </c>
      <c r="CH18" s="119">
        <f t="shared" si="9"/>
        <v>11.4</v>
      </c>
      <c r="CI18" s="120">
        <f t="shared" si="10"/>
        <v>0</v>
      </c>
      <c r="CJ18" s="121">
        <f t="shared" si="11"/>
        <v>6.5223427690274258</v>
      </c>
      <c r="CK18" s="543" t="e">
        <f t="shared" ref="CK18:CL18" si="40">14.8*4*I18</f>
        <v>#VALUE!</v>
      </c>
      <c r="CL18" s="543">
        <f t="shared" si="40"/>
        <v>1184</v>
      </c>
      <c r="CM18" s="734">
        <f t="shared" si="12"/>
        <v>789.33333333333337</v>
      </c>
      <c r="CN18" s="543"/>
      <c r="CO18" s="248">
        <v>345</v>
      </c>
      <c r="CP18" s="249">
        <f t="shared" si="13"/>
        <v>1578.6666666666667</v>
      </c>
      <c r="CQ18" s="249">
        <f t="shared" si="14"/>
        <v>690</v>
      </c>
      <c r="CR18" s="1318">
        <f t="shared" si="15"/>
        <v>105.79020827862576</v>
      </c>
      <c r="CS18" s="1293"/>
      <c r="CT18" s="1279">
        <f t="shared" si="32"/>
        <v>0</v>
      </c>
      <c r="CU18" s="1279">
        <f t="shared" si="33"/>
        <v>690</v>
      </c>
      <c r="CV18" s="1279"/>
      <c r="CW18" s="1293"/>
      <c r="CX18" s="1319"/>
      <c r="CY18" s="1319"/>
      <c r="CZ18" s="1296">
        <f t="shared" si="34"/>
        <v>0</v>
      </c>
      <c r="DA18" s="1319"/>
      <c r="DB18" s="1319"/>
      <c r="DC18" s="1296">
        <f t="shared" si="35"/>
        <v>3.2611713845137129</v>
      </c>
      <c r="DD18" s="1319"/>
      <c r="DE18" s="1319"/>
      <c r="DF18" s="1296">
        <f t="shared" si="36"/>
        <v>3.2611713845137129</v>
      </c>
      <c r="DG18" s="1319"/>
      <c r="DH18" s="1319"/>
      <c r="DI18" s="1296">
        <f t="shared" si="37"/>
        <v>0</v>
      </c>
      <c r="DJ18" s="1319"/>
      <c r="DK18" s="1319"/>
      <c r="DL18" s="1296">
        <f t="shared" si="38"/>
        <v>0</v>
      </c>
      <c r="DM18" s="1319"/>
      <c r="DN18" s="1319"/>
      <c r="DO18" s="1296">
        <f t="shared" si="39"/>
        <v>0</v>
      </c>
      <c r="DP18" s="1319"/>
      <c r="DQ18" s="1319"/>
      <c r="DR18" s="1319"/>
      <c r="DZ18" s="1227"/>
      <c r="EA18" s="1227"/>
      <c r="EB18" s="1227"/>
      <c r="EC18" s="1227"/>
      <c r="ED18" s="1227"/>
      <c r="EE18" s="1227"/>
      <c r="EF18" s="1227"/>
      <c r="EG18" s="1227"/>
      <c r="EH18" s="1227"/>
      <c r="EI18" s="1227"/>
      <c r="EJ18" s="1227"/>
      <c r="EK18" s="1227"/>
      <c r="EL18" s="1227"/>
      <c r="EM18" s="1227"/>
      <c r="EN18" s="1227"/>
      <c r="EO18" s="1227"/>
      <c r="EP18" s="1227"/>
      <c r="EQ18" s="1227"/>
      <c r="ER18" s="1227"/>
      <c r="ES18" s="1227"/>
      <c r="ET18" s="1227"/>
      <c r="EU18" s="1227"/>
      <c r="EV18" s="1227"/>
      <c r="EW18" s="1227"/>
      <c r="EX18" s="1227"/>
      <c r="EY18" s="1227"/>
      <c r="EZ18" s="1227"/>
      <c r="FA18" s="1227"/>
      <c r="FB18" s="1227"/>
      <c r="FC18" s="1227"/>
      <c r="FD18" s="1227"/>
      <c r="FE18" s="1227"/>
      <c r="FF18" s="1227"/>
      <c r="FG18" s="1227"/>
      <c r="FH18" s="1227"/>
      <c r="FI18" s="1227"/>
      <c r="FJ18" s="1227"/>
      <c r="FK18" s="1227"/>
      <c r="FL18" s="1227"/>
      <c r="FM18" s="1227"/>
      <c r="FN18" s="1227"/>
      <c r="FO18" s="1227"/>
      <c r="FP18" s="1227"/>
      <c r="FQ18" s="1227"/>
      <c r="FR18" s="1227"/>
      <c r="FS18" s="1227"/>
      <c r="FT18" s="1227"/>
      <c r="FU18" s="1227"/>
      <c r="FV18" s="1227"/>
      <c r="FW18" s="1227"/>
      <c r="FX18" s="1227"/>
      <c r="FY18" s="1227"/>
      <c r="FZ18" s="1227"/>
      <c r="GA18" s="1227"/>
      <c r="GB18" s="1227"/>
      <c r="GC18" s="1227"/>
      <c r="GD18" s="1227"/>
      <c r="GE18" s="1227"/>
      <c r="GF18" s="1227"/>
      <c r="GG18" s="1227"/>
      <c r="GH18" s="1227"/>
      <c r="GI18" s="1227"/>
      <c r="GJ18" s="1227"/>
      <c r="GK18" s="1227"/>
      <c r="GL18" s="1227"/>
      <c r="GM18" s="1227"/>
      <c r="GN18" s="1227"/>
      <c r="GO18" s="1227"/>
      <c r="GP18" s="1227"/>
      <c r="GQ18" s="1227"/>
      <c r="GR18" s="1227"/>
      <c r="GS18" s="1227"/>
      <c r="GT18" s="1227"/>
      <c r="GU18" s="1227"/>
      <c r="GV18" s="1227"/>
      <c r="GW18" s="1227"/>
      <c r="GX18" s="1227"/>
      <c r="GY18" s="1227"/>
      <c r="GZ18" s="1227"/>
      <c r="HA18" s="1227"/>
      <c r="HB18" s="1227"/>
      <c r="HC18" s="1227"/>
      <c r="HD18" s="1227"/>
      <c r="HE18" s="1227"/>
      <c r="HF18" s="1227"/>
      <c r="HG18" s="1227"/>
      <c r="HH18" s="1227"/>
      <c r="HI18" s="1227"/>
      <c r="HJ18" s="1227"/>
      <c r="HK18" s="1227"/>
      <c r="HL18" s="1227"/>
      <c r="HM18" s="1227"/>
      <c r="HN18" s="1227"/>
      <c r="HO18" s="1227"/>
      <c r="HP18" s="1227"/>
      <c r="HQ18" s="1227"/>
      <c r="HR18" s="1227"/>
      <c r="HS18" s="1227"/>
      <c r="HT18" s="1227"/>
      <c r="HU18" s="1227"/>
      <c r="HV18" s="1227"/>
      <c r="HW18" s="1227"/>
      <c r="HX18" s="1227"/>
      <c r="HY18" s="1227"/>
      <c r="HZ18" s="1227"/>
      <c r="IA18" s="1227"/>
      <c r="IB18" s="1227"/>
      <c r="IC18" s="1227"/>
      <c r="ID18" s="1227"/>
      <c r="IE18" s="1227"/>
      <c r="IF18" s="1227"/>
      <c r="IG18" s="1227"/>
      <c r="IH18" s="1227"/>
      <c r="II18" s="1227"/>
      <c r="IJ18" s="1227"/>
      <c r="IK18" s="1227"/>
      <c r="IL18" s="1227"/>
      <c r="IM18" s="1227"/>
      <c r="IN18" s="1227"/>
      <c r="IO18" s="1227"/>
      <c r="IP18" s="1227"/>
      <c r="IQ18" s="1227"/>
      <c r="IR18" s="1227"/>
      <c r="IS18" s="1227"/>
      <c r="IT18" s="1227"/>
      <c r="IU18" s="1227"/>
      <c r="IV18" s="1227"/>
      <c r="IW18" s="1227"/>
      <c r="IX18" s="1227"/>
      <c r="IY18" s="1227"/>
      <c r="IZ18" s="1227"/>
      <c r="JA18" s="1227"/>
      <c r="JB18" s="1227"/>
      <c r="JC18" s="1227"/>
      <c r="JD18" s="1227"/>
      <c r="JE18" s="1227"/>
      <c r="JF18" s="1227"/>
      <c r="JG18" s="1227"/>
      <c r="JH18" s="1227"/>
      <c r="JI18" s="1227"/>
      <c r="JJ18" s="1227"/>
      <c r="JK18" s="1227"/>
      <c r="JL18" s="1227"/>
      <c r="JM18" s="1227"/>
      <c r="JN18" s="1227"/>
      <c r="JO18" s="1227"/>
      <c r="JP18" s="1227"/>
      <c r="JQ18" s="1227"/>
      <c r="JR18" s="1227"/>
      <c r="JS18" s="1227"/>
      <c r="JT18" s="1227"/>
      <c r="JU18" s="1227"/>
      <c r="JV18" s="1227"/>
      <c r="JW18" s="1227"/>
    </row>
    <row r="19" spans="1:283" s="1230" customFormat="1" ht="19.149999999999999" customHeight="1">
      <c r="A19" s="1283"/>
      <c r="B19" s="1227"/>
      <c r="C19" s="1987" t="s">
        <v>319</v>
      </c>
      <c r="D19" s="1988"/>
      <c r="E19" s="1988"/>
      <c r="F19" s="1988"/>
      <c r="G19" s="1988"/>
      <c r="H19" s="1988"/>
      <c r="I19" s="1988"/>
      <c r="J19" s="1989"/>
      <c r="K19" s="1320">
        <f t="shared" ref="K19:BV19" si="41">SUM(K12:K18)</f>
        <v>0</v>
      </c>
      <c r="L19" s="1320">
        <f t="shared" si="41"/>
        <v>0</v>
      </c>
      <c r="M19" s="1320">
        <f t="shared" si="41"/>
        <v>0</v>
      </c>
      <c r="N19" s="1320">
        <f t="shared" si="41"/>
        <v>0</v>
      </c>
      <c r="O19" s="1320">
        <f t="shared" si="41"/>
        <v>2</v>
      </c>
      <c r="P19" s="1320">
        <f t="shared" si="41"/>
        <v>0</v>
      </c>
      <c r="Q19" s="1320">
        <f t="shared" si="41"/>
        <v>0</v>
      </c>
      <c r="R19" s="1320">
        <f t="shared" si="41"/>
        <v>2</v>
      </c>
      <c r="S19" s="1320">
        <f t="shared" si="41"/>
        <v>2</v>
      </c>
      <c r="T19" s="1320">
        <f t="shared" si="41"/>
        <v>0</v>
      </c>
      <c r="U19" s="1320">
        <f t="shared" si="41"/>
        <v>3</v>
      </c>
      <c r="V19" s="1320">
        <f t="shared" si="41"/>
        <v>1</v>
      </c>
      <c r="W19" s="1320">
        <f t="shared" si="41"/>
        <v>0</v>
      </c>
      <c r="X19" s="1320">
        <f t="shared" si="41"/>
        <v>1</v>
      </c>
      <c r="Y19" s="1320">
        <f t="shared" si="41"/>
        <v>3</v>
      </c>
      <c r="Z19" s="1320">
        <f t="shared" si="41"/>
        <v>1</v>
      </c>
      <c r="AA19" s="1320">
        <f t="shared" si="41"/>
        <v>1</v>
      </c>
      <c r="AB19" s="1320">
        <f t="shared" si="41"/>
        <v>1</v>
      </c>
      <c r="AC19" s="1320">
        <f t="shared" si="41"/>
        <v>2</v>
      </c>
      <c r="AD19" s="1320">
        <f t="shared" si="41"/>
        <v>0</v>
      </c>
      <c r="AE19" s="1320">
        <f t="shared" si="41"/>
        <v>1</v>
      </c>
      <c r="AF19" s="1320">
        <f t="shared" si="41"/>
        <v>2</v>
      </c>
      <c r="AG19" s="1320">
        <f t="shared" si="41"/>
        <v>2</v>
      </c>
      <c r="AH19" s="1320">
        <f t="shared" si="41"/>
        <v>1</v>
      </c>
      <c r="AI19" s="1320">
        <f t="shared" si="41"/>
        <v>1</v>
      </c>
      <c r="AJ19" s="1320">
        <f t="shared" si="41"/>
        <v>0</v>
      </c>
      <c r="AK19" s="1320">
        <f t="shared" si="41"/>
        <v>0</v>
      </c>
      <c r="AL19" s="1320">
        <f t="shared" si="41"/>
        <v>0</v>
      </c>
      <c r="AM19" s="1320">
        <f t="shared" si="41"/>
        <v>0</v>
      </c>
      <c r="AN19" s="1320">
        <f t="shared" si="41"/>
        <v>0</v>
      </c>
      <c r="AO19" s="1320">
        <f t="shared" si="41"/>
        <v>1</v>
      </c>
      <c r="AP19" s="1320">
        <f t="shared" si="41"/>
        <v>1</v>
      </c>
      <c r="AQ19" s="1320">
        <f t="shared" si="41"/>
        <v>1</v>
      </c>
      <c r="AR19" s="1320">
        <f t="shared" si="41"/>
        <v>0</v>
      </c>
      <c r="AS19" s="1320">
        <f t="shared" si="41"/>
        <v>0</v>
      </c>
      <c r="AT19" s="1320">
        <f t="shared" si="41"/>
        <v>1</v>
      </c>
      <c r="AU19" s="1320">
        <f t="shared" si="41"/>
        <v>1</v>
      </c>
      <c r="AV19" s="1320">
        <f t="shared" si="41"/>
        <v>0</v>
      </c>
      <c r="AW19" s="1320">
        <f t="shared" si="41"/>
        <v>1</v>
      </c>
      <c r="AX19" s="1320">
        <f t="shared" si="41"/>
        <v>0</v>
      </c>
      <c r="AY19" s="1320">
        <f t="shared" si="41"/>
        <v>0</v>
      </c>
      <c r="AZ19" s="1320">
        <f t="shared" si="41"/>
        <v>0</v>
      </c>
      <c r="BA19" s="1320">
        <f t="shared" si="41"/>
        <v>0</v>
      </c>
      <c r="BB19" s="1320">
        <f t="shared" si="41"/>
        <v>0</v>
      </c>
      <c r="BC19" s="1320">
        <f t="shared" si="41"/>
        <v>0</v>
      </c>
      <c r="BD19" s="1320">
        <f t="shared" si="41"/>
        <v>0</v>
      </c>
      <c r="BE19" s="1320">
        <f t="shared" si="41"/>
        <v>0</v>
      </c>
      <c r="BF19" s="1320">
        <f t="shared" si="41"/>
        <v>0</v>
      </c>
      <c r="BG19" s="1320">
        <f t="shared" si="41"/>
        <v>0</v>
      </c>
      <c r="BH19" s="1320">
        <f t="shared" si="41"/>
        <v>0</v>
      </c>
      <c r="BI19" s="1320">
        <f t="shared" si="41"/>
        <v>0</v>
      </c>
      <c r="BJ19" s="1320">
        <f t="shared" si="41"/>
        <v>0</v>
      </c>
      <c r="BK19" s="1320">
        <f t="shared" si="41"/>
        <v>0</v>
      </c>
      <c r="BL19" s="1320">
        <f t="shared" si="41"/>
        <v>0</v>
      </c>
      <c r="BM19" s="1320">
        <f t="shared" si="41"/>
        <v>0</v>
      </c>
      <c r="BN19" s="1320">
        <f t="shared" si="41"/>
        <v>0</v>
      </c>
      <c r="BO19" s="1320">
        <f t="shared" si="41"/>
        <v>0</v>
      </c>
      <c r="BP19" s="1320">
        <f t="shared" si="41"/>
        <v>0</v>
      </c>
      <c r="BQ19" s="1320">
        <f t="shared" si="41"/>
        <v>0</v>
      </c>
      <c r="BR19" s="1320">
        <f t="shared" si="41"/>
        <v>0</v>
      </c>
      <c r="BS19" s="1320">
        <f t="shared" si="41"/>
        <v>0</v>
      </c>
      <c r="BT19" s="1320">
        <f t="shared" si="41"/>
        <v>0</v>
      </c>
      <c r="BU19" s="1320">
        <f t="shared" si="41"/>
        <v>0</v>
      </c>
      <c r="BV19" s="1320">
        <f t="shared" si="41"/>
        <v>0</v>
      </c>
      <c r="BW19" s="1320">
        <f t="shared" ref="BW19:CD19" si="42">SUM(BW12:BW18)</f>
        <v>0</v>
      </c>
      <c r="BX19" s="1320">
        <f t="shared" si="42"/>
        <v>0</v>
      </c>
      <c r="BY19" s="1320">
        <f t="shared" si="42"/>
        <v>0</v>
      </c>
      <c r="BZ19" s="1320">
        <f t="shared" si="42"/>
        <v>0</v>
      </c>
      <c r="CA19" s="1320">
        <f t="shared" si="42"/>
        <v>0</v>
      </c>
      <c r="CB19" s="1320">
        <f t="shared" si="42"/>
        <v>0</v>
      </c>
      <c r="CC19" s="1320">
        <f t="shared" si="42"/>
        <v>0</v>
      </c>
      <c r="CD19" s="1320">
        <f t="shared" si="42"/>
        <v>32</v>
      </c>
      <c r="CE19" s="1496"/>
      <c r="CF19" s="1320"/>
      <c r="CG19" s="1321"/>
      <c r="CH19" s="1322">
        <f>SUM(CH12:CH18)</f>
        <v>115.70000000000002</v>
      </c>
      <c r="CI19" s="1322">
        <f>SUM(CI12:CI18)</f>
        <v>0</v>
      </c>
      <c r="CJ19" s="1322">
        <f>SUM(CJ12:CJ18)</f>
        <v>66.196057752322204</v>
      </c>
      <c r="CK19" s="318"/>
      <c r="CL19" s="318"/>
      <c r="CM19" s="318"/>
      <c r="CN19" s="1323"/>
      <c r="CO19" s="1323"/>
      <c r="CP19" s="318">
        <f>SUM(CP12:CP18)</f>
        <v>17983.916666666668</v>
      </c>
      <c r="CQ19" s="318">
        <f>SUM(CQ12:CQ18)</f>
        <v>11040</v>
      </c>
      <c r="CR19" s="1443">
        <f t="shared" si="15"/>
        <v>166.77730328454052</v>
      </c>
      <c r="CS19" s="1324"/>
      <c r="CT19" s="1325">
        <f>SUM(CT12:CT18)</f>
        <v>3450</v>
      </c>
      <c r="CU19" s="1325">
        <f>SUM(CU12:CU18)</f>
        <v>7590</v>
      </c>
      <c r="CV19" s="1325">
        <f>SUM(CV12:CV17)</f>
        <v>0</v>
      </c>
      <c r="CW19" s="1324"/>
      <c r="CX19" s="1326">
        <f>SUM(CX12:CX17)</f>
        <v>21</v>
      </c>
      <c r="CY19" s="1326">
        <f>SUM(CY12:CY17)</f>
        <v>0</v>
      </c>
      <c r="CZ19" s="1326">
        <f>SUM(CZ12:CZ18)</f>
        <v>3.6044525828835772</v>
      </c>
      <c r="DA19" s="1326">
        <f>SUM(DA12:DA17)</f>
        <v>25.299999999999997</v>
      </c>
      <c r="DB19" s="1326">
        <f>SUM(DB12:DB17)</f>
        <v>0</v>
      </c>
      <c r="DC19" s="1326">
        <f>SUM(DC12:DC18)</f>
        <v>16.877992253185003</v>
      </c>
      <c r="DD19" s="1326">
        <f>SUM(DD12:DD17)</f>
        <v>19.5</v>
      </c>
      <c r="DE19" s="1326">
        <f>SUM(DE12:DE17)</f>
        <v>0</v>
      </c>
      <c r="DF19" s="1326">
        <f>SUM(DF12:DF18)</f>
        <v>19.3381741748357</v>
      </c>
      <c r="DG19" s="1326">
        <f>SUM(DG12:DG17)</f>
        <v>14.2</v>
      </c>
      <c r="DH19" s="1326">
        <f>SUM(DH12:DH17)</f>
        <v>0</v>
      </c>
      <c r="DI19" s="1326">
        <f>SUM(DI12:DI18)</f>
        <v>11.957628409883613</v>
      </c>
      <c r="DJ19" s="1326">
        <f>SUM(DJ12:DJ17)</f>
        <v>11</v>
      </c>
      <c r="DK19" s="1326">
        <f>SUM(DK12:DK17)</f>
        <v>0</v>
      </c>
      <c r="DL19" s="1326">
        <f>SUM(DL12:DL18)</f>
        <v>8.1243216947534584</v>
      </c>
      <c r="DM19" s="1326">
        <f>SUM(DM12:DM17)</f>
        <v>0</v>
      </c>
      <c r="DN19" s="1326">
        <f>SUM(DN12:DN17)</f>
        <v>0</v>
      </c>
      <c r="DO19" s="1326">
        <f>SUM(DO12:DO18)</f>
        <v>6.2934886367808485</v>
      </c>
      <c r="DP19" s="1326">
        <f>SUM(DP12:DP17)</f>
        <v>0</v>
      </c>
      <c r="DQ19" s="1326">
        <f>SUM(DQ12:DQ17)</f>
        <v>0</v>
      </c>
      <c r="DR19" s="1326">
        <f>SUM(DR12:DR17)</f>
        <v>0</v>
      </c>
      <c r="DZ19" s="1227"/>
      <c r="EA19" s="1227"/>
      <c r="EB19" s="1227"/>
      <c r="EC19" s="1227"/>
      <c r="ED19" s="1227"/>
      <c r="EE19" s="1227"/>
      <c r="EF19" s="1227"/>
      <c r="EG19" s="1227"/>
      <c r="EH19" s="1227"/>
      <c r="EI19" s="1227"/>
      <c r="EJ19" s="1227"/>
      <c r="EK19" s="1227"/>
      <c r="EL19" s="1227"/>
      <c r="EM19" s="1227"/>
      <c r="EN19" s="1227"/>
      <c r="EO19" s="1227"/>
      <c r="EP19" s="1227"/>
      <c r="EQ19" s="1227"/>
      <c r="ER19" s="1227"/>
      <c r="ES19" s="1227"/>
      <c r="ET19" s="1227"/>
      <c r="EU19" s="1227"/>
      <c r="EV19" s="1227"/>
      <c r="EW19" s="1227"/>
      <c r="EX19" s="1227"/>
      <c r="EY19" s="1227"/>
      <c r="EZ19" s="1227"/>
      <c r="FA19" s="1227"/>
      <c r="FB19" s="1227"/>
      <c r="FC19" s="1227"/>
      <c r="FD19" s="1227"/>
      <c r="FE19" s="1227"/>
      <c r="FF19" s="1227"/>
      <c r="FG19" s="1227"/>
      <c r="FH19" s="1227"/>
      <c r="FI19" s="1227"/>
      <c r="FJ19" s="1227"/>
      <c r="FK19" s="1227"/>
      <c r="FL19" s="1227"/>
      <c r="FM19" s="1227"/>
      <c r="FN19" s="1227"/>
      <c r="FO19" s="1227"/>
      <c r="FP19" s="1227"/>
      <c r="FQ19" s="1227"/>
      <c r="FR19" s="1227"/>
      <c r="FS19" s="1227"/>
      <c r="FT19" s="1227"/>
      <c r="FU19" s="1227"/>
      <c r="FV19" s="1227"/>
      <c r="FW19" s="1227"/>
      <c r="FX19" s="1227"/>
      <c r="FY19" s="1227"/>
      <c r="FZ19" s="1227"/>
      <c r="GA19" s="1227"/>
      <c r="GB19" s="1227"/>
      <c r="GC19" s="1227"/>
      <c r="GD19" s="1227"/>
      <c r="GE19" s="1227"/>
      <c r="GF19" s="1227"/>
      <c r="GG19" s="1227"/>
      <c r="GH19" s="1227"/>
      <c r="GI19" s="1227"/>
      <c r="GJ19" s="1227"/>
      <c r="GK19" s="1227"/>
      <c r="GL19" s="1227"/>
      <c r="GM19" s="1227"/>
      <c r="GN19" s="1227"/>
      <c r="GO19" s="1227"/>
      <c r="GP19" s="1227"/>
      <c r="GQ19" s="1227"/>
      <c r="GR19" s="1227"/>
      <c r="GS19" s="1227"/>
      <c r="GT19" s="1227"/>
      <c r="GU19" s="1227"/>
      <c r="GV19" s="1227"/>
      <c r="GW19" s="1227"/>
      <c r="GX19" s="1227"/>
      <c r="GY19" s="1227"/>
      <c r="GZ19" s="1227"/>
      <c r="HA19" s="1227"/>
      <c r="HB19" s="1227"/>
      <c r="HC19" s="1227"/>
      <c r="HD19" s="1227"/>
      <c r="HE19" s="1227"/>
      <c r="HF19" s="1227"/>
      <c r="HG19" s="1227"/>
      <c r="HH19" s="1227"/>
      <c r="HI19" s="1227"/>
      <c r="HJ19" s="1227"/>
      <c r="HK19" s="1227"/>
      <c r="HL19" s="1227"/>
      <c r="HM19" s="1227"/>
      <c r="HN19" s="1227"/>
      <c r="HO19" s="1227"/>
      <c r="HP19" s="1227"/>
      <c r="HQ19" s="1227"/>
      <c r="HR19" s="1227"/>
      <c r="HS19" s="1227"/>
      <c r="HT19" s="1227"/>
      <c r="HU19" s="1227"/>
      <c r="HV19" s="1227"/>
      <c r="HW19" s="1227"/>
      <c r="HX19" s="1227"/>
      <c r="HY19" s="1227"/>
      <c r="HZ19" s="1227"/>
      <c r="IA19" s="1227"/>
      <c r="IB19" s="1227"/>
      <c r="IC19" s="1227"/>
      <c r="ID19" s="1227"/>
      <c r="IE19" s="1227"/>
      <c r="IF19" s="1227"/>
      <c r="IG19" s="1227"/>
      <c r="IH19" s="1227"/>
      <c r="II19" s="1227"/>
      <c r="IJ19" s="1227"/>
      <c r="IK19" s="1227"/>
      <c r="IL19" s="1227"/>
      <c r="IM19" s="1227"/>
      <c r="IN19" s="1227"/>
      <c r="IO19" s="1227"/>
      <c r="IP19" s="1227"/>
      <c r="IQ19" s="1227"/>
      <c r="IR19" s="1227"/>
      <c r="IS19" s="1227"/>
      <c r="IT19" s="1227"/>
      <c r="IU19" s="1227"/>
      <c r="IV19" s="1227"/>
      <c r="IW19" s="1227"/>
      <c r="IX19" s="1227"/>
      <c r="IY19" s="1227"/>
      <c r="IZ19" s="1227"/>
      <c r="JA19" s="1227"/>
      <c r="JB19" s="1227"/>
      <c r="JC19" s="1227"/>
      <c r="JD19" s="1227"/>
      <c r="JE19" s="1227"/>
      <c r="JF19" s="1227"/>
      <c r="JG19" s="1227"/>
      <c r="JH19" s="1227"/>
      <c r="JI19" s="1227"/>
      <c r="JJ19" s="1227"/>
      <c r="JK19" s="1227"/>
      <c r="JL19" s="1227"/>
      <c r="JM19" s="1227"/>
      <c r="JN19" s="1227"/>
      <c r="JO19" s="1227"/>
      <c r="JP19" s="1227"/>
      <c r="JQ19" s="1227"/>
      <c r="JR19" s="1227"/>
      <c r="JS19" s="1227"/>
      <c r="JT19" s="1227"/>
      <c r="JU19" s="1227"/>
      <c r="JV19" s="1227"/>
      <c r="JW19" s="1227"/>
    </row>
    <row r="20" spans="1:283" s="1230" customFormat="1" ht="13.5" thickBot="1">
      <c r="A20" s="1226"/>
      <c r="B20" s="1227"/>
      <c r="C20" s="1327"/>
      <c r="D20" s="1328"/>
      <c r="E20" s="1328"/>
      <c r="F20" s="1328"/>
      <c r="G20" s="1328"/>
      <c r="H20" s="1328"/>
      <c r="I20" s="1328"/>
      <c r="J20" s="1328"/>
      <c r="K20" s="1329"/>
      <c r="L20" s="1329"/>
      <c r="M20" s="1329"/>
      <c r="N20" s="1329"/>
      <c r="O20" s="1329"/>
      <c r="P20" s="1329"/>
      <c r="Q20" s="1329"/>
      <c r="R20" s="1329"/>
      <c r="S20" s="1329"/>
      <c r="T20" s="1329"/>
      <c r="U20" s="1329"/>
      <c r="V20" s="1329"/>
      <c r="W20" s="1329"/>
      <c r="X20" s="1329"/>
      <c r="Y20" s="1329"/>
      <c r="Z20" s="1329"/>
      <c r="AA20" s="1329"/>
      <c r="AB20" s="1329"/>
      <c r="AC20" s="1329"/>
      <c r="AD20" s="1329"/>
      <c r="AE20" s="1329"/>
      <c r="AF20" s="1329"/>
      <c r="AG20" s="1329"/>
      <c r="AH20" s="1329"/>
      <c r="AI20" s="1329"/>
      <c r="AJ20" s="1329"/>
      <c r="AK20" s="1329"/>
      <c r="AL20" s="1329"/>
      <c r="AM20" s="1329"/>
      <c r="AN20" s="1329"/>
      <c r="AO20" s="1329"/>
      <c r="AP20" s="1329"/>
      <c r="AQ20" s="1329"/>
      <c r="AR20" s="1329"/>
      <c r="AS20" s="1329"/>
      <c r="AT20" s="1329"/>
      <c r="AU20" s="1329"/>
      <c r="AV20" s="1329"/>
      <c r="AW20" s="1329"/>
      <c r="AX20" s="1329"/>
      <c r="AY20" s="1329"/>
      <c r="AZ20" s="1329"/>
      <c r="BA20" s="1329"/>
      <c r="BB20" s="1329"/>
      <c r="BC20" s="1329"/>
      <c r="BD20" s="1329"/>
      <c r="BE20" s="1329"/>
      <c r="BF20" s="1329"/>
      <c r="BG20" s="1329"/>
      <c r="BH20" s="1329"/>
      <c r="BI20" s="1329"/>
      <c r="BJ20" s="1329"/>
      <c r="BK20" s="1329"/>
      <c r="BL20" s="1329"/>
      <c r="BM20" s="1329"/>
      <c r="BN20" s="1329"/>
      <c r="BO20" s="1329"/>
      <c r="BP20" s="1329"/>
      <c r="BQ20" s="1329"/>
      <c r="BR20" s="1329"/>
      <c r="BS20" s="1329"/>
      <c r="BT20" s="1329"/>
      <c r="BU20" s="1329"/>
      <c r="BV20" s="1329"/>
      <c r="BW20" s="1329"/>
      <c r="BX20" s="1329"/>
      <c r="BY20" s="1329"/>
      <c r="BZ20" s="1329"/>
      <c r="CA20" s="1329"/>
      <c r="CB20" s="1329"/>
      <c r="CC20" s="1329"/>
      <c r="CD20" s="1329"/>
      <c r="CE20" s="1330"/>
      <c r="CF20" s="1330"/>
      <c r="CG20" s="1330"/>
      <c r="CH20" s="1330"/>
      <c r="CI20" s="1330"/>
      <c r="CJ20" s="1331"/>
      <c r="CK20" s="129"/>
      <c r="CL20" s="129"/>
      <c r="CM20" s="129"/>
      <c r="CN20" s="1332"/>
      <c r="CO20" s="1332"/>
      <c r="CP20" s="1332"/>
      <c r="CQ20" s="1333"/>
      <c r="CR20" s="1444"/>
      <c r="CS20" s="1324"/>
      <c r="CT20" s="1279"/>
      <c r="CU20" s="1279"/>
      <c r="CV20" s="1334"/>
      <c r="CW20" s="1324"/>
      <c r="CX20" s="1326"/>
      <c r="CY20" s="1326"/>
      <c r="CZ20" s="1326"/>
      <c r="DA20" s="1326"/>
      <c r="DB20" s="1326"/>
      <c r="DC20" s="1326"/>
      <c r="DD20" s="1326"/>
      <c r="DE20" s="1326"/>
      <c r="DF20" s="1326"/>
      <c r="DG20" s="1326"/>
      <c r="DH20" s="1326"/>
      <c r="DI20" s="1326"/>
      <c r="DJ20" s="1326"/>
      <c r="DK20" s="1326"/>
      <c r="DL20" s="1326"/>
      <c r="DM20" s="1326"/>
      <c r="DN20" s="1326"/>
      <c r="DO20" s="1326"/>
      <c r="DP20" s="1326"/>
      <c r="DQ20" s="1326"/>
      <c r="DR20" s="1326"/>
      <c r="DZ20" s="1227"/>
      <c r="EA20" s="1227"/>
      <c r="EB20" s="1227"/>
      <c r="EC20" s="1227"/>
      <c r="ED20" s="1227"/>
      <c r="EE20" s="1227"/>
      <c r="EF20" s="1227"/>
      <c r="EG20" s="1227"/>
      <c r="EH20" s="1227"/>
      <c r="EI20" s="1227"/>
      <c r="EJ20" s="1227"/>
      <c r="EK20" s="1227"/>
      <c r="EL20" s="1227"/>
      <c r="EM20" s="1227"/>
      <c r="EN20" s="1227"/>
      <c r="EO20" s="1227"/>
      <c r="EP20" s="1227"/>
      <c r="EQ20" s="1227"/>
      <c r="ER20" s="1227"/>
      <c r="ES20" s="1227"/>
      <c r="ET20" s="1227"/>
      <c r="EU20" s="1227"/>
      <c r="EV20" s="1227"/>
      <c r="EW20" s="1227"/>
      <c r="EX20" s="1227"/>
      <c r="EY20" s="1227"/>
      <c r="EZ20" s="1227"/>
      <c r="FA20" s="1227"/>
      <c r="FB20" s="1227"/>
      <c r="FC20" s="1227"/>
      <c r="FD20" s="1227"/>
      <c r="FE20" s="1227"/>
      <c r="FF20" s="1227"/>
      <c r="FG20" s="1227"/>
      <c r="FH20" s="1227"/>
      <c r="FI20" s="1227"/>
      <c r="FJ20" s="1227"/>
      <c r="FK20" s="1227"/>
      <c r="FL20" s="1227"/>
      <c r="FM20" s="1227"/>
      <c r="FN20" s="1227"/>
      <c r="FO20" s="1227"/>
      <c r="FP20" s="1227"/>
      <c r="FQ20" s="1227"/>
      <c r="FR20" s="1227"/>
      <c r="FS20" s="1227"/>
      <c r="FT20" s="1227"/>
      <c r="FU20" s="1227"/>
      <c r="FV20" s="1227"/>
      <c r="FW20" s="1227"/>
      <c r="FX20" s="1227"/>
      <c r="FY20" s="1227"/>
      <c r="FZ20" s="1227"/>
      <c r="GA20" s="1227"/>
      <c r="GB20" s="1227"/>
      <c r="GC20" s="1227"/>
      <c r="GD20" s="1227"/>
      <c r="GE20" s="1227"/>
      <c r="GF20" s="1227"/>
      <c r="GG20" s="1227"/>
      <c r="GH20" s="1227"/>
      <c r="GI20" s="1227"/>
      <c r="GJ20" s="1227"/>
      <c r="GK20" s="1227"/>
      <c r="GL20" s="1227"/>
      <c r="GM20" s="1227"/>
      <c r="GN20" s="1227"/>
      <c r="GO20" s="1227"/>
      <c r="GP20" s="1227"/>
      <c r="GQ20" s="1227"/>
      <c r="GR20" s="1227"/>
      <c r="GS20" s="1227"/>
      <c r="GT20" s="1227"/>
      <c r="GU20" s="1227"/>
      <c r="GV20" s="1227"/>
      <c r="GW20" s="1227"/>
      <c r="GX20" s="1227"/>
      <c r="GY20" s="1227"/>
      <c r="GZ20" s="1227"/>
      <c r="HA20" s="1227"/>
      <c r="HB20" s="1227"/>
      <c r="HC20" s="1227"/>
      <c r="HD20" s="1227"/>
      <c r="HE20" s="1227"/>
      <c r="HF20" s="1227"/>
      <c r="HG20" s="1227"/>
      <c r="HH20" s="1227"/>
      <c r="HI20" s="1227"/>
      <c r="HJ20" s="1227"/>
      <c r="HK20" s="1227"/>
      <c r="HL20" s="1227"/>
      <c r="HM20" s="1227"/>
      <c r="HN20" s="1227"/>
      <c r="HO20" s="1227"/>
      <c r="HP20" s="1227"/>
      <c r="HQ20" s="1227"/>
      <c r="HR20" s="1227"/>
      <c r="HS20" s="1227"/>
      <c r="HT20" s="1227"/>
      <c r="HU20" s="1227"/>
      <c r="HV20" s="1227"/>
      <c r="HW20" s="1227"/>
      <c r="HX20" s="1227"/>
      <c r="HY20" s="1227"/>
      <c r="HZ20" s="1227"/>
      <c r="IA20" s="1227"/>
      <c r="IB20" s="1227"/>
      <c r="IC20" s="1227"/>
      <c r="ID20" s="1227"/>
      <c r="IE20" s="1227"/>
      <c r="IF20" s="1227"/>
      <c r="IG20" s="1227"/>
      <c r="IH20" s="1227"/>
      <c r="II20" s="1227"/>
      <c r="IJ20" s="1227"/>
      <c r="IK20" s="1227"/>
      <c r="IL20" s="1227"/>
      <c r="IM20" s="1227"/>
      <c r="IN20" s="1227"/>
      <c r="IO20" s="1227"/>
      <c r="IP20" s="1227"/>
      <c r="IQ20" s="1227"/>
      <c r="IR20" s="1227"/>
      <c r="IS20" s="1227"/>
      <c r="IT20" s="1227"/>
      <c r="IU20" s="1227"/>
      <c r="IV20" s="1227"/>
      <c r="IW20" s="1227"/>
      <c r="IX20" s="1227"/>
      <c r="IY20" s="1227"/>
      <c r="IZ20" s="1227"/>
      <c r="JA20" s="1227"/>
      <c r="JB20" s="1227"/>
      <c r="JC20" s="1227"/>
      <c r="JD20" s="1227"/>
      <c r="JE20" s="1227"/>
      <c r="JF20" s="1227"/>
      <c r="JG20" s="1227"/>
      <c r="JH20" s="1227"/>
      <c r="JI20" s="1227"/>
      <c r="JJ20" s="1227"/>
      <c r="JK20" s="1227"/>
      <c r="JL20" s="1227"/>
      <c r="JM20" s="1227"/>
      <c r="JN20" s="1227"/>
      <c r="JO20" s="1227"/>
      <c r="JP20" s="1227"/>
      <c r="JQ20" s="1227"/>
      <c r="JR20" s="1227"/>
      <c r="JS20" s="1227"/>
      <c r="JT20" s="1227"/>
      <c r="JU20" s="1227"/>
      <c r="JV20" s="1227"/>
      <c r="JW20" s="1227"/>
    </row>
    <row r="21" spans="1:283" s="1230" customFormat="1" ht="13.5" thickBot="1">
      <c r="A21" s="1226"/>
      <c r="B21" s="1271"/>
      <c r="C21" s="1497" t="s">
        <v>320</v>
      </c>
      <c r="D21" s="1273"/>
      <c r="E21" s="1273"/>
      <c r="F21" s="1273"/>
      <c r="G21" s="1273"/>
      <c r="H21" s="1273"/>
      <c r="I21" s="1273"/>
      <c r="J21" s="1273"/>
      <c r="K21" s="1274"/>
      <c r="L21" s="1274"/>
      <c r="M21" s="1274"/>
      <c r="N21" s="1274"/>
      <c r="O21" s="1274"/>
      <c r="P21" s="1274"/>
      <c r="Q21" s="1274"/>
      <c r="R21" s="1274"/>
      <c r="S21" s="1274"/>
      <c r="T21" s="1274"/>
      <c r="U21" s="1274"/>
      <c r="V21" s="1274"/>
      <c r="W21" s="1274"/>
      <c r="X21" s="1274"/>
      <c r="Y21" s="1274"/>
      <c r="Z21" s="1274"/>
      <c r="AA21" s="1274"/>
      <c r="AB21" s="1274"/>
      <c r="AC21" s="1274"/>
      <c r="AD21" s="1274"/>
      <c r="AE21" s="1274"/>
      <c r="AF21" s="1274"/>
      <c r="AG21" s="1274"/>
      <c r="AH21" s="1274"/>
      <c r="AI21" s="1274"/>
      <c r="AJ21" s="1274"/>
      <c r="AK21" s="1274"/>
      <c r="AL21" s="1274"/>
      <c r="AM21" s="1274"/>
      <c r="AN21" s="1274"/>
      <c r="AO21" s="1274"/>
      <c r="AP21" s="1274"/>
      <c r="AQ21" s="1274"/>
      <c r="AR21" s="1274"/>
      <c r="AS21" s="1274"/>
      <c r="AT21" s="1274"/>
      <c r="AU21" s="1274"/>
      <c r="AV21" s="1274"/>
      <c r="AW21" s="1274"/>
      <c r="AX21" s="1274"/>
      <c r="AY21" s="1274"/>
      <c r="AZ21" s="1274"/>
      <c r="BA21" s="1274"/>
      <c r="BB21" s="1274"/>
      <c r="BC21" s="1274"/>
      <c r="BD21" s="1274"/>
      <c r="BE21" s="1274"/>
      <c r="BF21" s="1274"/>
      <c r="BG21" s="1274"/>
      <c r="BH21" s="1274"/>
      <c r="BI21" s="1274"/>
      <c r="BJ21" s="1274"/>
      <c r="BK21" s="1274"/>
      <c r="BL21" s="1274"/>
      <c r="BM21" s="1274"/>
      <c r="BN21" s="1274"/>
      <c r="BO21" s="1274"/>
      <c r="BP21" s="1274"/>
      <c r="BQ21" s="1274"/>
      <c r="BR21" s="1274"/>
      <c r="BS21" s="1274"/>
      <c r="BT21" s="1274"/>
      <c r="BU21" s="1274"/>
      <c r="BV21" s="1274"/>
      <c r="BW21" s="1274"/>
      <c r="BX21" s="1274"/>
      <c r="BY21" s="1274"/>
      <c r="BZ21" s="1274"/>
      <c r="CA21" s="1274"/>
      <c r="CB21" s="1274"/>
      <c r="CC21" s="1274"/>
      <c r="CD21" s="1274"/>
      <c r="CE21" s="1274"/>
      <c r="CF21" s="1274"/>
      <c r="CG21" s="1274"/>
      <c r="CH21" s="1276"/>
      <c r="CI21" s="1274"/>
      <c r="CJ21" s="1274"/>
      <c r="CK21" s="541"/>
      <c r="CL21" s="541"/>
      <c r="CM21" s="195"/>
      <c r="CN21" s="556"/>
      <c r="CO21" s="196"/>
      <c r="CP21" s="197"/>
      <c r="CQ21" s="1277"/>
      <c r="CR21" s="1278"/>
      <c r="CS21" s="1232"/>
      <c r="CT21" s="1279"/>
      <c r="CU21" s="1279"/>
      <c r="CV21" s="1279"/>
      <c r="CW21" s="1232"/>
      <c r="CX21" s="1984">
        <v>1</v>
      </c>
      <c r="CY21" s="1985"/>
      <c r="CZ21" s="1986"/>
      <c r="DA21" s="1984">
        <v>2</v>
      </c>
      <c r="DB21" s="1985"/>
      <c r="DC21" s="1986"/>
      <c r="DD21" s="1984">
        <v>3</v>
      </c>
      <c r="DE21" s="1985"/>
      <c r="DF21" s="1986"/>
      <c r="DG21" s="1984">
        <v>4</v>
      </c>
      <c r="DH21" s="1985"/>
      <c r="DI21" s="1986"/>
      <c r="DJ21" s="1984">
        <v>5</v>
      </c>
      <c r="DK21" s="1985"/>
      <c r="DL21" s="1986"/>
      <c r="DM21" s="1984">
        <v>6</v>
      </c>
      <c r="DN21" s="1985"/>
      <c r="DO21" s="1986"/>
      <c r="DP21" s="1984">
        <v>7</v>
      </c>
      <c r="DQ21" s="1985"/>
      <c r="DR21" s="1986"/>
      <c r="DZ21" s="1227"/>
      <c r="EA21" s="1227"/>
      <c r="EB21" s="1227"/>
      <c r="EC21" s="1227"/>
      <c r="ED21" s="1227"/>
      <c r="EE21" s="1227"/>
      <c r="EF21" s="1227"/>
      <c r="EG21" s="1227"/>
      <c r="EH21" s="1227"/>
      <c r="EI21" s="1227"/>
      <c r="EJ21" s="1227"/>
      <c r="EK21" s="1227"/>
      <c r="EL21" s="1227"/>
      <c r="EM21" s="1227"/>
      <c r="EN21" s="1227"/>
      <c r="EO21" s="1227"/>
      <c r="EP21" s="1227"/>
      <c r="EQ21" s="1227"/>
      <c r="ER21" s="1227"/>
      <c r="ES21" s="1227"/>
      <c r="ET21" s="1227"/>
      <c r="EU21" s="1227"/>
      <c r="EV21" s="1227"/>
      <c r="EW21" s="1227"/>
      <c r="EX21" s="1227"/>
      <c r="EY21" s="1227"/>
      <c r="EZ21" s="1227"/>
      <c r="FA21" s="1227"/>
      <c r="FB21" s="1227"/>
      <c r="FC21" s="1227"/>
      <c r="FD21" s="1227"/>
      <c r="FE21" s="1227"/>
      <c r="FF21" s="1227"/>
      <c r="FG21" s="1227"/>
      <c r="FH21" s="1227"/>
      <c r="FI21" s="1227"/>
      <c r="FJ21" s="1227"/>
      <c r="FK21" s="1227"/>
      <c r="FL21" s="1227"/>
      <c r="FM21" s="1227"/>
      <c r="FN21" s="1227"/>
      <c r="FO21" s="1227"/>
      <c r="FP21" s="1227"/>
      <c r="FQ21" s="1227"/>
      <c r="FR21" s="1227"/>
      <c r="FS21" s="1227"/>
      <c r="FT21" s="1227"/>
      <c r="FU21" s="1227"/>
      <c r="FV21" s="1227"/>
      <c r="FW21" s="1227"/>
      <c r="FX21" s="1227"/>
      <c r="FY21" s="1227"/>
      <c r="FZ21" s="1227"/>
      <c r="GA21" s="1227"/>
      <c r="GB21" s="1227"/>
      <c r="GC21" s="1227"/>
      <c r="GD21" s="1227"/>
      <c r="GE21" s="1227"/>
      <c r="GF21" s="1227"/>
      <c r="GG21" s="1227"/>
      <c r="GH21" s="1227"/>
      <c r="GI21" s="1227"/>
      <c r="GJ21" s="1227"/>
      <c r="GK21" s="1227"/>
      <c r="GL21" s="1227"/>
      <c r="GM21" s="1227"/>
      <c r="GN21" s="1227"/>
      <c r="GO21" s="1227"/>
      <c r="GP21" s="1227"/>
      <c r="GQ21" s="1227"/>
      <c r="GR21" s="1227"/>
      <c r="GS21" s="1227"/>
      <c r="GT21" s="1227"/>
      <c r="GU21" s="1227"/>
      <c r="GV21" s="1227"/>
      <c r="GW21" s="1227"/>
      <c r="GX21" s="1227"/>
      <c r="GY21" s="1227"/>
      <c r="GZ21" s="1227"/>
      <c r="HA21" s="1227"/>
      <c r="HB21" s="1227"/>
      <c r="HC21" s="1227"/>
      <c r="HD21" s="1227"/>
      <c r="HE21" s="1227"/>
      <c r="HF21" s="1227"/>
      <c r="HG21" s="1227"/>
      <c r="HH21" s="1227"/>
      <c r="HI21" s="1227"/>
      <c r="HJ21" s="1227"/>
      <c r="HK21" s="1227"/>
      <c r="HL21" s="1227"/>
      <c r="HM21" s="1227"/>
      <c r="HN21" s="1227"/>
      <c r="HO21" s="1227"/>
      <c r="HP21" s="1227"/>
      <c r="HQ21" s="1227"/>
      <c r="HR21" s="1227"/>
      <c r="HS21" s="1227"/>
      <c r="HT21" s="1227"/>
      <c r="HU21" s="1227"/>
      <c r="HV21" s="1227"/>
      <c r="HW21" s="1227"/>
      <c r="HX21" s="1227"/>
      <c r="HY21" s="1227"/>
      <c r="HZ21" s="1227"/>
      <c r="IA21" s="1227"/>
      <c r="IB21" s="1227"/>
      <c r="IC21" s="1227"/>
      <c r="ID21" s="1227"/>
      <c r="IE21" s="1227"/>
      <c r="IF21" s="1227"/>
      <c r="IG21" s="1227"/>
      <c r="IH21" s="1227"/>
      <c r="II21" s="1227"/>
      <c r="IJ21" s="1227"/>
      <c r="IK21" s="1227"/>
      <c r="IL21" s="1227"/>
      <c r="IM21" s="1227"/>
      <c r="IN21" s="1227"/>
      <c r="IO21" s="1227"/>
      <c r="IP21" s="1227"/>
      <c r="IQ21" s="1227"/>
      <c r="IR21" s="1227"/>
      <c r="IS21" s="1227"/>
      <c r="IT21" s="1227"/>
      <c r="IU21" s="1227"/>
      <c r="IV21" s="1227"/>
      <c r="IW21" s="1227"/>
      <c r="IX21" s="1227"/>
      <c r="IY21" s="1227"/>
      <c r="IZ21" s="1227"/>
      <c r="JA21" s="1227"/>
      <c r="JB21" s="1227"/>
      <c r="JC21" s="1227"/>
      <c r="JD21" s="1227"/>
      <c r="JE21" s="1227"/>
      <c r="JF21" s="1227"/>
      <c r="JG21" s="1227"/>
      <c r="JH21" s="1227"/>
      <c r="JI21" s="1227"/>
      <c r="JJ21" s="1227"/>
      <c r="JK21" s="1227"/>
      <c r="JL21" s="1227"/>
      <c r="JM21" s="1227"/>
      <c r="JN21" s="1227"/>
      <c r="JO21" s="1227"/>
      <c r="JP21" s="1227"/>
      <c r="JQ21" s="1227"/>
      <c r="JR21" s="1227"/>
      <c r="JS21" s="1227"/>
      <c r="JT21" s="1227"/>
      <c r="JU21" s="1227"/>
      <c r="JV21" s="1227"/>
      <c r="JW21" s="1227"/>
    </row>
    <row r="22" spans="1:283" s="1230" customFormat="1">
      <c r="A22" s="1283"/>
      <c r="B22" s="1271"/>
      <c r="C22" s="178" t="s">
        <v>303</v>
      </c>
      <c r="D22" s="1284">
        <v>0.25</v>
      </c>
      <c r="E22" s="1285" t="s">
        <v>304</v>
      </c>
      <c r="F22" s="1285" t="s">
        <v>305</v>
      </c>
      <c r="G22" s="1286" t="str">
        <f t="shared" ref="G22:G53" si="43">IF(D22&lt;=0.541,"DAY",(IF(D22&lt;=0.74930556,"EARLY",(IF(D22&lt;=0.97916667,"PRIME","LATE")))))</f>
        <v>DAY</v>
      </c>
      <c r="H22" s="1287" t="s">
        <v>256</v>
      </c>
      <c r="I22" s="1286" t="s">
        <v>306</v>
      </c>
      <c r="J22" s="1286" t="s">
        <v>307</v>
      </c>
      <c r="K22" s="1288"/>
      <c r="L22" s="1288"/>
      <c r="M22" s="1288"/>
      <c r="N22" s="1288"/>
      <c r="O22" s="1288">
        <v>1</v>
      </c>
      <c r="P22" s="1289"/>
      <c r="Q22" s="1289"/>
      <c r="R22" s="1288"/>
      <c r="S22" s="1288">
        <v>1</v>
      </c>
      <c r="T22" s="1288"/>
      <c r="U22" s="1288"/>
      <c r="V22" s="1288"/>
      <c r="W22" s="1289"/>
      <c r="X22" s="1289"/>
      <c r="Y22" s="1288"/>
      <c r="Z22" s="1288"/>
      <c r="AA22" s="1288"/>
      <c r="AB22" s="1288"/>
      <c r="AC22" s="1288"/>
      <c r="AD22" s="1289"/>
      <c r="AE22" s="1289"/>
      <c r="AF22" s="1288"/>
      <c r="AG22" s="1288"/>
      <c r="AH22" s="1288"/>
      <c r="AI22" s="1288"/>
      <c r="AJ22" s="1288"/>
      <c r="AK22" s="1289"/>
      <c r="AL22" s="1289"/>
      <c r="AM22" s="1290"/>
      <c r="AN22" s="1290"/>
      <c r="AO22" s="1288"/>
      <c r="AP22" s="1288"/>
      <c r="AQ22" s="1288"/>
      <c r="AR22" s="1289"/>
      <c r="AS22" s="1289"/>
      <c r="AT22" s="1288"/>
      <c r="AU22" s="1288"/>
      <c r="AV22" s="1288"/>
      <c r="AW22" s="1288"/>
      <c r="AX22" s="1288"/>
      <c r="AY22" s="1289"/>
      <c r="AZ22" s="1289"/>
      <c r="BA22" s="1288"/>
      <c r="BB22" s="1288"/>
      <c r="BC22" s="1288"/>
      <c r="BD22" s="1288"/>
      <c r="BE22" s="1288"/>
      <c r="BF22" s="1289"/>
      <c r="BG22" s="1289"/>
      <c r="BH22" s="1288"/>
      <c r="BI22" s="1288"/>
      <c r="BJ22" s="1288"/>
      <c r="BK22" s="1288"/>
      <c r="BL22" s="1288"/>
      <c r="BM22" s="1289"/>
      <c r="BN22" s="1289"/>
      <c r="BO22" s="1288"/>
      <c r="BP22" s="1288"/>
      <c r="BQ22" s="1288"/>
      <c r="BR22" s="1288"/>
      <c r="BS22" s="1288"/>
      <c r="BT22" s="1289"/>
      <c r="BU22" s="1289"/>
      <c r="BV22" s="1288"/>
      <c r="BW22" s="1288"/>
      <c r="BX22" s="1288"/>
      <c r="BY22" s="1288"/>
      <c r="BZ22" s="1288"/>
      <c r="CA22" s="1289"/>
      <c r="CB22" s="1289"/>
      <c r="CC22" s="1288"/>
      <c r="CD22" s="1291">
        <f t="shared" ref="CD22:CD53" si="44">SUM(K22:CC22)</f>
        <v>2</v>
      </c>
      <c r="CE22" s="186"/>
      <c r="CF22" s="187">
        <v>2.5</v>
      </c>
      <c r="CG22" s="188">
        <f t="shared" ref="CG22:CG53" si="45">(CE22*$CH$7)+(CF22*$CI$7)</f>
        <v>1.0696616734588977</v>
      </c>
      <c r="CH22" s="189">
        <f t="shared" ref="CH22:CH53" si="46">+CD22*CE22</f>
        <v>0</v>
      </c>
      <c r="CI22" s="190">
        <f t="shared" ref="CI22:CI53" si="47">+CD22*CF22</f>
        <v>5</v>
      </c>
      <c r="CJ22" s="191">
        <f t="shared" ref="CJ22:CJ53" si="48">CD22*CG22</f>
        <v>2.1393233469177955</v>
      </c>
      <c r="CK22" s="542" t="e">
        <f>13.8*3.8*I22</f>
        <v>#VALUE!</v>
      </c>
      <c r="CL22" s="542">
        <f>13.8*3.8*J22</f>
        <v>2097.6</v>
      </c>
      <c r="CM22" s="733">
        <f t="shared" ref="CM22:CM53" si="49">CL22/30*J22</f>
        <v>2796.8</v>
      </c>
      <c r="CN22" s="542"/>
      <c r="CO22" s="247">
        <v>280.67</v>
      </c>
      <c r="CP22" s="247">
        <f t="shared" ref="CP22:CP53" si="50">CM22*CD22</f>
        <v>5593.6</v>
      </c>
      <c r="CQ22" s="247">
        <f t="shared" ref="CQ22:CQ53" si="51">CO22*CD22</f>
        <v>561.34</v>
      </c>
      <c r="CR22" s="1335">
        <f t="shared" ref="CR22:CR54" si="52">CQ22/CJ22</f>
        <v>262.39137753941867</v>
      </c>
      <c r="CS22" s="1279"/>
      <c r="CT22" s="1279">
        <f t="shared" ref="CT22" si="53">SUM(K22:W22)*CO22</f>
        <v>561.34</v>
      </c>
      <c r="CU22" s="1279">
        <f t="shared" ref="CU22" si="54">SUM(X22:AX22)*CO22</f>
        <v>0</v>
      </c>
      <c r="CV22" s="1279"/>
      <c r="CW22" s="1279"/>
      <c r="CX22" s="1294">
        <f t="shared" ref="CX22:CX53" si="55">COUNTA(R22:X22)*$CE22</f>
        <v>0</v>
      </c>
      <c r="CY22" s="1295">
        <f t="shared" ref="CY22:CY53" si="56">COUNTA(R22:X22)*$CF22</f>
        <v>2.5</v>
      </c>
      <c r="CZ22" s="1296">
        <f>COUNTA(K22:Q22)*$CG22</f>
        <v>1.0696616734588977</v>
      </c>
      <c r="DA22" s="1294">
        <f t="shared" ref="DA22:DA53" si="57">COUNTA(Y22:AE22)*$CE22</f>
        <v>0</v>
      </c>
      <c r="DB22" s="1295">
        <f t="shared" ref="DB22:DB53" si="58">COUNTA(Y22:AE22)*$CF22</f>
        <v>0</v>
      </c>
      <c r="DC22" s="1296">
        <f>COUNTA(R22:X22)*$CG22</f>
        <v>1.0696616734588977</v>
      </c>
      <c r="DD22" s="1294">
        <f t="shared" ref="DD22:DD53" si="59">COUNTA(AF22:AL22)*$CE22</f>
        <v>0</v>
      </c>
      <c r="DE22" s="1295">
        <f t="shared" ref="DE22:DE53" si="60">COUNTA(AF22:AL22)*$CF22</f>
        <v>0</v>
      </c>
      <c r="DF22" s="1296">
        <f>COUNTA(Y22:AE22)*$CG22</f>
        <v>0</v>
      </c>
      <c r="DG22" s="1294">
        <f t="shared" ref="DG22:DG53" si="61">COUNTA(AM22:AS22)*$CE22</f>
        <v>0</v>
      </c>
      <c r="DH22" s="1295">
        <f t="shared" ref="DH22:DH53" si="62">COUNTA(AM22:AS22)*$CF22</f>
        <v>0</v>
      </c>
      <c r="DI22" s="1296">
        <f>COUNTA(AF22:AL22)*$CG22</f>
        <v>0</v>
      </c>
      <c r="DJ22" s="1294">
        <f t="shared" ref="DJ22:DJ53" si="63">COUNTA(AT22:AZ22)*$CE22</f>
        <v>0</v>
      </c>
      <c r="DK22" s="1295">
        <f t="shared" ref="DK22:DK53" si="64">COUNTA(AT22:AZ22)*$CF22</f>
        <v>0</v>
      </c>
      <c r="DL22" s="1296">
        <f>COUNTA(AM22:AS22)*$CG22</f>
        <v>0</v>
      </c>
      <c r="DM22" s="1294">
        <f t="shared" ref="DM22:DM53" si="65">COUNTA(BA22:BG22)*$CE22</f>
        <v>0</v>
      </c>
      <c r="DN22" s="1295">
        <f t="shared" ref="DN22:DN53" si="66">COUNTA(BA22:BG22)*$CF22</f>
        <v>0</v>
      </c>
      <c r="DO22" s="1296">
        <f>COUNTA(AT22:AX22)*$CG22</f>
        <v>0</v>
      </c>
      <c r="DP22" s="1294">
        <f t="shared" ref="DP22:DP53" si="67">COUNTA(BH22:BN22)*$CE22</f>
        <v>0</v>
      </c>
      <c r="DQ22" s="1295">
        <f t="shared" ref="DQ22:DQ53" si="68">COUNTA(BH22:BN22)*$CF22</f>
        <v>0</v>
      </c>
      <c r="DR22" s="1296">
        <f t="shared" ref="DR22:DR53" si="69">COUNTA(BH22:BN22)*$CG22</f>
        <v>0</v>
      </c>
      <c r="DZ22" s="1227"/>
      <c r="EA22" s="1227"/>
      <c r="EB22" s="1227"/>
      <c r="EC22" s="1227"/>
      <c r="ED22" s="1227"/>
      <c r="EE22" s="1227"/>
      <c r="EF22" s="1227"/>
      <c r="EG22" s="1227"/>
      <c r="EH22" s="1227"/>
      <c r="EI22" s="1227"/>
      <c r="EJ22" s="1227"/>
      <c r="EK22" s="1227"/>
      <c r="EL22" s="1227"/>
      <c r="EM22" s="1227"/>
      <c r="EN22" s="1227"/>
      <c r="EO22" s="1227"/>
      <c r="EP22" s="1227"/>
      <c r="EQ22" s="1227"/>
      <c r="ER22" s="1227"/>
      <c r="ES22" s="1227"/>
      <c r="ET22" s="1227"/>
      <c r="EU22" s="1227"/>
      <c r="EV22" s="1227"/>
      <c r="EW22" s="1227"/>
      <c r="EX22" s="1227"/>
      <c r="EY22" s="1227"/>
      <c r="EZ22" s="1227"/>
      <c r="FA22" s="1227"/>
      <c r="FB22" s="1227"/>
      <c r="FC22" s="1227"/>
      <c r="FD22" s="1227"/>
      <c r="FE22" s="1227"/>
      <c r="FF22" s="1227"/>
      <c r="FG22" s="1227"/>
      <c r="FH22" s="1227"/>
      <c r="FI22" s="1227"/>
      <c r="FJ22" s="1227"/>
      <c r="FK22" s="1227"/>
      <c r="FL22" s="1227"/>
      <c r="FM22" s="1227"/>
      <c r="FN22" s="1227"/>
      <c r="FO22" s="1227"/>
      <c r="FP22" s="1227"/>
      <c r="FQ22" s="1227"/>
      <c r="FR22" s="1227"/>
      <c r="FS22" s="1227"/>
      <c r="FT22" s="1227"/>
      <c r="FU22" s="1227"/>
      <c r="FV22" s="1227"/>
      <c r="FW22" s="1227"/>
      <c r="FX22" s="1227"/>
      <c r="FY22" s="1227"/>
      <c r="FZ22" s="1227"/>
      <c r="GA22" s="1227"/>
      <c r="GB22" s="1227"/>
      <c r="GC22" s="1227"/>
      <c r="GD22" s="1227"/>
      <c r="GE22" s="1227"/>
      <c r="GF22" s="1227"/>
      <c r="GG22" s="1227"/>
      <c r="GH22" s="1227"/>
      <c r="GI22" s="1227"/>
      <c r="GJ22" s="1227"/>
      <c r="GK22" s="1227"/>
      <c r="GL22" s="1227"/>
      <c r="GM22" s="1227"/>
      <c r="GN22" s="1227"/>
      <c r="GO22" s="1227"/>
      <c r="GP22" s="1227"/>
      <c r="GQ22" s="1227"/>
      <c r="GR22" s="1227"/>
      <c r="GS22" s="1227"/>
      <c r="GT22" s="1227"/>
      <c r="GU22" s="1227"/>
      <c r="GV22" s="1227"/>
      <c r="GW22" s="1227"/>
      <c r="GX22" s="1227"/>
      <c r="GY22" s="1227"/>
      <c r="GZ22" s="1227"/>
      <c r="HA22" s="1227"/>
      <c r="HB22" s="1227"/>
      <c r="HC22" s="1227"/>
      <c r="HD22" s="1227"/>
      <c r="HE22" s="1227"/>
      <c r="HF22" s="1227"/>
      <c r="HG22" s="1227"/>
      <c r="HH22" s="1227"/>
      <c r="HI22" s="1227"/>
      <c r="HJ22" s="1227"/>
      <c r="HK22" s="1227"/>
      <c r="HL22" s="1227"/>
      <c r="HM22" s="1227"/>
      <c r="HN22" s="1227"/>
      <c r="HO22" s="1227"/>
      <c r="HP22" s="1227"/>
      <c r="HQ22" s="1227"/>
      <c r="HR22" s="1227"/>
      <c r="HS22" s="1227"/>
      <c r="HT22" s="1227"/>
      <c r="HU22" s="1227"/>
      <c r="HV22" s="1227"/>
      <c r="HW22" s="1227"/>
      <c r="HX22" s="1227"/>
      <c r="HY22" s="1227"/>
      <c r="HZ22" s="1227"/>
      <c r="IA22" s="1227"/>
      <c r="IB22" s="1227"/>
      <c r="IC22" s="1227"/>
      <c r="ID22" s="1227"/>
      <c r="IE22" s="1227"/>
      <c r="IF22" s="1227"/>
      <c r="IG22" s="1227"/>
      <c r="IH22" s="1227"/>
      <c r="II22" s="1227"/>
      <c r="IJ22" s="1227"/>
      <c r="IK22" s="1227"/>
      <c r="IL22" s="1227"/>
      <c r="IM22" s="1227"/>
      <c r="IN22" s="1227"/>
      <c r="IO22" s="1227"/>
      <c r="IP22" s="1227"/>
      <c r="IQ22" s="1227"/>
      <c r="IR22" s="1227"/>
      <c r="IS22" s="1227"/>
      <c r="IT22" s="1227"/>
      <c r="IU22" s="1227"/>
      <c r="IV22" s="1227"/>
      <c r="IW22" s="1227"/>
      <c r="IX22" s="1227"/>
      <c r="IY22" s="1227"/>
      <c r="IZ22" s="1227"/>
      <c r="JA22" s="1227"/>
      <c r="JB22" s="1227"/>
      <c r="JC22" s="1227"/>
      <c r="JD22" s="1227"/>
      <c r="JE22" s="1227"/>
      <c r="JF22" s="1227"/>
      <c r="JG22" s="1227"/>
      <c r="JH22" s="1227"/>
      <c r="JI22" s="1227"/>
      <c r="JJ22" s="1227"/>
      <c r="JK22" s="1227"/>
      <c r="JL22" s="1227"/>
      <c r="JM22" s="1227"/>
      <c r="JN22" s="1227"/>
      <c r="JO22" s="1227"/>
      <c r="JP22" s="1227"/>
      <c r="JQ22" s="1227"/>
      <c r="JR22" s="1227"/>
      <c r="JS22" s="1227"/>
      <c r="JT22" s="1227"/>
      <c r="JU22" s="1227"/>
      <c r="JV22" s="1227"/>
      <c r="JW22" s="1227"/>
    </row>
    <row r="23" spans="1:283" s="1230" customFormat="1">
      <c r="A23" s="1283"/>
      <c r="B23" s="1271"/>
      <c r="C23" s="108" t="s">
        <v>321</v>
      </c>
      <c r="D23" s="706">
        <v>0.375</v>
      </c>
      <c r="E23" s="1305" t="s">
        <v>322</v>
      </c>
      <c r="F23" s="1305" t="s">
        <v>305</v>
      </c>
      <c r="G23" s="1306" t="str">
        <f t="shared" si="43"/>
        <v>DAY</v>
      </c>
      <c r="H23" s="1300" t="s">
        <v>256</v>
      </c>
      <c r="I23" s="1306" t="s">
        <v>306</v>
      </c>
      <c r="J23" s="1306" t="s">
        <v>307</v>
      </c>
      <c r="K23" s="1301"/>
      <c r="L23" s="1301"/>
      <c r="M23" s="1301"/>
      <c r="N23" s="1301"/>
      <c r="O23" s="1301">
        <v>1</v>
      </c>
      <c r="P23" s="1302"/>
      <c r="Q23" s="1302"/>
      <c r="R23" s="1301">
        <v>1</v>
      </c>
      <c r="S23" s="1301"/>
      <c r="T23" s="1301">
        <v>1</v>
      </c>
      <c r="U23" s="1301"/>
      <c r="V23" s="1301"/>
      <c r="W23" s="1302"/>
      <c r="X23" s="1302"/>
      <c r="Y23" s="1301"/>
      <c r="Z23" s="1301"/>
      <c r="AA23" s="1301"/>
      <c r="AB23" s="1301"/>
      <c r="AC23" s="1301"/>
      <c r="AD23" s="1302"/>
      <c r="AE23" s="1302"/>
      <c r="AF23" s="1301"/>
      <c r="AG23" s="1301"/>
      <c r="AH23" s="1301"/>
      <c r="AI23" s="1301"/>
      <c r="AJ23" s="1301"/>
      <c r="AK23" s="1302"/>
      <c r="AL23" s="1302"/>
      <c r="AM23" s="1290"/>
      <c r="AN23" s="1290"/>
      <c r="AO23" s="1301"/>
      <c r="AP23" s="1301"/>
      <c r="AQ23" s="1301"/>
      <c r="AR23" s="1302"/>
      <c r="AS23" s="1302"/>
      <c r="AT23" s="1301"/>
      <c r="AU23" s="1301"/>
      <c r="AV23" s="1301"/>
      <c r="AW23" s="1301"/>
      <c r="AX23" s="1301"/>
      <c r="AY23" s="1302"/>
      <c r="AZ23" s="1302"/>
      <c r="BA23" s="1301"/>
      <c r="BB23" s="1301"/>
      <c r="BC23" s="1301"/>
      <c r="BD23" s="1301"/>
      <c r="BE23" s="1301"/>
      <c r="BF23" s="1302"/>
      <c r="BG23" s="1302"/>
      <c r="BH23" s="1301"/>
      <c r="BI23" s="1301"/>
      <c r="BJ23" s="1301"/>
      <c r="BK23" s="1301"/>
      <c r="BL23" s="1301"/>
      <c r="BM23" s="1302"/>
      <c r="BN23" s="1302"/>
      <c r="BO23" s="1301"/>
      <c r="BP23" s="1301"/>
      <c r="BQ23" s="1301"/>
      <c r="BR23" s="1301"/>
      <c r="BS23" s="1301"/>
      <c r="BT23" s="1302"/>
      <c r="BU23" s="1302"/>
      <c r="BV23" s="1301"/>
      <c r="BW23" s="1301"/>
      <c r="BX23" s="1301"/>
      <c r="BY23" s="1301"/>
      <c r="BZ23" s="1301"/>
      <c r="CA23" s="1302"/>
      <c r="CB23" s="1302"/>
      <c r="CC23" s="1301"/>
      <c r="CD23" s="1303">
        <f t="shared" si="44"/>
        <v>3</v>
      </c>
      <c r="CE23" s="116"/>
      <c r="CF23" s="117">
        <v>2</v>
      </c>
      <c r="CG23" s="118">
        <f t="shared" si="45"/>
        <v>0.85572933876711821</v>
      </c>
      <c r="CH23" s="119">
        <f t="shared" si="46"/>
        <v>0</v>
      </c>
      <c r="CI23" s="120">
        <f t="shared" si="47"/>
        <v>6</v>
      </c>
      <c r="CJ23" s="121">
        <f t="shared" si="48"/>
        <v>2.5671880163013547</v>
      </c>
      <c r="CK23" s="543">
        <f>(480+12)/2</f>
        <v>246</v>
      </c>
      <c r="CL23" s="543">
        <f>(480+12)/2</f>
        <v>246</v>
      </c>
      <c r="CM23" s="734">
        <f t="shared" si="49"/>
        <v>328</v>
      </c>
      <c r="CN23" s="543"/>
      <c r="CO23" s="249">
        <v>280.67</v>
      </c>
      <c r="CP23" s="249">
        <f t="shared" si="50"/>
        <v>984</v>
      </c>
      <c r="CQ23" s="249">
        <f t="shared" si="51"/>
        <v>842.01</v>
      </c>
      <c r="CR23" s="1318">
        <f t="shared" si="52"/>
        <v>327.98922192427329</v>
      </c>
      <c r="CS23" s="1279"/>
      <c r="CT23" s="1279">
        <f t="shared" ref="CT23:CT39" si="70">SUM(K23:W23)*CO23</f>
        <v>842.01</v>
      </c>
      <c r="CU23" s="1279">
        <f t="shared" ref="CU23:CU39" si="71">SUM(X23:AX23)*CO23</f>
        <v>0</v>
      </c>
      <c r="CV23" s="1279"/>
      <c r="CW23" s="1279"/>
      <c r="CX23" s="1294">
        <f t="shared" si="55"/>
        <v>0</v>
      </c>
      <c r="CY23" s="1295">
        <f t="shared" si="56"/>
        <v>4</v>
      </c>
      <c r="CZ23" s="1296">
        <f t="shared" ref="CZ23:CZ53" si="72">COUNTA(K23:Q23)*$CG23</f>
        <v>0.85572933876711821</v>
      </c>
      <c r="DA23" s="1294">
        <f t="shared" si="57"/>
        <v>0</v>
      </c>
      <c r="DB23" s="1295">
        <f t="shared" si="58"/>
        <v>0</v>
      </c>
      <c r="DC23" s="1296">
        <f t="shared" ref="DC23:DC53" si="73">COUNTA(R23:X23)*$CG23</f>
        <v>1.7114586775342364</v>
      </c>
      <c r="DD23" s="1294">
        <f t="shared" si="59"/>
        <v>0</v>
      </c>
      <c r="DE23" s="1295">
        <f t="shared" si="60"/>
        <v>0</v>
      </c>
      <c r="DF23" s="1296">
        <f t="shared" ref="DF23:DF53" si="74">COUNTA(Y23:AE23)*$CG23</f>
        <v>0</v>
      </c>
      <c r="DG23" s="1294">
        <f t="shared" si="61"/>
        <v>0</v>
      </c>
      <c r="DH23" s="1295">
        <f t="shared" si="62"/>
        <v>0</v>
      </c>
      <c r="DI23" s="1296">
        <f t="shared" ref="DI23:DI53" si="75">COUNTA(AF23:AL23)*$CG23</f>
        <v>0</v>
      </c>
      <c r="DJ23" s="1294">
        <f t="shared" si="63"/>
        <v>0</v>
      </c>
      <c r="DK23" s="1295">
        <f t="shared" si="64"/>
        <v>0</v>
      </c>
      <c r="DL23" s="1296">
        <f t="shared" ref="DL23:DL53" si="76">COUNTA(AM23:AS23)*$CG23</f>
        <v>0</v>
      </c>
      <c r="DM23" s="1294">
        <f t="shared" si="65"/>
        <v>0</v>
      </c>
      <c r="DN23" s="1295">
        <f t="shared" si="66"/>
        <v>0</v>
      </c>
      <c r="DO23" s="1296">
        <f t="shared" ref="DO23:DO53" si="77">COUNTA(AT23:AX23)*$CG23</f>
        <v>0</v>
      </c>
      <c r="DP23" s="1294"/>
      <c r="DQ23" s="1295"/>
      <c r="DR23" s="1296"/>
      <c r="DZ23" s="1227"/>
      <c r="EA23" s="1227"/>
      <c r="EB23" s="1227"/>
      <c r="EC23" s="1227"/>
      <c r="ED23" s="1227"/>
      <c r="EE23" s="1227"/>
      <c r="EF23" s="1227"/>
      <c r="EG23" s="1227"/>
      <c r="EH23" s="1227"/>
      <c r="EI23" s="1227"/>
      <c r="EJ23" s="1227"/>
      <c r="EK23" s="1227"/>
      <c r="EL23" s="1227"/>
      <c r="EM23" s="1227"/>
      <c r="EN23" s="1227"/>
      <c r="EO23" s="1227"/>
      <c r="EP23" s="1227"/>
      <c r="EQ23" s="1227"/>
      <c r="ER23" s="1227"/>
      <c r="ES23" s="1227"/>
      <c r="ET23" s="1227"/>
      <c r="EU23" s="1227"/>
      <c r="EV23" s="1227"/>
      <c r="EW23" s="1227"/>
      <c r="EX23" s="1227"/>
      <c r="EY23" s="1227"/>
      <c r="EZ23" s="1227"/>
      <c r="FA23" s="1227"/>
      <c r="FB23" s="1227"/>
      <c r="FC23" s="1227"/>
      <c r="FD23" s="1227"/>
      <c r="FE23" s="1227"/>
      <c r="FF23" s="1227"/>
      <c r="FG23" s="1227"/>
      <c r="FH23" s="1227"/>
      <c r="FI23" s="1227"/>
      <c r="FJ23" s="1227"/>
      <c r="FK23" s="1227"/>
      <c r="FL23" s="1227"/>
      <c r="FM23" s="1227"/>
      <c r="FN23" s="1227"/>
      <c r="FO23" s="1227"/>
      <c r="FP23" s="1227"/>
      <c r="FQ23" s="1227"/>
      <c r="FR23" s="1227"/>
      <c r="FS23" s="1227"/>
      <c r="FT23" s="1227"/>
      <c r="FU23" s="1227"/>
      <c r="FV23" s="1227"/>
      <c r="FW23" s="1227"/>
      <c r="FX23" s="1227"/>
      <c r="FY23" s="1227"/>
      <c r="FZ23" s="1227"/>
      <c r="GA23" s="1227"/>
      <c r="GB23" s="1227"/>
      <c r="GC23" s="1227"/>
      <c r="GD23" s="1227"/>
      <c r="GE23" s="1227"/>
      <c r="GF23" s="1227"/>
      <c r="GG23" s="1227"/>
      <c r="GH23" s="1227"/>
      <c r="GI23" s="1227"/>
      <c r="GJ23" s="1227"/>
      <c r="GK23" s="1227"/>
      <c r="GL23" s="1227"/>
      <c r="GM23" s="1227"/>
      <c r="GN23" s="1227"/>
      <c r="GO23" s="1227"/>
      <c r="GP23" s="1227"/>
      <c r="GQ23" s="1227"/>
      <c r="GR23" s="1227"/>
      <c r="GS23" s="1227"/>
      <c r="GT23" s="1227"/>
      <c r="GU23" s="1227"/>
      <c r="GV23" s="1227"/>
      <c r="GW23" s="1227"/>
      <c r="GX23" s="1227"/>
      <c r="GY23" s="1227"/>
      <c r="GZ23" s="1227"/>
      <c r="HA23" s="1227"/>
      <c r="HB23" s="1227"/>
      <c r="HC23" s="1227"/>
      <c r="HD23" s="1227"/>
      <c r="HE23" s="1227"/>
      <c r="HF23" s="1227"/>
      <c r="HG23" s="1227"/>
      <c r="HH23" s="1227"/>
      <c r="HI23" s="1227"/>
      <c r="HJ23" s="1227"/>
      <c r="HK23" s="1227"/>
      <c r="HL23" s="1227"/>
      <c r="HM23" s="1227"/>
      <c r="HN23" s="1227"/>
      <c r="HO23" s="1227"/>
      <c r="HP23" s="1227"/>
      <c r="HQ23" s="1227"/>
      <c r="HR23" s="1227"/>
      <c r="HS23" s="1227"/>
      <c r="HT23" s="1227"/>
      <c r="HU23" s="1227"/>
      <c r="HV23" s="1227"/>
      <c r="HW23" s="1227"/>
      <c r="HX23" s="1227"/>
      <c r="HY23" s="1227"/>
      <c r="HZ23" s="1227"/>
      <c r="IA23" s="1227"/>
      <c r="IB23" s="1227"/>
      <c r="IC23" s="1227"/>
      <c r="ID23" s="1227"/>
      <c r="IE23" s="1227"/>
      <c r="IF23" s="1227"/>
      <c r="IG23" s="1227"/>
      <c r="IH23" s="1227"/>
      <c r="II23" s="1227"/>
      <c r="IJ23" s="1227"/>
      <c r="IK23" s="1227"/>
      <c r="IL23" s="1227"/>
      <c r="IM23" s="1227"/>
      <c r="IN23" s="1227"/>
      <c r="IO23" s="1227"/>
      <c r="IP23" s="1227"/>
      <c r="IQ23" s="1227"/>
      <c r="IR23" s="1227"/>
      <c r="IS23" s="1227"/>
      <c r="IT23" s="1227"/>
      <c r="IU23" s="1227"/>
      <c r="IV23" s="1227"/>
      <c r="IW23" s="1227"/>
      <c r="IX23" s="1227"/>
      <c r="IY23" s="1227"/>
      <c r="IZ23" s="1227"/>
      <c r="JA23" s="1227"/>
      <c r="JB23" s="1227"/>
      <c r="JC23" s="1227"/>
      <c r="JD23" s="1227"/>
      <c r="JE23" s="1227"/>
      <c r="JF23" s="1227"/>
      <c r="JG23" s="1227"/>
      <c r="JH23" s="1227"/>
      <c r="JI23" s="1227"/>
      <c r="JJ23" s="1227"/>
      <c r="JK23" s="1227"/>
      <c r="JL23" s="1227"/>
      <c r="JM23" s="1227"/>
      <c r="JN23" s="1227"/>
      <c r="JO23" s="1227"/>
      <c r="JP23" s="1227"/>
      <c r="JQ23" s="1227"/>
      <c r="JR23" s="1227"/>
      <c r="JS23" s="1227"/>
      <c r="JT23" s="1227"/>
      <c r="JU23" s="1227"/>
      <c r="JV23" s="1227"/>
      <c r="JW23" s="1227"/>
    </row>
    <row r="24" spans="1:283" s="1230" customFormat="1">
      <c r="A24" s="1283"/>
      <c r="B24" s="1271"/>
      <c r="C24" s="738" t="s">
        <v>309</v>
      </c>
      <c r="D24" s="1297">
        <v>0.4375</v>
      </c>
      <c r="E24" s="1298" t="s">
        <v>310</v>
      </c>
      <c r="F24" s="1298" t="s">
        <v>305</v>
      </c>
      <c r="G24" s="1299" t="str">
        <f t="shared" si="43"/>
        <v>DAY</v>
      </c>
      <c r="H24" s="1300" t="s">
        <v>256</v>
      </c>
      <c r="I24" s="1299" t="s">
        <v>311</v>
      </c>
      <c r="J24" s="1299" t="s">
        <v>312</v>
      </c>
      <c r="K24" s="1301"/>
      <c r="L24" s="1301"/>
      <c r="M24" s="1301"/>
      <c r="N24" s="1301"/>
      <c r="O24" s="1301"/>
      <c r="P24" s="1302"/>
      <c r="Q24" s="1302"/>
      <c r="R24" s="1467">
        <v>1</v>
      </c>
      <c r="S24" s="1301"/>
      <c r="T24" s="1301"/>
      <c r="U24" s="1467">
        <v>1</v>
      </c>
      <c r="V24" s="1301"/>
      <c r="W24" s="1302"/>
      <c r="X24" s="1302"/>
      <c r="Y24" s="1467">
        <v>1</v>
      </c>
      <c r="Z24" s="1301"/>
      <c r="AA24" s="1466"/>
      <c r="AB24" s="1301"/>
      <c r="AC24" s="1302">
        <v>1</v>
      </c>
      <c r="AD24" s="1302"/>
      <c r="AE24" s="1302"/>
      <c r="AF24" s="1301"/>
      <c r="AG24" s="1302">
        <v>1</v>
      </c>
      <c r="AH24" s="1301"/>
      <c r="AI24" s="1466"/>
      <c r="AJ24" s="1301"/>
      <c r="AK24" s="1302"/>
      <c r="AL24" s="1302"/>
      <c r="AM24" s="1290"/>
      <c r="AN24" s="1290"/>
      <c r="AO24" s="1301"/>
      <c r="AP24" s="1466"/>
      <c r="AQ24" s="1301"/>
      <c r="AR24" s="1302"/>
      <c r="AS24" s="1302"/>
      <c r="AT24" s="1301"/>
      <c r="AU24" s="1301"/>
      <c r="AV24" s="1301"/>
      <c r="AW24" s="1301"/>
      <c r="AX24" s="1301"/>
      <c r="AY24" s="1302"/>
      <c r="AZ24" s="1302"/>
      <c r="BA24" s="1301"/>
      <c r="BB24" s="1301"/>
      <c r="BC24" s="1301"/>
      <c r="BD24" s="1301"/>
      <c r="BE24" s="1301"/>
      <c r="BF24" s="1302"/>
      <c r="BG24" s="1302"/>
      <c r="BH24" s="1301"/>
      <c r="BI24" s="1301"/>
      <c r="BJ24" s="1301"/>
      <c r="BK24" s="1301"/>
      <c r="BL24" s="1301"/>
      <c r="BM24" s="1302"/>
      <c r="BN24" s="1302"/>
      <c r="BO24" s="1301"/>
      <c r="BP24" s="1301"/>
      <c r="BQ24" s="1301"/>
      <c r="BR24" s="1301"/>
      <c r="BS24" s="1301"/>
      <c r="BT24" s="1302"/>
      <c r="BU24" s="1302"/>
      <c r="BV24" s="1301"/>
      <c r="BW24" s="1301"/>
      <c r="BX24" s="1301"/>
      <c r="BY24" s="1301"/>
      <c r="BZ24" s="1301"/>
      <c r="CA24" s="1302"/>
      <c r="CB24" s="1302"/>
      <c r="CC24" s="1301"/>
      <c r="CD24" s="1303">
        <f t="shared" ref="CD24" si="78">SUM(K24:CC24)</f>
        <v>5</v>
      </c>
      <c r="CE24" s="116"/>
      <c r="CF24" s="117">
        <v>2.5</v>
      </c>
      <c r="CG24" s="118">
        <f t="shared" si="45"/>
        <v>1.0696616734588977</v>
      </c>
      <c r="CH24" s="119">
        <f t="shared" si="46"/>
        <v>0</v>
      </c>
      <c r="CI24" s="120">
        <f t="shared" si="47"/>
        <v>12.5</v>
      </c>
      <c r="CJ24" s="121">
        <f t="shared" si="48"/>
        <v>5.3483083672944884</v>
      </c>
      <c r="CK24" s="543">
        <f>(480+12)/2</f>
        <v>246</v>
      </c>
      <c r="CL24" s="543">
        <f>(480+12)/2</f>
        <v>246</v>
      </c>
      <c r="CM24" s="734">
        <f t="shared" si="49"/>
        <v>122.99999999999999</v>
      </c>
      <c r="CN24" s="543"/>
      <c r="CO24" s="249">
        <v>280.67</v>
      </c>
      <c r="CP24" s="249">
        <f t="shared" si="50"/>
        <v>614.99999999999989</v>
      </c>
      <c r="CQ24" s="249">
        <f t="shared" si="51"/>
        <v>1403.3500000000001</v>
      </c>
      <c r="CR24" s="1318">
        <f t="shared" si="52"/>
        <v>262.39137753941873</v>
      </c>
      <c r="CS24" s="1279"/>
      <c r="CT24" s="1279">
        <f t="shared" si="70"/>
        <v>561.34</v>
      </c>
      <c r="CU24" s="1279">
        <f t="shared" si="71"/>
        <v>842.01</v>
      </c>
      <c r="CV24" s="1279"/>
      <c r="CW24" s="1279"/>
      <c r="CX24" s="1294">
        <f>COUNTA(S24:X24)*$CE24</f>
        <v>0</v>
      </c>
      <c r="CY24" s="1295">
        <f>COUNTA(S24:X24)*$CF24</f>
        <v>2.5</v>
      </c>
      <c r="CZ24" s="1296">
        <f t="shared" si="72"/>
        <v>0</v>
      </c>
      <c r="DA24" s="1294">
        <f t="shared" si="57"/>
        <v>0</v>
      </c>
      <c r="DB24" s="1295">
        <f t="shared" si="58"/>
        <v>5</v>
      </c>
      <c r="DC24" s="1296">
        <f>COUNTA(S24:X24)*$CG24</f>
        <v>1.0696616734588977</v>
      </c>
      <c r="DD24" s="1294">
        <f t="shared" si="59"/>
        <v>0</v>
      </c>
      <c r="DE24" s="1295">
        <f t="shared" si="60"/>
        <v>2.5</v>
      </c>
      <c r="DF24" s="1296">
        <f t="shared" si="74"/>
        <v>2.1393233469177955</v>
      </c>
      <c r="DG24" s="1294">
        <f t="shared" si="61"/>
        <v>0</v>
      </c>
      <c r="DH24" s="1295">
        <f t="shared" si="62"/>
        <v>0</v>
      </c>
      <c r="DI24" s="1296">
        <f t="shared" si="75"/>
        <v>1.0696616734588977</v>
      </c>
      <c r="DJ24" s="1294">
        <f t="shared" si="63"/>
        <v>0</v>
      </c>
      <c r="DK24" s="1295">
        <f t="shared" si="64"/>
        <v>0</v>
      </c>
      <c r="DL24" s="1296">
        <f t="shared" si="76"/>
        <v>0</v>
      </c>
      <c r="DM24" s="1294">
        <f t="shared" si="65"/>
        <v>0</v>
      </c>
      <c r="DN24" s="1295">
        <f t="shared" si="66"/>
        <v>0</v>
      </c>
      <c r="DO24" s="1296">
        <f t="shared" si="77"/>
        <v>0</v>
      </c>
      <c r="DP24" s="1294"/>
      <c r="DQ24" s="1295"/>
      <c r="DR24" s="1296"/>
      <c r="DZ24" s="1227"/>
      <c r="EA24" s="1227"/>
      <c r="EB24" s="1227"/>
      <c r="EC24" s="1227"/>
      <c r="ED24" s="1227"/>
      <c r="EE24" s="1227"/>
      <c r="EF24" s="1227"/>
      <c r="EG24" s="1227"/>
      <c r="EH24" s="1227"/>
      <c r="EI24" s="1227"/>
      <c r="EJ24" s="1227"/>
      <c r="EK24" s="1227"/>
      <c r="EL24" s="1227"/>
      <c r="EM24" s="1227"/>
      <c r="EN24" s="1227"/>
      <c r="EO24" s="1227"/>
      <c r="EP24" s="1227"/>
      <c r="EQ24" s="1227"/>
      <c r="ER24" s="1227"/>
      <c r="ES24" s="1227"/>
      <c r="ET24" s="1227"/>
      <c r="EU24" s="1227"/>
      <c r="EV24" s="1227"/>
      <c r="EW24" s="1227"/>
      <c r="EX24" s="1227"/>
      <c r="EY24" s="1227"/>
      <c r="EZ24" s="1227"/>
      <c r="FA24" s="1227"/>
      <c r="FB24" s="1227"/>
      <c r="FC24" s="1227"/>
      <c r="FD24" s="1227"/>
      <c r="FE24" s="1227"/>
      <c r="FF24" s="1227"/>
      <c r="FG24" s="1227"/>
      <c r="FH24" s="1227"/>
      <c r="FI24" s="1227"/>
      <c r="FJ24" s="1227"/>
      <c r="FK24" s="1227"/>
      <c r="FL24" s="1227"/>
      <c r="FM24" s="1227"/>
      <c r="FN24" s="1227"/>
      <c r="FO24" s="1227"/>
      <c r="FP24" s="1227"/>
      <c r="FQ24" s="1227"/>
      <c r="FR24" s="1227"/>
      <c r="FS24" s="1227"/>
      <c r="FT24" s="1227"/>
      <c r="FU24" s="1227"/>
      <c r="FV24" s="1227"/>
      <c r="FW24" s="1227"/>
      <c r="FX24" s="1227"/>
      <c r="FY24" s="1227"/>
      <c r="FZ24" s="1227"/>
      <c r="GA24" s="1227"/>
      <c r="GB24" s="1227"/>
      <c r="GC24" s="1227"/>
      <c r="GD24" s="1227"/>
      <c r="GE24" s="1227"/>
      <c r="GF24" s="1227"/>
      <c r="GG24" s="1227"/>
      <c r="GH24" s="1227"/>
      <c r="GI24" s="1227"/>
      <c r="GJ24" s="1227"/>
      <c r="GK24" s="1227"/>
      <c r="GL24" s="1227"/>
      <c r="GM24" s="1227"/>
      <c r="GN24" s="1227"/>
      <c r="GO24" s="1227"/>
      <c r="GP24" s="1227"/>
      <c r="GQ24" s="1227"/>
      <c r="GR24" s="1227"/>
      <c r="GS24" s="1227"/>
      <c r="GT24" s="1227"/>
      <c r="GU24" s="1227"/>
      <c r="GV24" s="1227"/>
      <c r="GW24" s="1227"/>
      <c r="GX24" s="1227"/>
      <c r="GY24" s="1227"/>
      <c r="GZ24" s="1227"/>
      <c r="HA24" s="1227"/>
      <c r="HB24" s="1227"/>
      <c r="HC24" s="1227"/>
      <c r="HD24" s="1227"/>
      <c r="HE24" s="1227"/>
      <c r="HF24" s="1227"/>
      <c r="HG24" s="1227"/>
      <c r="HH24" s="1227"/>
      <c r="HI24" s="1227"/>
      <c r="HJ24" s="1227"/>
      <c r="HK24" s="1227"/>
      <c r="HL24" s="1227"/>
      <c r="HM24" s="1227"/>
      <c r="HN24" s="1227"/>
      <c r="HO24" s="1227"/>
      <c r="HP24" s="1227"/>
      <c r="HQ24" s="1227"/>
      <c r="HR24" s="1227"/>
      <c r="HS24" s="1227"/>
      <c r="HT24" s="1227"/>
      <c r="HU24" s="1227"/>
      <c r="HV24" s="1227"/>
      <c r="HW24" s="1227"/>
      <c r="HX24" s="1227"/>
      <c r="HY24" s="1227"/>
      <c r="HZ24" s="1227"/>
      <c r="IA24" s="1227"/>
      <c r="IB24" s="1227"/>
      <c r="IC24" s="1227"/>
      <c r="ID24" s="1227"/>
      <c r="IE24" s="1227"/>
      <c r="IF24" s="1227"/>
      <c r="IG24" s="1227"/>
      <c r="IH24" s="1227"/>
      <c r="II24" s="1227"/>
      <c r="IJ24" s="1227"/>
      <c r="IK24" s="1227"/>
      <c r="IL24" s="1227"/>
      <c r="IM24" s="1227"/>
      <c r="IN24" s="1227"/>
      <c r="IO24" s="1227"/>
      <c r="IP24" s="1227"/>
      <c r="IQ24" s="1227"/>
      <c r="IR24" s="1227"/>
      <c r="IS24" s="1227"/>
      <c r="IT24" s="1227"/>
      <c r="IU24" s="1227"/>
      <c r="IV24" s="1227"/>
      <c r="IW24" s="1227"/>
      <c r="IX24" s="1227"/>
      <c r="IY24" s="1227"/>
      <c r="IZ24" s="1227"/>
      <c r="JA24" s="1227"/>
      <c r="JB24" s="1227"/>
      <c r="JC24" s="1227"/>
      <c r="JD24" s="1227"/>
      <c r="JE24" s="1227"/>
      <c r="JF24" s="1227"/>
      <c r="JG24" s="1227"/>
      <c r="JH24" s="1227"/>
      <c r="JI24" s="1227"/>
      <c r="JJ24" s="1227"/>
      <c r="JK24" s="1227"/>
      <c r="JL24" s="1227"/>
      <c r="JM24" s="1227"/>
      <c r="JN24" s="1227"/>
      <c r="JO24" s="1227"/>
      <c r="JP24" s="1227"/>
      <c r="JQ24" s="1227"/>
      <c r="JR24" s="1227"/>
      <c r="JS24" s="1227"/>
      <c r="JT24" s="1227"/>
      <c r="JU24" s="1227"/>
      <c r="JV24" s="1227"/>
      <c r="JW24" s="1227"/>
    </row>
    <row r="25" spans="1:283" s="1230" customFormat="1">
      <c r="A25" s="1283"/>
      <c r="B25" s="1271"/>
      <c r="C25" s="108" t="s">
        <v>313</v>
      </c>
      <c r="D25" s="706">
        <v>0.54166666666666663</v>
      </c>
      <c r="E25" s="1305" t="s">
        <v>304</v>
      </c>
      <c r="F25" s="1305" t="s">
        <v>305</v>
      </c>
      <c r="G25" s="1306" t="str">
        <f t="shared" si="43"/>
        <v>EARLY</v>
      </c>
      <c r="H25" s="1300" t="s">
        <v>256</v>
      </c>
      <c r="I25" s="1306" t="s">
        <v>306</v>
      </c>
      <c r="J25" s="1306" t="s">
        <v>307</v>
      </c>
      <c r="K25" s="1301"/>
      <c r="L25" s="1301"/>
      <c r="M25" s="1301"/>
      <c r="N25" s="1301"/>
      <c r="O25" s="1301">
        <v>1</v>
      </c>
      <c r="P25" s="1302"/>
      <c r="Q25" s="1302"/>
      <c r="R25" s="1301">
        <v>1</v>
      </c>
      <c r="S25" s="1301">
        <v>1</v>
      </c>
      <c r="T25" s="1301"/>
      <c r="U25" s="1301"/>
      <c r="V25" s="1301"/>
      <c r="W25" s="1302"/>
      <c r="X25" s="1302"/>
      <c r="Y25" s="1301"/>
      <c r="Z25" s="1301"/>
      <c r="AA25" s="1301"/>
      <c r="AB25" s="1301"/>
      <c r="AC25" s="1301"/>
      <c r="AD25" s="1302"/>
      <c r="AE25" s="1302"/>
      <c r="AF25" s="1301"/>
      <c r="AG25" s="1301"/>
      <c r="AH25" s="1301"/>
      <c r="AI25" s="1301"/>
      <c r="AJ25" s="1301"/>
      <c r="AK25" s="1302"/>
      <c r="AL25" s="1302"/>
      <c r="AM25" s="1290"/>
      <c r="AN25" s="1290"/>
      <c r="AO25" s="1301"/>
      <c r="AP25" s="1301"/>
      <c r="AQ25" s="1301"/>
      <c r="AR25" s="1302"/>
      <c r="AS25" s="1302"/>
      <c r="AT25" s="1301"/>
      <c r="AU25" s="1301"/>
      <c r="AV25" s="1301"/>
      <c r="AW25" s="1301"/>
      <c r="AX25" s="1301"/>
      <c r="AY25" s="1302"/>
      <c r="AZ25" s="1302"/>
      <c r="BA25" s="1301"/>
      <c r="BB25" s="1301"/>
      <c r="BC25" s="1301"/>
      <c r="BD25" s="1301"/>
      <c r="BE25" s="1301"/>
      <c r="BF25" s="1302"/>
      <c r="BG25" s="1302"/>
      <c r="BH25" s="1301"/>
      <c r="BI25" s="1301"/>
      <c r="BJ25" s="1301"/>
      <c r="BK25" s="1301"/>
      <c r="BL25" s="1301"/>
      <c r="BM25" s="1302"/>
      <c r="BN25" s="1302"/>
      <c r="BO25" s="1301"/>
      <c r="BP25" s="1301"/>
      <c r="BQ25" s="1301"/>
      <c r="BR25" s="1301"/>
      <c r="BS25" s="1301"/>
      <c r="BT25" s="1302"/>
      <c r="BU25" s="1302"/>
      <c r="BV25" s="1301"/>
      <c r="BW25" s="1301"/>
      <c r="BX25" s="1301"/>
      <c r="BY25" s="1301"/>
      <c r="BZ25" s="1301"/>
      <c r="CA25" s="1302"/>
      <c r="CB25" s="1302"/>
      <c r="CC25" s="1301"/>
      <c r="CD25" s="1303">
        <f t="shared" si="44"/>
        <v>3</v>
      </c>
      <c r="CE25" s="116"/>
      <c r="CF25" s="117">
        <v>4.3</v>
      </c>
      <c r="CG25" s="118">
        <f t="shared" si="45"/>
        <v>1.8398180783493041</v>
      </c>
      <c r="CH25" s="119">
        <f t="shared" si="46"/>
        <v>0</v>
      </c>
      <c r="CI25" s="120">
        <f t="shared" si="47"/>
        <v>12.899999999999999</v>
      </c>
      <c r="CJ25" s="121">
        <f t="shared" si="48"/>
        <v>5.5194542350479123</v>
      </c>
      <c r="CK25" s="543" t="e">
        <f>23.6*7.6*I25</f>
        <v>#VALUE!</v>
      </c>
      <c r="CL25" s="543">
        <f>23.6*7.6*J25</f>
        <v>7174.4000000000005</v>
      </c>
      <c r="CM25" s="734">
        <f t="shared" si="49"/>
        <v>9565.8666666666668</v>
      </c>
      <c r="CN25" s="543"/>
      <c r="CO25" s="249">
        <v>280.68</v>
      </c>
      <c r="CP25" s="249">
        <f t="shared" si="50"/>
        <v>28697.599999999999</v>
      </c>
      <c r="CQ25" s="249">
        <f t="shared" si="51"/>
        <v>842.04</v>
      </c>
      <c r="CR25" s="1318">
        <f t="shared" si="52"/>
        <v>152.5585617964075</v>
      </c>
      <c r="CS25" s="1279"/>
      <c r="CT25" s="1279">
        <f t="shared" si="70"/>
        <v>842.04</v>
      </c>
      <c r="CU25" s="1279">
        <f t="shared" si="71"/>
        <v>0</v>
      </c>
      <c r="CV25" s="1279"/>
      <c r="CW25" s="1279"/>
      <c r="CX25" s="1294">
        <f t="shared" si="55"/>
        <v>0</v>
      </c>
      <c r="CY25" s="1295">
        <f t="shared" si="56"/>
        <v>8.6</v>
      </c>
      <c r="CZ25" s="1296">
        <f t="shared" si="72"/>
        <v>1.8398180783493041</v>
      </c>
      <c r="DA25" s="1294">
        <f t="shared" si="57"/>
        <v>0</v>
      </c>
      <c r="DB25" s="1295">
        <f t="shared" si="58"/>
        <v>0</v>
      </c>
      <c r="DC25" s="1296">
        <f t="shared" si="73"/>
        <v>3.6796361566986082</v>
      </c>
      <c r="DD25" s="1294">
        <f t="shared" si="59"/>
        <v>0</v>
      </c>
      <c r="DE25" s="1295">
        <f t="shared" si="60"/>
        <v>0</v>
      </c>
      <c r="DF25" s="1296">
        <f t="shared" si="74"/>
        <v>0</v>
      </c>
      <c r="DG25" s="1294">
        <f t="shared" si="61"/>
        <v>0</v>
      </c>
      <c r="DH25" s="1295">
        <f t="shared" si="62"/>
        <v>0</v>
      </c>
      <c r="DI25" s="1296">
        <f t="shared" si="75"/>
        <v>0</v>
      </c>
      <c r="DJ25" s="1294">
        <f t="shared" si="63"/>
        <v>0</v>
      </c>
      <c r="DK25" s="1295">
        <f t="shared" si="64"/>
        <v>0</v>
      </c>
      <c r="DL25" s="1296">
        <f t="shared" si="76"/>
        <v>0</v>
      </c>
      <c r="DM25" s="1294">
        <f t="shared" si="65"/>
        <v>0</v>
      </c>
      <c r="DN25" s="1295">
        <f t="shared" si="66"/>
        <v>0</v>
      </c>
      <c r="DO25" s="1296">
        <f t="shared" si="77"/>
        <v>0</v>
      </c>
      <c r="DP25" s="1294">
        <f t="shared" si="67"/>
        <v>0</v>
      </c>
      <c r="DQ25" s="1295">
        <f t="shared" si="68"/>
        <v>0</v>
      </c>
      <c r="DR25" s="1296">
        <f t="shared" si="69"/>
        <v>0</v>
      </c>
      <c r="DZ25" s="1227"/>
      <c r="EA25" s="1227"/>
      <c r="EB25" s="1227"/>
      <c r="EC25" s="1227"/>
      <c r="ED25" s="1227"/>
      <c r="EE25" s="1227"/>
      <c r="EF25" s="1227"/>
      <c r="EG25" s="1227"/>
      <c r="EH25" s="1227"/>
      <c r="EI25" s="1227"/>
      <c r="EJ25" s="1227"/>
      <c r="EK25" s="1227"/>
      <c r="EL25" s="1227"/>
      <c r="EM25" s="1227"/>
      <c r="EN25" s="1227"/>
      <c r="EO25" s="1227"/>
      <c r="EP25" s="1227"/>
      <c r="EQ25" s="1227"/>
      <c r="ER25" s="1227"/>
      <c r="ES25" s="1227"/>
      <c r="ET25" s="1227"/>
      <c r="EU25" s="1227"/>
      <c r="EV25" s="1227"/>
      <c r="EW25" s="1227"/>
      <c r="EX25" s="1227"/>
      <c r="EY25" s="1227"/>
      <c r="EZ25" s="1227"/>
      <c r="FA25" s="1227"/>
      <c r="FB25" s="1227"/>
      <c r="FC25" s="1227"/>
      <c r="FD25" s="1227"/>
      <c r="FE25" s="1227"/>
      <c r="FF25" s="1227"/>
      <c r="FG25" s="1227"/>
      <c r="FH25" s="1227"/>
      <c r="FI25" s="1227"/>
      <c r="FJ25" s="1227"/>
      <c r="FK25" s="1227"/>
      <c r="FL25" s="1227"/>
      <c r="FM25" s="1227"/>
      <c r="FN25" s="1227"/>
      <c r="FO25" s="1227"/>
      <c r="FP25" s="1227"/>
      <c r="FQ25" s="1227"/>
      <c r="FR25" s="1227"/>
      <c r="FS25" s="1227"/>
      <c r="FT25" s="1227"/>
      <c r="FU25" s="1227"/>
      <c r="FV25" s="1227"/>
      <c r="FW25" s="1227"/>
      <c r="FX25" s="1227"/>
      <c r="FY25" s="1227"/>
      <c r="FZ25" s="1227"/>
      <c r="GA25" s="1227"/>
      <c r="GB25" s="1227"/>
      <c r="GC25" s="1227"/>
      <c r="GD25" s="1227"/>
      <c r="GE25" s="1227"/>
      <c r="GF25" s="1227"/>
      <c r="GG25" s="1227"/>
      <c r="GH25" s="1227"/>
      <c r="GI25" s="1227"/>
      <c r="GJ25" s="1227"/>
      <c r="GK25" s="1227"/>
      <c r="GL25" s="1227"/>
      <c r="GM25" s="1227"/>
      <c r="GN25" s="1227"/>
      <c r="GO25" s="1227"/>
      <c r="GP25" s="1227"/>
      <c r="GQ25" s="1227"/>
      <c r="GR25" s="1227"/>
      <c r="GS25" s="1227"/>
      <c r="GT25" s="1227"/>
      <c r="GU25" s="1227"/>
      <c r="GV25" s="1227"/>
      <c r="GW25" s="1227"/>
      <c r="GX25" s="1227"/>
      <c r="GY25" s="1227"/>
      <c r="GZ25" s="1227"/>
      <c r="HA25" s="1227"/>
      <c r="HB25" s="1227"/>
      <c r="HC25" s="1227"/>
      <c r="HD25" s="1227"/>
      <c r="HE25" s="1227"/>
      <c r="HF25" s="1227"/>
      <c r="HG25" s="1227"/>
      <c r="HH25" s="1227"/>
      <c r="HI25" s="1227"/>
      <c r="HJ25" s="1227"/>
      <c r="HK25" s="1227"/>
      <c r="HL25" s="1227"/>
      <c r="HM25" s="1227"/>
      <c r="HN25" s="1227"/>
      <c r="HO25" s="1227"/>
      <c r="HP25" s="1227"/>
      <c r="HQ25" s="1227"/>
      <c r="HR25" s="1227"/>
      <c r="HS25" s="1227"/>
      <c r="HT25" s="1227"/>
      <c r="HU25" s="1227"/>
      <c r="HV25" s="1227"/>
      <c r="HW25" s="1227"/>
      <c r="HX25" s="1227"/>
      <c r="HY25" s="1227"/>
      <c r="HZ25" s="1227"/>
      <c r="IA25" s="1227"/>
      <c r="IB25" s="1227"/>
      <c r="IC25" s="1227"/>
      <c r="ID25" s="1227"/>
      <c r="IE25" s="1227"/>
      <c r="IF25" s="1227"/>
      <c r="IG25" s="1227"/>
      <c r="IH25" s="1227"/>
      <c r="II25" s="1227"/>
      <c r="IJ25" s="1227"/>
      <c r="IK25" s="1227"/>
      <c r="IL25" s="1227"/>
      <c r="IM25" s="1227"/>
      <c r="IN25" s="1227"/>
      <c r="IO25" s="1227"/>
      <c r="IP25" s="1227"/>
      <c r="IQ25" s="1227"/>
      <c r="IR25" s="1227"/>
      <c r="IS25" s="1227"/>
      <c r="IT25" s="1227"/>
      <c r="IU25" s="1227"/>
      <c r="IV25" s="1227"/>
      <c r="IW25" s="1227"/>
      <c r="IX25" s="1227"/>
      <c r="IY25" s="1227"/>
      <c r="IZ25" s="1227"/>
      <c r="JA25" s="1227"/>
      <c r="JB25" s="1227"/>
      <c r="JC25" s="1227"/>
      <c r="JD25" s="1227"/>
      <c r="JE25" s="1227"/>
      <c r="JF25" s="1227"/>
      <c r="JG25" s="1227"/>
      <c r="JH25" s="1227"/>
      <c r="JI25" s="1227"/>
      <c r="JJ25" s="1227"/>
      <c r="JK25" s="1227"/>
      <c r="JL25" s="1227"/>
      <c r="JM25" s="1227"/>
      <c r="JN25" s="1227"/>
      <c r="JO25" s="1227"/>
      <c r="JP25" s="1227"/>
      <c r="JQ25" s="1227"/>
      <c r="JR25" s="1227"/>
      <c r="JS25" s="1227"/>
      <c r="JT25" s="1227"/>
      <c r="JU25" s="1227"/>
      <c r="JV25" s="1227"/>
      <c r="JW25" s="1227"/>
    </row>
    <row r="26" spans="1:283" s="1230" customFormat="1">
      <c r="A26" s="1283"/>
      <c r="B26" s="1271"/>
      <c r="C26" s="108" t="s">
        <v>323</v>
      </c>
      <c r="D26" s="706">
        <v>0.72916666666666663</v>
      </c>
      <c r="E26" s="1305" t="s">
        <v>322</v>
      </c>
      <c r="F26" s="1305" t="s">
        <v>305</v>
      </c>
      <c r="G26" s="1306" t="str">
        <f t="shared" si="43"/>
        <v>EARLY</v>
      </c>
      <c r="H26" s="1300" t="s">
        <v>256</v>
      </c>
      <c r="I26" s="1306" t="s">
        <v>306</v>
      </c>
      <c r="J26" s="1306" t="s">
        <v>307</v>
      </c>
      <c r="K26" s="1301"/>
      <c r="L26" s="1301"/>
      <c r="M26" s="1301"/>
      <c r="N26" s="1301"/>
      <c r="O26" s="1301">
        <v>1</v>
      </c>
      <c r="P26" s="1302"/>
      <c r="Q26" s="1302"/>
      <c r="R26" s="1301">
        <v>1</v>
      </c>
      <c r="S26" s="1301"/>
      <c r="T26" s="1301">
        <v>1</v>
      </c>
      <c r="U26" s="1301"/>
      <c r="V26" s="1301"/>
      <c r="W26" s="1302"/>
      <c r="X26" s="1302"/>
      <c r="Y26" s="1301"/>
      <c r="Z26" s="1301"/>
      <c r="AA26" s="1301"/>
      <c r="AB26" s="1301"/>
      <c r="AC26" s="1301"/>
      <c r="AD26" s="1302"/>
      <c r="AE26" s="1302"/>
      <c r="AF26" s="1301"/>
      <c r="AG26" s="1301"/>
      <c r="AH26" s="1301"/>
      <c r="AI26" s="1301"/>
      <c r="AJ26" s="1301"/>
      <c r="AK26" s="1302"/>
      <c r="AL26" s="1302"/>
      <c r="AM26" s="1290"/>
      <c r="AN26" s="1290"/>
      <c r="AO26" s="1301"/>
      <c r="AP26" s="1301"/>
      <c r="AQ26" s="1301"/>
      <c r="AR26" s="1302"/>
      <c r="AS26" s="1302"/>
      <c r="AT26" s="1301"/>
      <c r="AU26" s="1301"/>
      <c r="AV26" s="1301"/>
      <c r="AW26" s="1301"/>
      <c r="AX26" s="1301"/>
      <c r="AY26" s="1302"/>
      <c r="AZ26" s="1302"/>
      <c r="BA26" s="1301"/>
      <c r="BB26" s="1301"/>
      <c r="BC26" s="1301"/>
      <c r="BD26" s="1301"/>
      <c r="BE26" s="1301"/>
      <c r="BF26" s="1302"/>
      <c r="BG26" s="1302"/>
      <c r="BH26" s="1301"/>
      <c r="BI26" s="1301"/>
      <c r="BJ26" s="1301"/>
      <c r="BK26" s="1301"/>
      <c r="BL26" s="1301"/>
      <c r="BM26" s="1302"/>
      <c r="BN26" s="1302"/>
      <c r="BO26" s="1301"/>
      <c r="BP26" s="1301"/>
      <c r="BQ26" s="1301"/>
      <c r="BR26" s="1301"/>
      <c r="BS26" s="1301"/>
      <c r="BT26" s="1302"/>
      <c r="BU26" s="1302"/>
      <c r="BV26" s="1301"/>
      <c r="BW26" s="1301"/>
      <c r="BX26" s="1301"/>
      <c r="BY26" s="1301"/>
      <c r="BZ26" s="1301"/>
      <c r="CA26" s="1302"/>
      <c r="CB26" s="1302"/>
      <c r="CC26" s="1301"/>
      <c r="CD26" s="1303">
        <f t="shared" si="44"/>
        <v>3</v>
      </c>
      <c r="CE26" s="116"/>
      <c r="CF26" s="117">
        <v>3.9</v>
      </c>
      <c r="CG26" s="118">
        <f t="shared" si="45"/>
        <v>1.6686722105958804</v>
      </c>
      <c r="CH26" s="119">
        <f t="shared" si="46"/>
        <v>0</v>
      </c>
      <c r="CI26" s="120">
        <f t="shared" si="47"/>
        <v>11.7</v>
      </c>
      <c r="CJ26" s="121">
        <f t="shared" si="48"/>
        <v>5.0060166317876416</v>
      </c>
      <c r="CK26" s="543" t="e">
        <f>14.8*2.3*I26</f>
        <v>#VALUE!</v>
      </c>
      <c r="CL26" s="543">
        <f>14.8*2.3*J26</f>
        <v>1361.6</v>
      </c>
      <c r="CM26" s="734">
        <f t="shared" si="49"/>
        <v>1815.4666666666665</v>
      </c>
      <c r="CN26" s="543"/>
      <c r="CO26" s="249">
        <v>280.68</v>
      </c>
      <c r="CP26" s="249">
        <f t="shared" si="50"/>
        <v>5446.4</v>
      </c>
      <c r="CQ26" s="249">
        <f t="shared" si="51"/>
        <v>842.04</v>
      </c>
      <c r="CR26" s="1318">
        <f t="shared" si="52"/>
        <v>168.20559377552621</v>
      </c>
      <c r="CS26" s="1279"/>
      <c r="CT26" s="1279">
        <f t="shared" si="70"/>
        <v>842.04</v>
      </c>
      <c r="CU26" s="1279">
        <f t="shared" si="71"/>
        <v>0</v>
      </c>
      <c r="CV26" s="1279"/>
      <c r="CW26" s="1279"/>
      <c r="CX26" s="1294">
        <f t="shared" si="55"/>
        <v>0</v>
      </c>
      <c r="CY26" s="1295">
        <f t="shared" si="56"/>
        <v>7.8</v>
      </c>
      <c r="CZ26" s="1296">
        <f t="shared" si="72"/>
        <v>1.6686722105958804</v>
      </c>
      <c r="DA26" s="1294">
        <f t="shared" si="57"/>
        <v>0</v>
      </c>
      <c r="DB26" s="1295">
        <f t="shared" si="58"/>
        <v>0</v>
      </c>
      <c r="DC26" s="1296">
        <f t="shared" si="73"/>
        <v>3.3373444211917609</v>
      </c>
      <c r="DD26" s="1294">
        <f t="shared" si="59"/>
        <v>0</v>
      </c>
      <c r="DE26" s="1295">
        <f t="shared" si="60"/>
        <v>0</v>
      </c>
      <c r="DF26" s="1296">
        <f t="shared" si="74"/>
        <v>0</v>
      </c>
      <c r="DG26" s="1294">
        <f t="shared" si="61"/>
        <v>0</v>
      </c>
      <c r="DH26" s="1295">
        <f t="shared" si="62"/>
        <v>0</v>
      </c>
      <c r="DI26" s="1296">
        <f t="shared" si="75"/>
        <v>0</v>
      </c>
      <c r="DJ26" s="1294">
        <f t="shared" si="63"/>
        <v>0</v>
      </c>
      <c r="DK26" s="1295">
        <f t="shared" si="64"/>
        <v>0</v>
      </c>
      <c r="DL26" s="1296">
        <f t="shared" si="76"/>
        <v>0</v>
      </c>
      <c r="DM26" s="1294">
        <f t="shared" si="65"/>
        <v>0</v>
      </c>
      <c r="DN26" s="1295">
        <f t="shared" si="66"/>
        <v>0</v>
      </c>
      <c r="DO26" s="1296">
        <f t="shared" si="77"/>
        <v>0</v>
      </c>
      <c r="DP26" s="1294">
        <f t="shared" si="67"/>
        <v>0</v>
      </c>
      <c r="DQ26" s="1295">
        <f t="shared" si="68"/>
        <v>0</v>
      </c>
      <c r="DR26" s="1296">
        <f t="shared" si="69"/>
        <v>0</v>
      </c>
      <c r="DZ26" s="1227"/>
      <c r="EA26" s="1227"/>
      <c r="EB26" s="1227"/>
      <c r="EC26" s="1227"/>
      <c r="ED26" s="1227"/>
      <c r="EE26" s="1227"/>
      <c r="EF26" s="1227"/>
      <c r="EG26" s="1227"/>
      <c r="EH26" s="1227"/>
      <c r="EI26" s="1227"/>
      <c r="EJ26" s="1227"/>
      <c r="EK26" s="1227"/>
      <c r="EL26" s="1227"/>
      <c r="EM26" s="1227"/>
      <c r="EN26" s="1227"/>
      <c r="EO26" s="1227"/>
      <c r="EP26" s="1227"/>
      <c r="EQ26" s="1227"/>
      <c r="ER26" s="1227"/>
      <c r="ES26" s="1227"/>
      <c r="ET26" s="1227"/>
      <c r="EU26" s="1227"/>
      <c r="EV26" s="1227"/>
      <c r="EW26" s="1227"/>
      <c r="EX26" s="1227"/>
      <c r="EY26" s="1227"/>
      <c r="EZ26" s="1227"/>
      <c r="FA26" s="1227"/>
      <c r="FB26" s="1227"/>
      <c r="FC26" s="1227"/>
      <c r="FD26" s="1227"/>
      <c r="FE26" s="1227"/>
      <c r="FF26" s="1227"/>
      <c r="FG26" s="1227"/>
      <c r="FH26" s="1227"/>
      <c r="FI26" s="1227"/>
      <c r="FJ26" s="1227"/>
      <c r="FK26" s="1227"/>
      <c r="FL26" s="1227"/>
      <c r="FM26" s="1227"/>
      <c r="FN26" s="1227"/>
      <c r="FO26" s="1227"/>
      <c r="FP26" s="1227"/>
      <c r="FQ26" s="1227"/>
      <c r="FR26" s="1227"/>
      <c r="FS26" s="1227"/>
      <c r="FT26" s="1227"/>
      <c r="FU26" s="1227"/>
      <c r="FV26" s="1227"/>
      <c r="FW26" s="1227"/>
      <c r="FX26" s="1227"/>
      <c r="FY26" s="1227"/>
      <c r="FZ26" s="1227"/>
      <c r="GA26" s="1227"/>
      <c r="GB26" s="1227"/>
      <c r="GC26" s="1227"/>
      <c r="GD26" s="1227"/>
      <c r="GE26" s="1227"/>
      <c r="GF26" s="1227"/>
      <c r="GG26" s="1227"/>
      <c r="GH26" s="1227"/>
      <c r="GI26" s="1227"/>
      <c r="GJ26" s="1227"/>
      <c r="GK26" s="1227"/>
      <c r="GL26" s="1227"/>
      <c r="GM26" s="1227"/>
      <c r="GN26" s="1227"/>
      <c r="GO26" s="1227"/>
      <c r="GP26" s="1227"/>
      <c r="GQ26" s="1227"/>
      <c r="GR26" s="1227"/>
      <c r="GS26" s="1227"/>
      <c r="GT26" s="1227"/>
      <c r="GU26" s="1227"/>
      <c r="GV26" s="1227"/>
      <c r="GW26" s="1227"/>
      <c r="GX26" s="1227"/>
      <c r="GY26" s="1227"/>
      <c r="GZ26" s="1227"/>
      <c r="HA26" s="1227"/>
      <c r="HB26" s="1227"/>
      <c r="HC26" s="1227"/>
      <c r="HD26" s="1227"/>
      <c r="HE26" s="1227"/>
      <c r="HF26" s="1227"/>
      <c r="HG26" s="1227"/>
      <c r="HH26" s="1227"/>
      <c r="HI26" s="1227"/>
      <c r="HJ26" s="1227"/>
      <c r="HK26" s="1227"/>
      <c r="HL26" s="1227"/>
      <c r="HM26" s="1227"/>
      <c r="HN26" s="1227"/>
      <c r="HO26" s="1227"/>
      <c r="HP26" s="1227"/>
      <c r="HQ26" s="1227"/>
      <c r="HR26" s="1227"/>
      <c r="HS26" s="1227"/>
      <c r="HT26" s="1227"/>
      <c r="HU26" s="1227"/>
      <c r="HV26" s="1227"/>
      <c r="HW26" s="1227"/>
      <c r="HX26" s="1227"/>
      <c r="HY26" s="1227"/>
      <c r="HZ26" s="1227"/>
      <c r="IA26" s="1227"/>
      <c r="IB26" s="1227"/>
      <c r="IC26" s="1227"/>
      <c r="ID26" s="1227"/>
      <c r="IE26" s="1227"/>
      <c r="IF26" s="1227"/>
      <c r="IG26" s="1227"/>
      <c r="IH26" s="1227"/>
      <c r="II26" s="1227"/>
      <c r="IJ26" s="1227"/>
      <c r="IK26" s="1227"/>
      <c r="IL26" s="1227"/>
      <c r="IM26" s="1227"/>
      <c r="IN26" s="1227"/>
      <c r="IO26" s="1227"/>
      <c r="IP26" s="1227"/>
      <c r="IQ26" s="1227"/>
      <c r="IR26" s="1227"/>
      <c r="IS26" s="1227"/>
      <c r="IT26" s="1227"/>
      <c r="IU26" s="1227"/>
      <c r="IV26" s="1227"/>
      <c r="IW26" s="1227"/>
      <c r="IX26" s="1227"/>
      <c r="IY26" s="1227"/>
      <c r="IZ26" s="1227"/>
      <c r="JA26" s="1227"/>
      <c r="JB26" s="1227"/>
      <c r="JC26" s="1227"/>
      <c r="JD26" s="1227"/>
      <c r="JE26" s="1227"/>
      <c r="JF26" s="1227"/>
      <c r="JG26" s="1227"/>
      <c r="JH26" s="1227"/>
      <c r="JI26" s="1227"/>
      <c r="JJ26" s="1227"/>
      <c r="JK26" s="1227"/>
      <c r="JL26" s="1227"/>
      <c r="JM26" s="1227"/>
      <c r="JN26" s="1227"/>
      <c r="JO26" s="1227"/>
      <c r="JP26" s="1227"/>
      <c r="JQ26" s="1227"/>
      <c r="JR26" s="1227"/>
      <c r="JS26" s="1227"/>
      <c r="JT26" s="1227"/>
      <c r="JU26" s="1227"/>
      <c r="JV26" s="1227"/>
      <c r="JW26" s="1227"/>
    </row>
    <row r="27" spans="1:283" s="1230" customFormat="1">
      <c r="A27" s="1283"/>
      <c r="B27" s="1271"/>
      <c r="C27" s="108" t="s">
        <v>331</v>
      </c>
      <c r="D27" s="706">
        <v>0.83333333333333337</v>
      </c>
      <c r="E27" s="1305" t="s">
        <v>325</v>
      </c>
      <c r="F27" s="1305" t="s">
        <v>286</v>
      </c>
      <c r="G27" s="1306" t="str">
        <f t="shared" si="43"/>
        <v>PRIME</v>
      </c>
      <c r="H27" s="1300" t="s">
        <v>256</v>
      </c>
      <c r="I27" s="1306" t="s">
        <v>306</v>
      </c>
      <c r="J27" s="1306" t="s">
        <v>307</v>
      </c>
      <c r="K27" s="1301"/>
      <c r="L27" s="1301"/>
      <c r="M27" s="1301"/>
      <c r="N27" s="1301"/>
      <c r="O27" s="1301"/>
      <c r="P27" s="1302">
        <v>1</v>
      </c>
      <c r="Q27" s="1302"/>
      <c r="R27" s="1301"/>
      <c r="S27" s="1301"/>
      <c r="T27" s="1301"/>
      <c r="U27" s="1301"/>
      <c r="V27" s="1301"/>
      <c r="W27" s="1302"/>
      <c r="X27" s="1302"/>
      <c r="Y27" s="1301"/>
      <c r="Z27" s="1301"/>
      <c r="AA27" s="1301"/>
      <c r="AB27" s="1301"/>
      <c r="AC27" s="1301"/>
      <c r="AD27" s="1302"/>
      <c r="AE27" s="1302"/>
      <c r="AF27" s="1301"/>
      <c r="AG27" s="1301"/>
      <c r="AH27" s="1301"/>
      <c r="AI27" s="1301"/>
      <c r="AJ27" s="1301"/>
      <c r="AK27" s="1302"/>
      <c r="AL27" s="1302"/>
      <c r="AM27" s="1290"/>
      <c r="AN27" s="1290"/>
      <c r="AO27" s="1301"/>
      <c r="AP27" s="1301"/>
      <c r="AQ27" s="1301"/>
      <c r="AR27" s="1302"/>
      <c r="AS27" s="1302"/>
      <c r="AT27" s="1301"/>
      <c r="AU27" s="1301"/>
      <c r="AV27" s="1301"/>
      <c r="AW27" s="1301"/>
      <c r="AX27" s="1301"/>
      <c r="AY27" s="1302"/>
      <c r="AZ27" s="1302"/>
      <c r="BA27" s="1301"/>
      <c r="BB27" s="1301"/>
      <c r="BC27" s="1301"/>
      <c r="BD27" s="1301"/>
      <c r="BE27" s="1301"/>
      <c r="BF27" s="1302"/>
      <c r="BG27" s="1302"/>
      <c r="BH27" s="1301"/>
      <c r="BI27" s="1301"/>
      <c r="BJ27" s="1301"/>
      <c r="BK27" s="1301"/>
      <c r="BL27" s="1301"/>
      <c r="BM27" s="1302"/>
      <c r="BN27" s="1302"/>
      <c r="BO27" s="1301"/>
      <c r="BP27" s="1301"/>
      <c r="BQ27" s="1301"/>
      <c r="BR27" s="1301"/>
      <c r="BS27" s="1301"/>
      <c r="BT27" s="1302"/>
      <c r="BU27" s="1302"/>
      <c r="BV27" s="1301"/>
      <c r="BW27" s="1301"/>
      <c r="BX27" s="1301"/>
      <c r="BY27" s="1301"/>
      <c r="BZ27" s="1301"/>
      <c r="CA27" s="1302"/>
      <c r="CB27" s="1302"/>
      <c r="CC27" s="1301"/>
      <c r="CD27" s="1303">
        <f t="shared" si="44"/>
        <v>1</v>
      </c>
      <c r="CE27" s="116"/>
      <c r="CF27" s="117">
        <v>3</v>
      </c>
      <c r="CG27" s="118">
        <f t="shared" si="45"/>
        <v>1.2835940081506774</v>
      </c>
      <c r="CH27" s="119">
        <f t="shared" si="46"/>
        <v>0</v>
      </c>
      <c r="CI27" s="120">
        <f t="shared" si="47"/>
        <v>3</v>
      </c>
      <c r="CJ27" s="121">
        <f t="shared" si="48"/>
        <v>1.2835940081506774</v>
      </c>
      <c r="CK27" s="543" t="e">
        <f>14.8*2.3*I27</f>
        <v>#VALUE!</v>
      </c>
      <c r="CL27" s="543">
        <f>14.8*2.3*J27</f>
        <v>1361.6</v>
      </c>
      <c r="CM27" s="734">
        <f t="shared" si="49"/>
        <v>1815.4666666666665</v>
      </c>
      <c r="CN27" s="543"/>
      <c r="CO27" s="249">
        <v>280.67</v>
      </c>
      <c r="CP27" s="249">
        <f t="shared" si="50"/>
        <v>1815.4666666666665</v>
      </c>
      <c r="CQ27" s="249">
        <f t="shared" si="51"/>
        <v>280.67</v>
      </c>
      <c r="CR27" s="1318">
        <f t="shared" si="52"/>
        <v>218.65948128284887</v>
      </c>
      <c r="CS27" s="1279"/>
      <c r="CT27" s="1279">
        <f t="shared" si="70"/>
        <v>280.67</v>
      </c>
      <c r="CU27" s="1279">
        <f t="shared" si="71"/>
        <v>0</v>
      </c>
      <c r="CV27" s="1279"/>
      <c r="CW27" s="1279"/>
      <c r="CX27" s="1294">
        <f t="shared" si="55"/>
        <v>0</v>
      </c>
      <c r="CY27" s="1295">
        <f t="shared" si="56"/>
        <v>0</v>
      </c>
      <c r="CZ27" s="1296">
        <f t="shared" si="72"/>
        <v>1.2835940081506774</v>
      </c>
      <c r="DA27" s="1294">
        <f t="shared" si="57"/>
        <v>0</v>
      </c>
      <c r="DB27" s="1295">
        <f t="shared" si="58"/>
        <v>0</v>
      </c>
      <c r="DC27" s="1296">
        <f t="shared" si="73"/>
        <v>0</v>
      </c>
      <c r="DD27" s="1294">
        <f t="shared" si="59"/>
        <v>0</v>
      </c>
      <c r="DE27" s="1295">
        <f t="shared" si="60"/>
        <v>0</v>
      </c>
      <c r="DF27" s="1296">
        <f t="shared" si="74"/>
        <v>0</v>
      </c>
      <c r="DG27" s="1294">
        <f t="shared" si="61"/>
        <v>0</v>
      </c>
      <c r="DH27" s="1295">
        <f t="shared" si="62"/>
        <v>0</v>
      </c>
      <c r="DI27" s="1296">
        <f t="shared" si="75"/>
        <v>0</v>
      </c>
      <c r="DJ27" s="1294">
        <f t="shared" si="63"/>
        <v>0</v>
      </c>
      <c r="DK27" s="1295">
        <f t="shared" si="64"/>
        <v>0</v>
      </c>
      <c r="DL27" s="1296">
        <f t="shared" si="76"/>
        <v>0</v>
      </c>
      <c r="DM27" s="1294">
        <f t="shared" si="65"/>
        <v>0</v>
      </c>
      <c r="DN27" s="1295">
        <f t="shared" si="66"/>
        <v>0</v>
      </c>
      <c r="DO27" s="1296">
        <f t="shared" si="77"/>
        <v>0</v>
      </c>
      <c r="DP27" s="1294"/>
      <c r="DQ27" s="1295"/>
      <c r="DR27" s="1296"/>
      <c r="DZ27" s="1227"/>
      <c r="EA27" s="1227"/>
      <c r="EB27" s="1227"/>
      <c r="EC27" s="1227"/>
      <c r="ED27" s="1227"/>
      <c r="EE27" s="1227"/>
      <c r="EF27" s="1227"/>
      <c r="EG27" s="1227"/>
      <c r="EH27" s="1227"/>
      <c r="EI27" s="1227"/>
      <c r="EJ27" s="1227"/>
      <c r="EK27" s="1227"/>
      <c r="EL27" s="1227"/>
      <c r="EM27" s="1227"/>
      <c r="EN27" s="1227"/>
      <c r="EO27" s="1227"/>
      <c r="EP27" s="1227"/>
      <c r="EQ27" s="1227"/>
      <c r="ER27" s="1227"/>
      <c r="ES27" s="1227"/>
      <c r="ET27" s="1227"/>
      <c r="EU27" s="1227"/>
      <c r="EV27" s="1227"/>
      <c r="EW27" s="1227"/>
      <c r="EX27" s="1227"/>
      <c r="EY27" s="1227"/>
      <c r="EZ27" s="1227"/>
      <c r="FA27" s="1227"/>
      <c r="FB27" s="1227"/>
      <c r="FC27" s="1227"/>
      <c r="FD27" s="1227"/>
      <c r="FE27" s="1227"/>
      <c r="FF27" s="1227"/>
      <c r="FG27" s="1227"/>
      <c r="FH27" s="1227"/>
      <c r="FI27" s="1227"/>
      <c r="FJ27" s="1227"/>
      <c r="FK27" s="1227"/>
      <c r="FL27" s="1227"/>
      <c r="FM27" s="1227"/>
      <c r="FN27" s="1227"/>
      <c r="FO27" s="1227"/>
      <c r="FP27" s="1227"/>
      <c r="FQ27" s="1227"/>
      <c r="FR27" s="1227"/>
      <c r="FS27" s="1227"/>
      <c r="FT27" s="1227"/>
      <c r="FU27" s="1227"/>
      <c r="FV27" s="1227"/>
      <c r="FW27" s="1227"/>
      <c r="FX27" s="1227"/>
      <c r="FY27" s="1227"/>
      <c r="FZ27" s="1227"/>
      <c r="GA27" s="1227"/>
      <c r="GB27" s="1227"/>
      <c r="GC27" s="1227"/>
      <c r="GD27" s="1227"/>
      <c r="GE27" s="1227"/>
      <c r="GF27" s="1227"/>
      <c r="GG27" s="1227"/>
      <c r="GH27" s="1227"/>
      <c r="GI27" s="1227"/>
      <c r="GJ27" s="1227"/>
      <c r="GK27" s="1227"/>
      <c r="GL27" s="1227"/>
      <c r="GM27" s="1227"/>
      <c r="GN27" s="1227"/>
      <c r="GO27" s="1227"/>
      <c r="GP27" s="1227"/>
      <c r="GQ27" s="1227"/>
      <c r="GR27" s="1227"/>
      <c r="GS27" s="1227"/>
      <c r="GT27" s="1227"/>
      <c r="GU27" s="1227"/>
      <c r="GV27" s="1227"/>
      <c r="GW27" s="1227"/>
      <c r="GX27" s="1227"/>
      <c r="GY27" s="1227"/>
      <c r="GZ27" s="1227"/>
      <c r="HA27" s="1227"/>
      <c r="HB27" s="1227"/>
      <c r="HC27" s="1227"/>
      <c r="HD27" s="1227"/>
      <c r="HE27" s="1227"/>
      <c r="HF27" s="1227"/>
      <c r="HG27" s="1227"/>
      <c r="HH27" s="1227"/>
      <c r="HI27" s="1227"/>
      <c r="HJ27" s="1227"/>
      <c r="HK27" s="1227"/>
      <c r="HL27" s="1227"/>
      <c r="HM27" s="1227"/>
      <c r="HN27" s="1227"/>
      <c r="HO27" s="1227"/>
      <c r="HP27" s="1227"/>
      <c r="HQ27" s="1227"/>
      <c r="HR27" s="1227"/>
      <c r="HS27" s="1227"/>
      <c r="HT27" s="1227"/>
      <c r="HU27" s="1227"/>
      <c r="HV27" s="1227"/>
      <c r="HW27" s="1227"/>
      <c r="HX27" s="1227"/>
      <c r="HY27" s="1227"/>
      <c r="HZ27" s="1227"/>
      <c r="IA27" s="1227"/>
      <c r="IB27" s="1227"/>
      <c r="IC27" s="1227"/>
      <c r="ID27" s="1227"/>
      <c r="IE27" s="1227"/>
      <c r="IF27" s="1227"/>
      <c r="IG27" s="1227"/>
      <c r="IH27" s="1227"/>
      <c r="II27" s="1227"/>
      <c r="IJ27" s="1227"/>
      <c r="IK27" s="1227"/>
      <c r="IL27" s="1227"/>
      <c r="IM27" s="1227"/>
      <c r="IN27" s="1227"/>
      <c r="IO27" s="1227"/>
      <c r="IP27" s="1227"/>
      <c r="IQ27" s="1227"/>
      <c r="IR27" s="1227"/>
      <c r="IS27" s="1227"/>
      <c r="IT27" s="1227"/>
      <c r="IU27" s="1227"/>
      <c r="IV27" s="1227"/>
      <c r="IW27" s="1227"/>
      <c r="IX27" s="1227"/>
      <c r="IY27" s="1227"/>
      <c r="IZ27" s="1227"/>
      <c r="JA27" s="1227"/>
      <c r="JB27" s="1227"/>
      <c r="JC27" s="1227"/>
      <c r="JD27" s="1227"/>
      <c r="JE27" s="1227"/>
      <c r="JF27" s="1227"/>
      <c r="JG27" s="1227"/>
      <c r="JH27" s="1227"/>
      <c r="JI27" s="1227"/>
      <c r="JJ27" s="1227"/>
      <c r="JK27" s="1227"/>
      <c r="JL27" s="1227"/>
      <c r="JM27" s="1227"/>
      <c r="JN27" s="1227"/>
      <c r="JO27" s="1227"/>
      <c r="JP27" s="1227"/>
      <c r="JQ27" s="1227"/>
      <c r="JR27" s="1227"/>
      <c r="JS27" s="1227"/>
      <c r="JT27" s="1227"/>
      <c r="JU27" s="1227"/>
      <c r="JV27" s="1227"/>
      <c r="JW27" s="1227"/>
    </row>
    <row r="28" spans="1:283" s="1230" customFormat="1">
      <c r="A28" s="1283"/>
      <c r="B28" s="1271"/>
      <c r="C28" s="108" t="s">
        <v>324</v>
      </c>
      <c r="D28" s="706">
        <v>0.83333333333333337</v>
      </c>
      <c r="E28" s="1305" t="s">
        <v>325</v>
      </c>
      <c r="F28" s="1305" t="s">
        <v>287</v>
      </c>
      <c r="G28" s="1306" t="str">
        <f t="shared" si="43"/>
        <v>PRIME</v>
      </c>
      <c r="H28" s="1300" t="s">
        <v>256</v>
      </c>
      <c r="I28" s="1306" t="s">
        <v>306</v>
      </c>
      <c r="J28" s="1306" t="s">
        <v>307</v>
      </c>
      <c r="K28" s="1301"/>
      <c r="L28" s="1301"/>
      <c r="M28" s="1301"/>
      <c r="N28" s="1301"/>
      <c r="O28" s="1301"/>
      <c r="P28" s="1302"/>
      <c r="Q28" s="1302">
        <v>1</v>
      </c>
      <c r="R28" s="1301"/>
      <c r="S28" s="1301"/>
      <c r="T28" s="1301"/>
      <c r="U28" s="1301"/>
      <c r="V28" s="1301"/>
      <c r="W28" s="1302"/>
      <c r="X28" s="1302"/>
      <c r="Y28" s="1301"/>
      <c r="Z28" s="1301"/>
      <c r="AA28" s="1301"/>
      <c r="AB28" s="1301"/>
      <c r="AC28" s="1301"/>
      <c r="AD28" s="1302"/>
      <c r="AE28" s="1302"/>
      <c r="AF28" s="1301"/>
      <c r="AG28" s="1301"/>
      <c r="AH28" s="1301"/>
      <c r="AI28" s="1301"/>
      <c r="AJ28" s="1301"/>
      <c r="AK28" s="1302"/>
      <c r="AL28" s="1302"/>
      <c r="AM28" s="1290"/>
      <c r="AN28" s="1290"/>
      <c r="AO28" s="1301"/>
      <c r="AP28" s="1301"/>
      <c r="AQ28" s="1301"/>
      <c r="AR28" s="1302"/>
      <c r="AS28" s="1302"/>
      <c r="AT28" s="1301"/>
      <c r="AU28" s="1301"/>
      <c r="AV28" s="1301"/>
      <c r="AW28" s="1301"/>
      <c r="AX28" s="1301"/>
      <c r="AY28" s="1302"/>
      <c r="AZ28" s="1302"/>
      <c r="BA28" s="1301"/>
      <c r="BB28" s="1301"/>
      <c r="BC28" s="1301"/>
      <c r="BD28" s="1301"/>
      <c r="BE28" s="1301"/>
      <c r="BF28" s="1302"/>
      <c r="BG28" s="1302"/>
      <c r="BH28" s="1301"/>
      <c r="BI28" s="1301"/>
      <c r="BJ28" s="1301"/>
      <c r="BK28" s="1301"/>
      <c r="BL28" s="1301"/>
      <c r="BM28" s="1302"/>
      <c r="BN28" s="1302"/>
      <c r="BO28" s="1301"/>
      <c r="BP28" s="1301"/>
      <c r="BQ28" s="1301"/>
      <c r="BR28" s="1301"/>
      <c r="BS28" s="1301"/>
      <c r="BT28" s="1302"/>
      <c r="BU28" s="1302"/>
      <c r="BV28" s="1301"/>
      <c r="BW28" s="1301"/>
      <c r="BX28" s="1301"/>
      <c r="BY28" s="1301"/>
      <c r="BZ28" s="1301"/>
      <c r="CA28" s="1302"/>
      <c r="CB28" s="1302"/>
      <c r="CC28" s="1301"/>
      <c r="CD28" s="1303">
        <f t="shared" si="44"/>
        <v>1</v>
      </c>
      <c r="CE28" s="116"/>
      <c r="CF28" s="117">
        <v>3</v>
      </c>
      <c r="CG28" s="118">
        <f t="shared" si="45"/>
        <v>1.2835940081506774</v>
      </c>
      <c r="CH28" s="119">
        <f t="shared" si="46"/>
        <v>0</v>
      </c>
      <c r="CI28" s="120">
        <f t="shared" si="47"/>
        <v>3</v>
      </c>
      <c r="CJ28" s="121">
        <f t="shared" si="48"/>
        <v>1.2835940081506774</v>
      </c>
      <c r="CK28" s="543" t="e">
        <f t="shared" ref="CK28:CL28" si="79">14.8*4*I28</f>
        <v>#VALUE!</v>
      </c>
      <c r="CL28" s="543">
        <f t="shared" si="79"/>
        <v>2368</v>
      </c>
      <c r="CM28" s="734">
        <f t="shared" si="49"/>
        <v>3157.3333333333335</v>
      </c>
      <c r="CN28" s="543"/>
      <c r="CO28" s="249">
        <v>280.67</v>
      </c>
      <c r="CP28" s="249">
        <f t="shared" si="50"/>
        <v>3157.3333333333335</v>
      </c>
      <c r="CQ28" s="249">
        <f t="shared" si="51"/>
        <v>280.67</v>
      </c>
      <c r="CR28" s="1318">
        <f t="shared" si="52"/>
        <v>218.65948128284887</v>
      </c>
      <c r="CS28" s="1279"/>
      <c r="CT28" s="1279">
        <f t="shared" si="70"/>
        <v>280.67</v>
      </c>
      <c r="CU28" s="1279">
        <f t="shared" si="71"/>
        <v>0</v>
      </c>
      <c r="CV28" s="1279"/>
      <c r="CW28" s="1279"/>
      <c r="CX28" s="1294">
        <f t="shared" si="55"/>
        <v>0</v>
      </c>
      <c r="CY28" s="1295">
        <f t="shared" si="56"/>
        <v>0</v>
      </c>
      <c r="CZ28" s="1296">
        <f t="shared" si="72"/>
        <v>1.2835940081506774</v>
      </c>
      <c r="DA28" s="1294">
        <f t="shared" si="57"/>
        <v>0</v>
      </c>
      <c r="DB28" s="1295">
        <f t="shared" si="58"/>
        <v>0</v>
      </c>
      <c r="DC28" s="1296">
        <f t="shared" si="73"/>
        <v>0</v>
      </c>
      <c r="DD28" s="1294">
        <f t="shared" si="59"/>
        <v>0</v>
      </c>
      <c r="DE28" s="1295">
        <f t="shared" si="60"/>
        <v>0</v>
      </c>
      <c r="DF28" s="1296">
        <f t="shared" si="74"/>
        <v>0</v>
      </c>
      <c r="DG28" s="1294">
        <f t="shared" si="61"/>
        <v>0</v>
      </c>
      <c r="DH28" s="1295">
        <f t="shared" si="62"/>
        <v>0</v>
      </c>
      <c r="DI28" s="1296">
        <f t="shared" si="75"/>
        <v>0</v>
      </c>
      <c r="DJ28" s="1294">
        <f t="shared" si="63"/>
        <v>0</v>
      </c>
      <c r="DK28" s="1295">
        <f t="shared" si="64"/>
        <v>0</v>
      </c>
      <c r="DL28" s="1296">
        <f t="shared" si="76"/>
        <v>0</v>
      </c>
      <c r="DM28" s="1294">
        <f t="shared" si="65"/>
        <v>0</v>
      </c>
      <c r="DN28" s="1295">
        <f t="shared" si="66"/>
        <v>0</v>
      </c>
      <c r="DO28" s="1296">
        <f t="shared" si="77"/>
        <v>0</v>
      </c>
      <c r="DP28" s="1294">
        <f t="shared" si="67"/>
        <v>0</v>
      </c>
      <c r="DQ28" s="1295">
        <f t="shared" si="68"/>
        <v>0</v>
      </c>
      <c r="DR28" s="1296">
        <f t="shared" si="69"/>
        <v>0</v>
      </c>
      <c r="DZ28" s="1227"/>
      <c r="EA28" s="1227"/>
      <c r="EB28" s="1227"/>
      <c r="EC28" s="1227"/>
      <c r="ED28" s="1227"/>
      <c r="EE28" s="1227"/>
      <c r="EF28" s="1227"/>
      <c r="EG28" s="1227"/>
      <c r="EH28" s="1227"/>
      <c r="EI28" s="1227"/>
      <c r="EJ28" s="1227"/>
      <c r="EK28" s="1227"/>
      <c r="EL28" s="1227"/>
      <c r="EM28" s="1227"/>
      <c r="EN28" s="1227"/>
      <c r="EO28" s="1227"/>
      <c r="EP28" s="1227"/>
      <c r="EQ28" s="1227"/>
      <c r="ER28" s="1227"/>
      <c r="ES28" s="1227"/>
      <c r="ET28" s="1227"/>
      <c r="EU28" s="1227"/>
      <c r="EV28" s="1227"/>
      <c r="EW28" s="1227"/>
      <c r="EX28" s="1227"/>
      <c r="EY28" s="1227"/>
      <c r="EZ28" s="1227"/>
      <c r="FA28" s="1227"/>
      <c r="FB28" s="1227"/>
      <c r="FC28" s="1227"/>
      <c r="FD28" s="1227"/>
      <c r="FE28" s="1227"/>
      <c r="FF28" s="1227"/>
      <c r="FG28" s="1227"/>
      <c r="FH28" s="1227"/>
      <c r="FI28" s="1227"/>
      <c r="FJ28" s="1227"/>
      <c r="FK28" s="1227"/>
      <c r="FL28" s="1227"/>
      <c r="FM28" s="1227"/>
      <c r="FN28" s="1227"/>
      <c r="FO28" s="1227"/>
      <c r="FP28" s="1227"/>
      <c r="FQ28" s="1227"/>
      <c r="FR28" s="1227"/>
      <c r="FS28" s="1227"/>
      <c r="FT28" s="1227"/>
      <c r="FU28" s="1227"/>
      <c r="FV28" s="1227"/>
      <c r="FW28" s="1227"/>
      <c r="FX28" s="1227"/>
      <c r="FY28" s="1227"/>
      <c r="FZ28" s="1227"/>
      <c r="GA28" s="1227"/>
      <c r="GB28" s="1227"/>
      <c r="GC28" s="1227"/>
      <c r="GD28" s="1227"/>
      <c r="GE28" s="1227"/>
      <c r="GF28" s="1227"/>
      <c r="GG28" s="1227"/>
      <c r="GH28" s="1227"/>
      <c r="GI28" s="1227"/>
      <c r="GJ28" s="1227"/>
      <c r="GK28" s="1227"/>
      <c r="GL28" s="1227"/>
      <c r="GM28" s="1227"/>
      <c r="GN28" s="1227"/>
      <c r="GO28" s="1227"/>
      <c r="GP28" s="1227"/>
      <c r="GQ28" s="1227"/>
      <c r="GR28" s="1227"/>
      <c r="GS28" s="1227"/>
      <c r="GT28" s="1227"/>
      <c r="GU28" s="1227"/>
      <c r="GV28" s="1227"/>
      <c r="GW28" s="1227"/>
      <c r="GX28" s="1227"/>
      <c r="GY28" s="1227"/>
      <c r="GZ28" s="1227"/>
      <c r="HA28" s="1227"/>
      <c r="HB28" s="1227"/>
      <c r="HC28" s="1227"/>
      <c r="HD28" s="1227"/>
      <c r="HE28" s="1227"/>
      <c r="HF28" s="1227"/>
      <c r="HG28" s="1227"/>
      <c r="HH28" s="1227"/>
      <c r="HI28" s="1227"/>
      <c r="HJ28" s="1227"/>
      <c r="HK28" s="1227"/>
      <c r="HL28" s="1227"/>
      <c r="HM28" s="1227"/>
      <c r="HN28" s="1227"/>
      <c r="HO28" s="1227"/>
      <c r="HP28" s="1227"/>
      <c r="HQ28" s="1227"/>
      <c r="HR28" s="1227"/>
      <c r="HS28" s="1227"/>
      <c r="HT28" s="1227"/>
      <c r="HU28" s="1227"/>
      <c r="HV28" s="1227"/>
      <c r="HW28" s="1227"/>
      <c r="HX28" s="1227"/>
      <c r="HY28" s="1227"/>
      <c r="HZ28" s="1227"/>
      <c r="IA28" s="1227"/>
      <c r="IB28" s="1227"/>
      <c r="IC28" s="1227"/>
      <c r="ID28" s="1227"/>
      <c r="IE28" s="1227"/>
      <c r="IF28" s="1227"/>
      <c r="IG28" s="1227"/>
      <c r="IH28" s="1227"/>
      <c r="II28" s="1227"/>
      <c r="IJ28" s="1227"/>
      <c r="IK28" s="1227"/>
      <c r="IL28" s="1227"/>
      <c r="IM28" s="1227"/>
      <c r="IN28" s="1227"/>
      <c r="IO28" s="1227"/>
      <c r="IP28" s="1227"/>
      <c r="IQ28" s="1227"/>
      <c r="IR28" s="1227"/>
      <c r="IS28" s="1227"/>
      <c r="IT28" s="1227"/>
      <c r="IU28" s="1227"/>
      <c r="IV28" s="1227"/>
      <c r="IW28" s="1227"/>
      <c r="IX28" s="1227"/>
      <c r="IY28" s="1227"/>
      <c r="IZ28" s="1227"/>
      <c r="JA28" s="1227"/>
      <c r="JB28" s="1227"/>
      <c r="JC28" s="1227"/>
      <c r="JD28" s="1227"/>
      <c r="JE28" s="1227"/>
      <c r="JF28" s="1227"/>
      <c r="JG28" s="1227"/>
      <c r="JH28" s="1227"/>
      <c r="JI28" s="1227"/>
      <c r="JJ28" s="1227"/>
      <c r="JK28" s="1227"/>
      <c r="JL28" s="1227"/>
      <c r="JM28" s="1227"/>
      <c r="JN28" s="1227"/>
      <c r="JO28" s="1227"/>
      <c r="JP28" s="1227"/>
      <c r="JQ28" s="1227"/>
      <c r="JR28" s="1227"/>
      <c r="JS28" s="1227"/>
      <c r="JT28" s="1227"/>
      <c r="JU28" s="1227"/>
      <c r="JV28" s="1227"/>
      <c r="JW28" s="1227"/>
    </row>
    <row r="29" spans="1:283" s="1230" customFormat="1">
      <c r="A29" s="1283"/>
      <c r="B29" s="1271"/>
      <c r="C29" s="149" t="s">
        <v>326</v>
      </c>
      <c r="D29" s="151">
        <v>0.85416666666666663</v>
      </c>
      <c r="E29" s="1336" t="s">
        <v>322</v>
      </c>
      <c r="F29" s="1336" t="s">
        <v>305</v>
      </c>
      <c r="G29" s="1337" t="str">
        <f t="shared" si="43"/>
        <v>PRIME</v>
      </c>
      <c r="H29" s="1300" t="s">
        <v>256</v>
      </c>
      <c r="I29" s="1337" t="s">
        <v>306</v>
      </c>
      <c r="J29" s="1306" t="s">
        <v>307</v>
      </c>
      <c r="K29" s="1338"/>
      <c r="L29" s="1338"/>
      <c r="M29" s="1338"/>
      <c r="N29" s="1338">
        <v>1</v>
      </c>
      <c r="O29" s="1338"/>
      <c r="P29" s="1339"/>
      <c r="Q29" s="1339"/>
      <c r="R29" s="1338">
        <v>1</v>
      </c>
      <c r="S29" s="1338">
        <v>1</v>
      </c>
      <c r="T29" s="1338">
        <v>1</v>
      </c>
      <c r="U29" s="1338"/>
      <c r="V29" s="1338"/>
      <c r="W29" s="1339"/>
      <c r="X29" s="1339"/>
      <c r="Y29" s="1338"/>
      <c r="Z29" s="1338"/>
      <c r="AA29" s="1338"/>
      <c r="AB29" s="1338"/>
      <c r="AC29" s="1338"/>
      <c r="AD29" s="1339"/>
      <c r="AE29" s="1339"/>
      <c r="AF29" s="1338"/>
      <c r="AG29" s="1338"/>
      <c r="AH29" s="1338"/>
      <c r="AI29" s="1338"/>
      <c r="AJ29" s="1338"/>
      <c r="AK29" s="1339"/>
      <c r="AL29" s="1339"/>
      <c r="AM29" s="1290"/>
      <c r="AN29" s="1290"/>
      <c r="AO29" s="1338"/>
      <c r="AP29" s="1338"/>
      <c r="AQ29" s="1338"/>
      <c r="AR29" s="1339"/>
      <c r="AS29" s="1339"/>
      <c r="AT29" s="1338"/>
      <c r="AU29" s="1338"/>
      <c r="AV29" s="1338"/>
      <c r="AW29" s="1338"/>
      <c r="AX29" s="1338"/>
      <c r="AY29" s="1339"/>
      <c r="AZ29" s="1339"/>
      <c r="BA29" s="1338"/>
      <c r="BB29" s="1338"/>
      <c r="BC29" s="1338"/>
      <c r="BD29" s="1338"/>
      <c r="BE29" s="1338"/>
      <c r="BF29" s="1339"/>
      <c r="BG29" s="1339"/>
      <c r="BH29" s="1338"/>
      <c r="BI29" s="1338"/>
      <c r="BJ29" s="1338"/>
      <c r="BK29" s="1338"/>
      <c r="BL29" s="1338"/>
      <c r="BM29" s="1339"/>
      <c r="BN29" s="1339"/>
      <c r="BO29" s="1338"/>
      <c r="BP29" s="1338"/>
      <c r="BQ29" s="1338"/>
      <c r="BR29" s="1338"/>
      <c r="BS29" s="1338"/>
      <c r="BT29" s="1339"/>
      <c r="BU29" s="1339"/>
      <c r="BV29" s="1338"/>
      <c r="BW29" s="1338"/>
      <c r="BX29" s="1338"/>
      <c r="BY29" s="1338"/>
      <c r="BZ29" s="1338"/>
      <c r="CA29" s="1339"/>
      <c r="CB29" s="1339"/>
      <c r="CC29" s="1338"/>
      <c r="CD29" s="1340">
        <f t="shared" si="44"/>
        <v>4</v>
      </c>
      <c r="CE29" s="144"/>
      <c r="CF29" s="145">
        <v>4.8</v>
      </c>
      <c r="CG29" s="146">
        <f t="shared" si="45"/>
        <v>2.0537504130410835</v>
      </c>
      <c r="CH29" s="244">
        <f t="shared" si="46"/>
        <v>0</v>
      </c>
      <c r="CI29" s="245">
        <f t="shared" si="47"/>
        <v>19.2</v>
      </c>
      <c r="CJ29" s="246">
        <f t="shared" si="48"/>
        <v>8.2150016521643341</v>
      </c>
      <c r="CK29" s="545" t="e">
        <f>12.4*2.5*I29</f>
        <v>#VALUE!</v>
      </c>
      <c r="CL29" s="545">
        <f>12.4*2.5*J29</f>
        <v>1240</v>
      </c>
      <c r="CM29" s="736">
        <f t="shared" si="49"/>
        <v>1653.3333333333335</v>
      </c>
      <c r="CN29" s="545"/>
      <c r="CO29" s="250">
        <v>280.68</v>
      </c>
      <c r="CP29" s="250">
        <f t="shared" si="50"/>
        <v>6613.3333333333339</v>
      </c>
      <c r="CQ29" s="250">
        <f t="shared" si="51"/>
        <v>1122.72</v>
      </c>
      <c r="CR29" s="1341">
        <f t="shared" si="52"/>
        <v>136.66704494261506</v>
      </c>
      <c r="CS29" s="1279"/>
      <c r="CT29" s="1279">
        <f t="shared" si="70"/>
        <v>1122.72</v>
      </c>
      <c r="CU29" s="1279">
        <f t="shared" si="71"/>
        <v>0</v>
      </c>
      <c r="CV29" s="1279"/>
      <c r="CW29" s="1279"/>
      <c r="CX29" s="1294">
        <f t="shared" si="55"/>
        <v>0</v>
      </c>
      <c r="CY29" s="1295">
        <f t="shared" si="56"/>
        <v>14.399999999999999</v>
      </c>
      <c r="CZ29" s="1296">
        <f t="shared" si="72"/>
        <v>2.0537504130410835</v>
      </c>
      <c r="DA29" s="1294">
        <f t="shared" si="57"/>
        <v>0</v>
      </c>
      <c r="DB29" s="1295">
        <f t="shared" si="58"/>
        <v>0</v>
      </c>
      <c r="DC29" s="1296">
        <f t="shared" si="73"/>
        <v>6.161251239123251</v>
      </c>
      <c r="DD29" s="1294">
        <f t="shared" si="59"/>
        <v>0</v>
      </c>
      <c r="DE29" s="1295">
        <f t="shared" si="60"/>
        <v>0</v>
      </c>
      <c r="DF29" s="1296">
        <f t="shared" si="74"/>
        <v>0</v>
      </c>
      <c r="DG29" s="1294">
        <f t="shared" si="61"/>
        <v>0</v>
      </c>
      <c r="DH29" s="1295">
        <f t="shared" si="62"/>
        <v>0</v>
      </c>
      <c r="DI29" s="1296">
        <f t="shared" si="75"/>
        <v>0</v>
      </c>
      <c r="DJ29" s="1294">
        <f t="shared" si="63"/>
        <v>0</v>
      </c>
      <c r="DK29" s="1295">
        <f t="shared" si="64"/>
        <v>0</v>
      </c>
      <c r="DL29" s="1296">
        <f t="shared" si="76"/>
        <v>0</v>
      </c>
      <c r="DM29" s="1294">
        <f t="shared" si="65"/>
        <v>0</v>
      </c>
      <c r="DN29" s="1295">
        <f t="shared" si="66"/>
        <v>0</v>
      </c>
      <c r="DO29" s="1296">
        <f t="shared" si="77"/>
        <v>0</v>
      </c>
      <c r="DP29" s="1294">
        <f t="shared" si="67"/>
        <v>0</v>
      </c>
      <c r="DQ29" s="1295">
        <f t="shared" si="68"/>
        <v>0</v>
      </c>
      <c r="DR29" s="1296">
        <f t="shared" si="69"/>
        <v>0</v>
      </c>
      <c r="DZ29" s="1227"/>
      <c r="EA29" s="1227"/>
      <c r="EB29" s="1227"/>
      <c r="EC29" s="1227"/>
      <c r="ED29" s="1227"/>
      <c r="EE29" s="1227"/>
      <c r="EF29" s="1227"/>
      <c r="EG29" s="1227"/>
      <c r="EH29" s="1227"/>
      <c r="EI29" s="1227"/>
      <c r="EJ29" s="1227"/>
      <c r="EK29" s="1227"/>
      <c r="EL29" s="1227"/>
      <c r="EM29" s="1227"/>
      <c r="EN29" s="1227"/>
      <c r="EO29" s="1227"/>
      <c r="EP29" s="1227"/>
      <c r="EQ29" s="1227"/>
      <c r="ER29" s="1227"/>
      <c r="ES29" s="1227"/>
      <c r="ET29" s="1227"/>
      <c r="EU29" s="1227"/>
      <c r="EV29" s="1227"/>
      <c r="EW29" s="1227"/>
      <c r="EX29" s="1227"/>
      <c r="EY29" s="1227"/>
      <c r="EZ29" s="1227"/>
      <c r="FA29" s="1227"/>
      <c r="FB29" s="1227"/>
      <c r="FC29" s="1227"/>
      <c r="FD29" s="1227"/>
      <c r="FE29" s="1227"/>
      <c r="FF29" s="1227"/>
      <c r="FG29" s="1227"/>
      <c r="FH29" s="1227"/>
      <c r="FI29" s="1227"/>
      <c r="FJ29" s="1227"/>
      <c r="FK29" s="1227"/>
      <c r="FL29" s="1227"/>
      <c r="FM29" s="1227"/>
      <c r="FN29" s="1227"/>
      <c r="FO29" s="1227"/>
      <c r="FP29" s="1227"/>
      <c r="FQ29" s="1227"/>
      <c r="FR29" s="1227"/>
      <c r="FS29" s="1227"/>
      <c r="FT29" s="1227"/>
      <c r="FU29" s="1227"/>
      <c r="FV29" s="1227"/>
      <c r="FW29" s="1227"/>
      <c r="FX29" s="1227"/>
      <c r="FY29" s="1227"/>
      <c r="FZ29" s="1227"/>
      <c r="GA29" s="1227"/>
      <c r="GB29" s="1227"/>
      <c r="GC29" s="1227"/>
      <c r="GD29" s="1227"/>
      <c r="GE29" s="1227"/>
      <c r="GF29" s="1227"/>
      <c r="GG29" s="1227"/>
      <c r="GH29" s="1227"/>
      <c r="GI29" s="1227"/>
      <c r="GJ29" s="1227"/>
      <c r="GK29" s="1227"/>
      <c r="GL29" s="1227"/>
      <c r="GM29" s="1227"/>
      <c r="GN29" s="1227"/>
      <c r="GO29" s="1227"/>
      <c r="GP29" s="1227"/>
      <c r="GQ29" s="1227"/>
      <c r="GR29" s="1227"/>
      <c r="GS29" s="1227"/>
      <c r="GT29" s="1227"/>
      <c r="GU29" s="1227"/>
      <c r="GV29" s="1227"/>
      <c r="GW29" s="1227"/>
      <c r="GX29" s="1227"/>
      <c r="GY29" s="1227"/>
      <c r="GZ29" s="1227"/>
      <c r="HA29" s="1227"/>
      <c r="HB29" s="1227"/>
      <c r="HC29" s="1227"/>
      <c r="HD29" s="1227"/>
      <c r="HE29" s="1227"/>
      <c r="HF29" s="1227"/>
      <c r="HG29" s="1227"/>
      <c r="HH29" s="1227"/>
      <c r="HI29" s="1227"/>
      <c r="HJ29" s="1227"/>
      <c r="HK29" s="1227"/>
      <c r="HL29" s="1227"/>
      <c r="HM29" s="1227"/>
      <c r="HN29" s="1227"/>
      <c r="HO29" s="1227"/>
      <c r="HP29" s="1227"/>
      <c r="HQ29" s="1227"/>
      <c r="HR29" s="1227"/>
      <c r="HS29" s="1227"/>
      <c r="HT29" s="1227"/>
      <c r="HU29" s="1227"/>
      <c r="HV29" s="1227"/>
      <c r="HW29" s="1227"/>
      <c r="HX29" s="1227"/>
      <c r="HY29" s="1227"/>
      <c r="HZ29" s="1227"/>
      <c r="IA29" s="1227"/>
      <c r="IB29" s="1227"/>
      <c r="IC29" s="1227"/>
      <c r="ID29" s="1227"/>
      <c r="IE29" s="1227"/>
      <c r="IF29" s="1227"/>
      <c r="IG29" s="1227"/>
      <c r="IH29" s="1227"/>
      <c r="II29" s="1227"/>
      <c r="IJ29" s="1227"/>
      <c r="IK29" s="1227"/>
      <c r="IL29" s="1227"/>
      <c r="IM29" s="1227"/>
      <c r="IN29" s="1227"/>
      <c r="IO29" s="1227"/>
      <c r="IP29" s="1227"/>
      <c r="IQ29" s="1227"/>
      <c r="IR29" s="1227"/>
      <c r="IS29" s="1227"/>
      <c r="IT29" s="1227"/>
      <c r="IU29" s="1227"/>
      <c r="IV29" s="1227"/>
      <c r="IW29" s="1227"/>
      <c r="IX29" s="1227"/>
      <c r="IY29" s="1227"/>
      <c r="IZ29" s="1227"/>
      <c r="JA29" s="1227"/>
      <c r="JB29" s="1227"/>
      <c r="JC29" s="1227"/>
      <c r="JD29" s="1227"/>
      <c r="JE29" s="1227"/>
      <c r="JF29" s="1227"/>
      <c r="JG29" s="1227"/>
      <c r="JH29" s="1227"/>
      <c r="JI29" s="1227"/>
      <c r="JJ29" s="1227"/>
      <c r="JK29" s="1227"/>
      <c r="JL29" s="1227"/>
      <c r="JM29" s="1227"/>
      <c r="JN29" s="1227"/>
      <c r="JO29" s="1227"/>
      <c r="JP29" s="1227"/>
      <c r="JQ29" s="1227"/>
      <c r="JR29" s="1227"/>
      <c r="JS29" s="1227"/>
      <c r="JT29" s="1227"/>
      <c r="JU29" s="1227"/>
      <c r="JV29" s="1227"/>
      <c r="JW29" s="1227"/>
    </row>
    <row r="30" spans="1:283" s="1230" customFormat="1" hidden="1">
      <c r="A30" s="1283"/>
      <c r="B30" s="1271"/>
      <c r="C30" s="108" t="s">
        <v>327</v>
      </c>
      <c r="D30" s="706">
        <v>0.91666666666666663</v>
      </c>
      <c r="E30" s="1305" t="s">
        <v>322</v>
      </c>
      <c r="F30" s="1305" t="s">
        <v>305</v>
      </c>
      <c r="G30" s="1306" t="str">
        <f t="shared" si="43"/>
        <v>PRIME</v>
      </c>
      <c r="H30" s="1307" t="s">
        <v>256</v>
      </c>
      <c r="I30" s="1306" t="s">
        <v>306</v>
      </c>
      <c r="J30" s="1306" t="s">
        <v>307</v>
      </c>
      <c r="K30" s="1342"/>
      <c r="L30" s="1342"/>
      <c r="M30" s="1342"/>
      <c r="N30" s="1342"/>
      <c r="O30" s="1342"/>
      <c r="P30" s="1343"/>
      <c r="Q30" s="1343"/>
      <c r="R30" s="1342"/>
      <c r="S30" s="1342"/>
      <c r="T30" s="1342"/>
      <c r="U30" s="1342"/>
      <c r="V30" s="1342"/>
      <c r="W30" s="1343"/>
      <c r="X30" s="1343"/>
      <c r="Y30" s="1342"/>
      <c r="Z30" s="1342"/>
      <c r="AA30" s="1342"/>
      <c r="AB30" s="1342"/>
      <c r="AC30" s="1342"/>
      <c r="AD30" s="1343"/>
      <c r="AE30" s="1343"/>
      <c r="AF30" s="1342"/>
      <c r="AG30" s="1342"/>
      <c r="AH30" s="1342"/>
      <c r="AI30" s="1342"/>
      <c r="AJ30" s="1342"/>
      <c r="AK30" s="1343"/>
      <c r="AL30" s="1343"/>
      <c r="AM30" s="1290"/>
      <c r="AN30" s="1290"/>
      <c r="AO30" s="1342"/>
      <c r="AP30" s="1342"/>
      <c r="AQ30" s="1342"/>
      <c r="AR30" s="1343"/>
      <c r="AS30" s="1343"/>
      <c r="AT30" s="1342"/>
      <c r="AU30" s="1342"/>
      <c r="AV30" s="1342"/>
      <c r="AW30" s="1342"/>
      <c r="AX30" s="1342"/>
      <c r="AY30" s="1343"/>
      <c r="AZ30" s="1343"/>
      <c r="BA30" s="1342"/>
      <c r="BB30" s="1342"/>
      <c r="BC30" s="1342"/>
      <c r="BD30" s="1342"/>
      <c r="BE30" s="1342"/>
      <c r="BF30" s="1343"/>
      <c r="BG30" s="1343"/>
      <c r="BH30" s="1342"/>
      <c r="BI30" s="1342"/>
      <c r="BJ30" s="1342"/>
      <c r="BK30" s="1342"/>
      <c r="BL30" s="1342"/>
      <c r="BM30" s="1343"/>
      <c r="BN30" s="1343"/>
      <c r="BO30" s="1342"/>
      <c r="BP30" s="1342"/>
      <c r="BQ30" s="1342"/>
      <c r="BR30" s="1342"/>
      <c r="BS30" s="1342"/>
      <c r="BT30" s="1343"/>
      <c r="BU30" s="1343"/>
      <c r="BV30" s="1342"/>
      <c r="BW30" s="1342"/>
      <c r="BX30" s="1342"/>
      <c r="BY30" s="1342"/>
      <c r="BZ30" s="1342"/>
      <c r="CA30" s="1343"/>
      <c r="CB30" s="1343"/>
      <c r="CC30" s="1342"/>
      <c r="CD30" s="1344">
        <f t="shared" si="44"/>
        <v>0</v>
      </c>
      <c r="CE30" s="116"/>
      <c r="CF30" s="117">
        <v>4.5999999999999996</v>
      </c>
      <c r="CG30" s="118">
        <f t="shared" si="45"/>
        <v>1.9681774791643718</v>
      </c>
      <c r="CH30" s="638">
        <f t="shared" si="46"/>
        <v>0</v>
      </c>
      <c r="CI30" s="639">
        <f t="shared" si="47"/>
        <v>0</v>
      </c>
      <c r="CJ30" s="640">
        <f t="shared" si="48"/>
        <v>0</v>
      </c>
      <c r="CK30" s="641">
        <f>1417/2</f>
        <v>708.5</v>
      </c>
      <c r="CL30" s="641">
        <f>1417/2</f>
        <v>708.5</v>
      </c>
      <c r="CM30" s="737">
        <f t="shared" si="49"/>
        <v>944.66666666666674</v>
      </c>
      <c r="CN30" s="641"/>
      <c r="CO30" s="249">
        <v>280.68</v>
      </c>
      <c r="CP30" s="249">
        <f t="shared" si="50"/>
        <v>0</v>
      </c>
      <c r="CQ30" s="249">
        <f t="shared" si="51"/>
        <v>0</v>
      </c>
      <c r="CR30" s="1345" t="e">
        <f t="shared" si="52"/>
        <v>#DIV/0!</v>
      </c>
      <c r="CS30" s="1279"/>
      <c r="CT30" s="1279">
        <f t="shared" si="70"/>
        <v>0</v>
      </c>
      <c r="CU30" s="1279">
        <f t="shared" si="71"/>
        <v>0</v>
      </c>
      <c r="CV30" s="1279"/>
      <c r="CW30" s="1279"/>
      <c r="CX30" s="1294">
        <f t="shared" si="55"/>
        <v>0</v>
      </c>
      <c r="CY30" s="1295">
        <f t="shared" si="56"/>
        <v>0</v>
      </c>
      <c r="CZ30" s="1296">
        <f t="shared" si="72"/>
        <v>0</v>
      </c>
      <c r="DA30" s="1294">
        <f t="shared" si="57"/>
        <v>0</v>
      </c>
      <c r="DB30" s="1295">
        <f t="shared" si="58"/>
        <v>0</v>
      </c>
      <c r="DC30" s="1296">
        <f t="shared" si="73"/>
        <v>0</v>
      </c>
      <c r="DD30" s="1294">
        <f t="shared" si="59"/>
        <v>0</v>
      </c>
      <c r="DE30" s="1295">
        <f t="shared" si="60"/>
        <v>0</v>
      </c>
      <c r="DF30" s="1296">
        <f t="shared" si="74"/>
        <v>0</v>
      </c>
      <c r="DG30" s="1294">
        <f t="shared" si="61"/>
        <v>0</v>
      </c>
      <c r="DH30" s="1295">
        <f t="shared" si="62"/>
        <v>0</v>
      </c>
      <c r="DI30" s="1296">
        <f t="shared" si="75"/>
        <v>0</v>
      </c>
      <c r="DJ30" s="1294">
        <f t="shared" si="63"/>
        <v>0</v>
      </c>
      <c r="DK30" s="1295">
        <f t="shared" si="64"/>
        <v>0</v>
      </c>
      <c r="DL30" s="1296">
        <f t="shared" si="76"/>
        <v>0</v>
      </c>
      <c r="DM30" s="1294">
        <f t="shared" si="65"/>
        <v>0</v>
      </c>
      <c r="DN30" s="1295">
        <f t="shared" si="66"/>
        <v>0</v>
      </c>
      <c r="DO30" s="1296">
        <f t="shared" si="77"/>
        <v>0</v>
      </c>
      <c r="DP30" s="1294">
        <f t="shared" si="67"/>
        <v>0</v>
      </c>
      <c r="DQ30" s="1295">
        <f t="shared" si="68"/>
        <v>0</v>
      </c>
      <c r="DR30" s="1296">
        <f t="shared" si="69"/>
        <v>0</v>
      </c>
      <c r="DZ30" s="1227"/>
      <c r="EA30" s="1227"/>
      <c r="EB30" s="1227"/>
      <c r="EC30" s="1227"/>
      <c r="ED30" s="1227"/>
      <c r="EE30" s="1227"/>
      <c r="EF30" s="1227"/>
      <c r="EG30" s="1227"/>
      <c r="EH30" s="1227"/>
      <c r="EI30" s="1227"/>
      <c r="EJ30" s="1227"/>
      <c r="EK30" s="1227"/>
      <c r="EL30" s="1227"/>
      <c r="EM30" s="1227"/>
      <c r="EN30" s="1227"/>
      <c r="EO30" s="1227"/>
      <c r="EP30" s="1227"/>
      <c r="EQ30" s="1227"/>
      <c r="ER30" s="1227"/>
      <c r="ES30" s="1227"/>
      <c r="ET30" s="1227"/>
      <c r="EU30" s="1227"/>
      <c r="EV30" s="1227"/>
      <c r="EW30" s="1227"/>
      <c r="EX30" s="1227"/>
      <c r="EY30" s="1227"/>
      <c r="EZ30" s="1227"/>
      <c r="FA30" s="1227"/>
      <c r="FB30" s="1227"/>
      <c r="FC30" s="1227"/>
      <c r="FD30" s="1227"/>
      <c r="FE30" s="1227"/>
      <c r="FF30" s="1227"/>
      <c r="FG30" s="1227"/>
      <c r="FH30" s="1227"/>
      <c r="FI30" s="1227"/>
      <c r="FJ30" s="1227"/>
      <c r="FK30" s="1227"/>
      <c r="FL30" s="1227"/>
      <c r="FM30" s="1227"/>
      <c r="FN30" s="1227"/>
      <c r="FO30" s="1227"/>
      <c r="FP30" s="1227"/>
      <c r="FQ30" s="1227"/>
      <c r="FR30" s="1227"/>
      <c r="FS30" s="1227"/>
      <c r="FT30" s="1227"/>
      <c r="FU30" s="1227"/>
      <c r="FV30" s="1227"/>
      <c r="FW30" s="1227"/>
      <c r="FX30" s="1227"/>
      <c r="FY30" s="1227"/>
      <c r="FZ30" s="1227"/>
      <c r="GA30" s="1227"/>
      <c r="GB30" s="1227"/>
      <c r="GC30" s="1227"/>
      <c r="GD30" s="1227"/>
      <c r="GE30" s="1227"/>
      <c r="GF30" s="1227"/>
      <c r="GG30" s="1227"/>
      <c r="GH30" s="1227"/>
      <c r="GI30" s="1227"/>
      <c r="GJ30" s="1227"/>
      <c r="GK30" s="1227"/>
      <c r="GL30" s="1227"/>
      <c r="GM30" s="1227"/>
      <c r="GN30" s="1227"/>
      <c r="GO30" s="1227"/>
      <c r="GP30" s="1227"/>
      <c r="GQ30" s="1227"/>
      <c r="GR30" s="1227"/>
      <c r="GS30" s="1227"/>
      <c r="GT30" s="1227"/>
      <c r="GU30" s="1227"/>
      <c r="GV30" s="1227"/>
      <c r="GW30" s="1227"/>
      <c r="GX30" s="1227"/>
      <c r="GY30" s="1227"/>
      <c r="GZ30" s="1227"/>
      <c r="HA30" s="1227"/>
      <c r="HB30" s="1227"/>
      <c r="HC30" s="1227"/>
      <c r="HD30" s="1227"/>
      <c r="HE30" s="1227"/>
      <c r="HF30" s="1227"/>
      <c r="HG30" s="1227"/>
      <c r="HH30" s="1227"/>
      <c r="HI30" s="1227"/>
      <c r="HJ30" s="1227"/>
      <c r="HK30" s="1227"/>
      <c r="HL30" s="1227"/>
      <c r="HM30" s="1227"/>
      <c r="HN30" s="1227"/>
      <c r="HO30" s="1227"/>
      <c r="HP30" s="1227"/>
      <c r="HQ30" s="1227"/>
      <c r="HR30" s="1227"/>
      <c r="HS30" s="1227"/>
      <c r="HT30" s="1227"/>
      <c r="HU30" s="1227"/>
      <c r="HV30" s="1227"/>
      <c r="HW30" s="1227"/>
      <c r="HX30" s="1227"/>
      <c r="HY30" s="1227"/>
      <c r="HZ30" s="1227"/>
      <c r="IA30" s="1227"/>
      <c r="IB30" s="1227"/>
      <c r="IC30" s="1227"/>
      <c r="ID30" s="1227"/>
      <c r="IE30" s="1227"/>
      <c r="IF30" s="1227"/>
      <c r="IG30" s="1227"/>
      <c r="IH30" s="1227"/>
      <c r="II30" s="1227"/>
      <c r="IJ30" s="1227"/>
      <c r="IK30" s="1227"/>
      <c r="IL30" s="1227"/>
      <c r="IM30" s="1227"/>
      <c r="IN30" s="1227"/>
      <c r="IO30" s="1227"/>
      <c r="IP30" s="1227"/>
      <c r="IQ30" s="1227"/>
      <c r="IR30" s="1227"/>
      <c r="IS30" s="1227"/>
      <c r="IT30" s="1227"/>
      <c r="IU30" s="1227"/>
      <c r="IV30" s="1227"/>
      <c r="IW30" s="1227"/>
      <c r="IX30" s="1227"/>
      <c r="IY30" s="1227"/>
      <c r="IZ30" s="1227"/>
      <c r="JA30" s="1227"/>
      <c r="JB30" s="1227"/>
      <c r="JC30" s="1227"/>
      <c r="JD30" s="1227"/>
      <c r="JE30" s="1227"/>
      <c r="JF30" s="1227"/>
      <c r="JG30" s="1227"/>
      <c r="JH30" s="1227"/>
      <c r="JI30" s="1227"/>
      <c r="JJ30" s="1227"/>
      <c r="JK30" s="1227"/>
      <c r="JL30" s="1227"/>
      <c r="JM30" s="1227"/>
      <c r="JN30" s="1227"/>
      <c r="JO30" s="1227"/>
      <c r="JP30" s="1227"/>
      <c r="JQ30" s="1227"/>
      <c r="JR30" s="1227"/>
      <c r="JS30" s="1227"/>
      <c r="JT30" s="1227"/>
      <c r="JU30" s="1227"/>
      <c r="JV30" s="1227"/>
      <c r="JW30" s="1227"/>
    </row>
    <row r="31" spans="1:283" s="1230" customFormat="1">
      <c r="A31" s="1283"/>
      <c r="B31" s="1271"/>
      <c r="C31" s="643" t="s">
        <v>303</v>
      </c>
      <c r="D31" s="1309">
        <v>0.25</v>
      </c>
      <c r="E31" s="1310" t="s">
        <v>304</v>
      </c>
      <c r="F31" s="1310" t="s">
        <v>305</v>
      </c>
      <c r="G31" s="1311" t="str">
        <f t="shared" si="43"/>
        <v>DAY</v>
      </c>
      <c r="H31" s="1312" t="s">
        <v>256</v>
      </c>
      <c r="I31" s="1311" t="s">
        <v>306</v>
      </c>
      <c r="J31" s="1311" t="s">
        <v>314</v>
      </c>
      <c r="K31" s="1313"/>
      <c r="L31" s="1313"/>
      <c r="M31" s="1313"/>
      <c r="N31" s="1313"/>
      <c r="O31" s="1313"/>
      <c r="P31" s="1314"/>
      <c r="Q31" s="1314"/>
      <c r="R31" s="1313"/>
      <c r="S31" s="1313"/>
      <c r="T31" s="1313"/>
      <c r="U31" s="1313"/>
      <c r="V31" s="1313">
        <v>1</v>
      </c>
      <c r="W31" s="1314"/>
      <c r="X31" s="1314"/>
      <c r="Y31" s="1313">
        <v>1</v>
      </c>
      <c r="Z31" s="1313"/>
      <c r="AA31" s="1313"/>
      <c r="AB31" s="1313"/>
      <c r="AC31" s="1313"/>
      <c r="AD31" s="1314"/>
      <c r="AE31" s="1314"/>
      <c r="AF31" s="1313"/>
      <c r="AG31" s="1313">
        <v>1</v>
      </c>
      <c r="AH31" s="1313"/>
      <c r="AI31" s="1313"/>
      <c r="AJ31" s="1313"/>
      <c r="AK31" s="1314"/>
      <c r="AL31" s="1314"/>
      <c r="AM31" s="1315"/>
      <c r="AN31" s="1315"/>
      <c r="AO31" s="1313"/>
      <c r="AP31" s="1313"/>
      <c r="AQ31" s="1313"/>
      <c r="AR31" s="1314"/>
      <c r="AS31" s="1314"/>
      <c r="AT31" s="1313"/>
      <c r="AU31" s="1313"/>
      <c r="AV31" s="1313"/>
      <c r="AW31" s="1313"/>
      <c r="AX31" s="1313"/>
      <c r="AY31" s="1314"/>
      <c r="AZ31" s="1314"/>
      <c r="BA31" s="1313"/>
      <c r="BB31" s="1313"/>
      <c r="BC31" s="1313"/>
      <c r="BD31" s="1313"/>
      <c r="BE31" s="1313"/>
      <c r="BF31" s="1314"/>
      <c r="BG31" s="1314"/>
      <c r="BH31" s="1313"/>
      <c r="BI31" s="1313"/>
      <c r="BJ31" s="1313"/>
      <c r="BK31" s="1313"/>
      <c r="BL31" s="1313"/>
      <c r="BM31" s="1314"/>
      <c r="BN31" s="1314"/>
      <c r="BO31" s="1313"/>
      <c r="BP31" s="1313"/>
      <c r="BQ31" s="1313"/>
      <c r="BR31" s="1313"/>
      <c r="BS31" s="1313"/>
      <c r="BT31" s="1314"/>
      <c r="BU31" s="1314"/>
      <c r="BV31" s="1313"/>
      <c r="BW31" s="1313"/>
      <c r="BX31" s="1313"/>
      <c r="BY31" s="1313"/>
      <c r="BZ31" s="1313"/>
      <c r="CA31" s="1314"/>
      <c r="CB31" s="1314"/>
      <c r="CC31" s="1313"/>
      <c r="CD31" s="1316">
        <f t="shared" si="44"/>
        <v>3</v>
      </c>
      <c r="CE31" s="651"/>
      <c r="CF31" s="717">
        <v>2.5</v>
      </c>
      <c r="CG31" s="653">
        <f t="shared" si="45"/>
        <v>1.0696616734588977</v>
      </c>
      <c r="CH31" s="654">
        <f t="shared" si="46"/>
        <v>0</v>
      </c>
      <c r="CI31" s="655">
        <f t="shared" si="47"/>
        <v>7.5</v>
      </c>
      <c r="CJ31" s="656">
        <f t="shared" si="48"/>
        <v>3.2089850203766934</v>
      </c>
      <c r="CK31" s="657" t="e">
        <f>13.8*3.8*I31</f>
        <v>#VALUE!</v>
      </c>
      <c r="CL31" s="657">
        <f>13.8*3.8*J31</f>
        <v>1048.8</v>
      </c>
      <c r="CM31" s="735">
        <f t="shared" si="49"/>
        <v>699.2</v>
      </c>
      <c r="CN31" s="657"/>
      <c r="CO31" s="658">
        <v>280.68</v>
      </c>
      <c r="CP31" s="658">
        <f t="shared" si="50"/>
        <v>2097.6000000000004</v>
      </c>
      <c r="CQ31" s="658">
        <f t="shared" si="51"/>
        <v>842.04</v>
      </c>
      <c r="CR31" s="1346">
        <f t="shared" si="52"/>
        <v>262.40072628982085</v>
      </c>
      <c r="CS31" s="1279"/>
      <c r="CT31" s="1279">
        <f t="shared" si="70"/>
        <v>280.68</v>
      </c>
      <c r="CU31" s="1279">
        <f t="shared" si="71"/>
        <v>561.36</v>
      </c>
      <c r="CV31" s="1279"/>
      <c r="CW31" s="1279"/>
      <c r="CX31" s="1294">
        <f t="shared" si="55"/>
        <v>0</v>
      </c>
      <c r="CY31" s="1295">
        <f t="shared" si="56"/>
        <v>2.5</v>
      </c>
      <c r="CZ31" s="1296">
        <f t="shared" si="72"/>
        <v>0</v>
      </c>
      <c r="DA31" s="1294">
        <f t="shared" si="57"/>
        <v>0</v>
      </c>
      <c r="DB31" s="1295">
        <f t="shared" si="58"/>
        <v>2.5</v>
      </c>
      <c r="DC31" s="1296">
        <f t="shared" si="73"/>
        <v>1.0696616734588977</v>
      </c>
      <c r="DD31" s="1294">
        <f t="shared" si="59"/>
        <v>0</v>
      </c>
      <c r="DE31" s="1295">
        <f t="shared" si="60"/>
        <v>2.5</v>
      </c>
      <c r="DF31" s="1296">
        <f t="shared" si="74"/>
        <v>1.0696616734588977</v>
      </c>
      <c r="DG31" s="1294">
        <f t="shared" si="61"/>
        <v>0</v>
      </c>
      <c r="DH31" s="1295">
        <f t="shared" si="62"/>
        <v>0</v>
      </c>
      <c r="DI31" s="1296">
        <f t="shared" si="75"/>
        <v>1.0696616734588977</v>
      </c>
      <c r="DJ31" s="1294">
        <f t="shared" si="63"/>
        <v>0</v>
      </c>
      <c r="DK31" s="1295">
        <f t="shared" si="64"/>
        <v>0</v>
      </c>
      <c r="DL31" s="1296">
        <f t="shared" si="76"/>
        <v>0</v>
      </c>
      <c r="DM31" s="1294">
        <f t="shared" si="65"/>
        <v>0</v>
      </c>
      <c r="DN31" s="1295">
        <f t="shared" si="66"/>
        <v>0</v>
      </c>
      <c r="DO31" s="1296">
        <f t="shared" si="77"/>
        <v>0</v>
      </c>
      <c r="DP31" s="1294">
        <f t="shared" si="67"/>
        <v>0</v>
      </c>
      <c r="DQ31" s="1295">
        <f t="shared" si="68"/>
        <v>0</v>
      </c>
      <c r="DR31" s="1296">
        <f t="shared" si="69"/>
        <v>0</v>
      </c>
      <c r="DZ31" s="1227"/>
      <c r="EA31" s="1227"/>
      <c r="EB31" s="1227"/>
      <c r="EC31" s="1227"/>
      <c r="ED31" s="1227"/>
      <c r="EE31" s="1227"/>
      <c r="EF31" s="1227"/>
      <c r="EG31" s="1227"/>
      <c r="EH31" s="1227"/>
      <c r="EI31" s="1227"/>
      <c r="EJ31" s="1227"/>
      <c r="EK31" s="1227"/>
      <c r="EL31" s="1227"/>
      <c r="EM31" s="1227"/>
      <c r="EN31" s="1227"/>
      <c r="EO31" s="1227"/>
      <c r="EP31" s="1227"/>
      <c r="EQ31" s="1227"/>
      <c r="ER31" s="1227"/>
      <c r="ES31" s="1227"/>
      <c r="ET31" s="1227"/>
      <c r="EU31" s="1227"/>
      <c r="EV31" s="1227"/>
      <c r="EW31" s="1227"/>
      <c r="EX31" s="1227"/>
      <c r="EY31" s="1227"/>
      <c r="EZ31" s="1227"/>
      <c r="FA31" s="1227"/>
      <c r="FB31" s="1227"/>
      <c r="FC31" s="1227"/>
      <c r="FD31" s="1227"/>
      <c r="FE31" s="1227"/>
      <c r="FF31" s="1227"/>
      <c r="FG31" s="1227"/>
      <c r="FH31" s="1227"/>
      <c r="FI31" s="1227"/>
      <c r="FJ31" s="1227"/>
      <c r="FK31" s="1227"/>
      <c r="FL31" s="1227"/>
      <c r="FM31" s="1227"/>
      <c r="FN31" s="1227"/>
      <c r="FO31" s="1227"/>
      <c r="FP31" s="1227"/>
      <c r="FQ31" s="1227"/>
      <c r="FR31" s="1227"/>
      <c r="FS31" s="1227"/>
      <c r="FT31" s="1227"/>
      <c r="FU31" s="1227"/>
      <c r="FV31" s="1227"/>
      <c r="FW31" s="1227"/>
      <c r="FX31" s="1227"/>
      <c r="FY31" s="1227"/>
      <c r="FZ31" s="1227"/>
      <c r="GA31" s="1227"/>
      <c r="GB31" s="1227"/>
      <c r="GC31" s="1227"/>
      <c r="GD31" s="1227"/>
      <c r="GE31" s="1227"/>
      <c r="GF31" s="1227"/>
      <c r="GG31" s="1227"/>
      <c r="GH31" s="1227"/>
      <c r="GI31" s="1227"/>
      <c r="GJ31" s="1227"/>
      <c r="GK31" s="1227"/>
      <c r="GL31" s="1227"/>
      <c r="GM31" s="1227"/>
      <c r="GN31" s="1227"/>
      <c r="GO31" s="1227"/>
      <c r="GP31" s="1227"/>
      <c r="GQ31" s="1227"/>
      <c r="GR31" s="1227"/>
      <c r="GS31" s="1227"/>
      <c r="GT31" s="1227"/>
      <c r="GU31" s="1227"/>
      <c r="GV31" s="1227"/>
      <c r="GW31" s="1227"/>
      <c r="GX31" s="1227"/>
      <c r="GY31" s="1227"/>
      <c r="GZ31" s="1227"/>
      <c r="HA31" s="1227"/>
      <c r="HB31" s="1227"/>
      <c r="HC31" s="1227"/>
      <c r="HD31" s="1227"/>
      <c r="HE31" s="1227"/>
      <c r="HF31" s="1227"/>
      <c r="HG31" s="1227"/>
      <c r="HH31" s="1227"/>
      <c r="HI31" s="1227"/>
      <c r="HJ31" s="1227"/>
      <c r="HK31" s="1227"/>
      <c r="HL31" s="1227"/>
      <c r="HM31" s="1227"/>
      <c r="HN31" s="1227"/>
      <c r="HO31" s="1227"/>
      <c r="HP31" s="1227"/>
      <c r="HQ31" s="1227"/>
      <c r="HR31" s="1227"/>
      <c r="HS31" s="1227"/>
      <c r="HT31" s="1227"/>
      <c r="HU31" s="1227"/>
      <c r="HV31" s="1227"/>
      <c r="HW31" s="1227"/>
      <c r="HX31" s="1227"/>
      <c r="HY31" s="1227"/>
      <c r="HZ31" s="1227"/>
      <c r="IA31" s="1227"/>
      <c r="IB31" s="1227"/>
      <c r="IC31" s="1227"/>
      <c r="ID31" s="1227"/>
      <c r="IE31" s="1227"/>
      <c r="IF31" s="1227"/>
      <c r="IG31" s="1227"/>
      <c r="IH31" s="1227"/>
      <c r="II31" s="1227"/>
      <c r="IJ31" s="1227"/>
      <c r="IK31" s="1227"/>
      <c r="IL31" s="1227"/>
      <c r="IM31" s="1227"/>
      <c r="IN31" s="1227"/>
      <c r="IO31" s="1227"/>
      <c r="IP31" s="1227"/>
      <c r="IQ31" s="1227"/>
      <c r="IR31" s="1227"/>
      <c r="IS31" s="1227"/>
      <c r="IT31" s="1227"/>
      <c r="IU31" s="1227"/>
      <c r="IV31" s="1227"/>
      <c r="IW31" s="1227"/>
      <c r="IX31" s="1227"/>
      <c r="IY31" s="1227"/>
      <c r="IZ31" s="1227"/>
      <c r="JA31" s="1227"/>
      <c r="JB31" s="1227"/>
      <c r="JC31" s="1227"/>
      <c r="JD31" s="1227"/>
      <c r="JE31" s="1227"/>
      <c r="JF31" s="1227"/>
      <c r="JG31" s="1227"/>
      <c r="JH31" s="1227"/>
      <c r="JI31" s="1227"/>
      <c r="JJ31" s="1227"/>
      <c r="JK31" s="1227"/>
      <c r="JL31" s="1227"/>
      <c r="JM31" s="1227"/>
      <c r="JN31" s="1227"/>
      <c r="JO31" s="1227"/>
      <c r="JP31" s="1227"/>
      <c r="JQ31" s="1227"/>
      <c r="JR31" s="1227"/>
      <c r="JS31" s="1227"/>
      <c r="JT31" s="1227"/>
      <c r="JU31" s="1227"/>
      <c r="JV31" s="1227"/>
      <c r="JW31" s="1227"/>
    </row>
    <row r="32" spans="1:283" s="1230" customFormat="1">
      <c r="A32" s="1283"/>
      <c r="B32" s="1271"/>
      <c r="C32" s="108" t="s">
        <v>315</v>
      </c>
      <c r="D32" s="706">
        <v>0.3125</v>
      </c>
      <c r="E32" s="1305" t="s">
        <v>304</v>
      </c>
      <c r="F32" s="1305" t="s">
        <v>305</v>
      </c>
      <c r="G32" s="1306" t="str">
        <f t="shared" si="43"/>
        <v>DAY</v>
      </c>
      <c r="H32" s="1300" t="s">
        <v>256</v>
      </c>
      <c r="I32" s="1306" t="s">
        <v>306</v>
      </c>
      <c r="J32" s="1306" t="s">
        <v>314</v>
      </c>
      <c r="K32" s="1301"/>
      <c r="L32" s="1301"/>
      <c r="M32" s="1301"/>
      <c r="N32" s="1301"/>
      <c r="O32" s="1301"/>
      <c r="P32" s="1302"/>
      <c r="Q32" s="1302"/>
      <c r="R32" s="1301"/>
      <c r="S32" s="1301"/>
      <c r="T32" s="1301"/>
      <c r="U32" s="1301">
        <v>1</v>
      </c>
      <c r="V32" s="1301"/>
      <c r="W32" s="1302"/>
      <c r="X32" s="1302"/>
      <c r="Y32" s="1301"/>
      <c r="Z32" s="1301"/>
      <c r="AA32" s="1301">
        <v>1</v>
      </c>
      <c r="AB32" s="1301"/>
      <c r="AC32" s="1301">
        <v>1</v>
      </c>
      <c r="AD32" s="1302"/>
      <c r="AE32" s="1302"/>
      <c r="AF32" s="1301">
        <v>1</v>
      </c>
      <c r="AG32" s="1301"/>
      <c r="AH32" s="1301">
        <v>1</v>
      </c>
      <c r="AI32" s="1301"/>
      <c r="AJ32" s="1301"/>
      <c r="AK32" s="1302"/>
      <c r="AL32" s="1302"/>
      <c r="AM32" s="1290"/>
      <c r="AN32" s="1290"/>
      <c r="AO32" s="1301"/>
      <c r="AP32" s="1301"/>
      <c r="AQ32" s="1301">
        <v>1</v>
      </c>
      <c r="AR32" s="1302"/>
      <c r="AS32" s="1302"/>
      <c r="AT32" s="1301">
        <v>1</v>
      </c>
      <c r="AU32" s="1301"/>
      <c r="AV32" s="1301"/>
      <c r="AW32" s="1301">
        <v>1</v>
      </c>
      <c r="AX32" s="1301"/>
      <c r="AY32" s="1302"/>
      <c r="AZ32" s="1302"/>
      <c r="BA32" s="1301"/>
      <c r="BB32" s="1301"/>
      <c r="BC32" s="1301"/>
      <c r="BD32" s="1301"/>
      <c r="BE32" s="1301"/>
      <c r="BF32" s="1302"/>
      <c r="BG32" s="1302"/>
      <c r="BH32" s="1301"/>
      <c r="BI32" s="1301"/>
      <c r="BJ32" s="1301"/>
      <c r="BK32" s="1301"/>
      <c r="BL32" s="1301"/>
      <c r="BM32" s="1302"/>
      <c r="BN32" s="1302"/>
      <c r="BO32" s="1301"/>
      <c r="BP32" s="1301"/>
      <c r="BQ32" s="1301"/>
      <c r="BR32" s="1301"/>
      <c r="BS32" s="1301"/>
      <c r="BT32" s="1302"/>
      <c r="BU32" s="1302"/>
      <c r="BV32" s="1301"/>
      <c r="BW32" s="1301"/>
      <c r="BX32" s="1301"/>
      <c r="BY32" s="1301"/>
      <c r="BZ32" s="1301"/>
      <c r="CA32" s="1302"/>
      <c r="CB32" s="1302"/>
      <c r="CC32" s="1301"/>
      <c r="CD32" s="1303">
        <f t="shared" si="44"/>
        <v>8</v>
      </c>
      <c r="CE32" s="116"/>
      <c r="CF32" s="117">
        <v>2.6</v>
      </c>
      <c r="CG32" s="118">
        <f t="shared" si="45"/>
        <v>1.1124481403972537</v>
      </c>
      <c r="CH32" s="119">
        <f t="shared" si="46"/>
        <v>0</v>
      </c>
      <c r="CI32" s="120">
        <f t="shared" si="47"/>
        <v>20.8</v>
      </c>
      <c r="CJ32" s="121">
        <f t="shared" si="48"/>
        <v>8.8995851231780296</v>
      </c>
      <c r="CK32" s="543" t="e">
        <f>17.9*5.1*I32</f>
        <v>#VALUE!</v>
      </c>
      <c r="CL32" s="543">
        <f>17.9*5.1*J32</f>
        <v>1825.7999999999997</v>
      </c>
      <c r="CM32" s="734">
        <f t="shared" si="49"/>
        <v>1217.1999999999998</v>
      </c>
      <c r="CN32" s="543"/>
      <c r="CO32" s="249">
        <v>280.68</v>
      </c>
      <c r="CP32" s="249">
        <f t="shared" si="50"/>
        <v>9737.5999999999985</v>
      </c>
      <c r="CQ32" s="249">
        <f t="shared" si="51"/>
        <v>2245.44</v>
      </c>
      <c r="CR32" s="1318">
        <f t="shared" si="52"/>
        <v>252.30839066328932</v>
      </c>
      <c r="CS32" s="1279"/>
      <c r="CT32" s="1279">
        <f t="shared" si="70"/>
        <v>280.68</v>
      </c>
      <c r="CU32" s="1279">
        <f t="shared" si="71"/>
        <v>1964.76</v>
      </c>
      <c r="CV32" s="1279"/>
      <c r="CW32" s="1279"/>
      <c r="CX32" s="1294">
        <f t="shared" si="55"/>
        <v>0</v>
      </c>
      <c r="CY32" s="1295">
        <f t="shared" si="56"/>
        <v>2.6</v>
      </c>
      <c r="CZ32" s="1296">
        <f t="shared" si="72"/>
        <v>0</v>
      </c>
      <c r="DA32" s="1294">
        <f t="shared" si="57"/>
        <v>0</v>
      </c>
      <c r="DB32" s="1295">
        <f t="shared" si="58"/>
        <v>5.2</v>
      </c>
      <c r="DC32" s="1296">
        <f t="shared" si="73"/>
        <v>1.1124481403972537</v>
      </c>
      <c r="DD32" s="1294">
        <f t="shared" si="59"/>
        <v>0</v>
      </c>
      <c r="DE32" s="1295">
        <f t="shared" si="60"/>
        <v>5.2</v>
      </c>
      <c r="DF32" s="1296">
        <f t="shared" si="74"/>
        <v>2.2248962807945074</v>
      </c>
      <c r="DG32" s="1294">
        <f t="shared" si="61"/>
        <v>0</v>
      </c>
      <c r="DH32" s="1295">
        <f t="shared" si="62"/>
        <v>2.6</v>
      </c>
      <c r="DI32" s="1296">
        <f t="shared" si="75"/>
        <v>2.2248962807945074</v>
      </c>
      <c r="DJ32" s="1294">
        <f t="shared" si="63"/>
        <v>0</v>
      </c>
      <c r="DK32" s="1295">
        <f t="shared" si="64"/>
        <v>5.2</v>
      </c>
      <c r="DL32" s="1296">
        <f t="shared" si="76"/>
        <v>1.1124481403972537</v>
      </c>
      <c r="DM32" s="1294">
        <f t="shared" si="65"/>
        <v>0</v>
      </c>
      <c r="DN32" s="1295">
        <f t="shared" si="66"/>
        <v>0</v>
      </c>
      <c r="DO32" s="1296">
        <f t="shared" si="77"/>
        <v>2.2248962807945074</v>
      </c>
      <c r="DP32" s="1294">
        <f t="shared" si="67"/>
        <v>0</v>
      </c>
      <c r="DQ32" s="1295">
        <f t="shared" si="68"/>
        <v>0</v>
      </c>
      <c r="DR32" s="1296">
        <f t="shared" si="69"/>
        <v>0</v>
      </c>
      <c r="DZ32" s="1227"/>
      <c r="EA32" s="1227"/>
      <c r="EB32" s="1227"/>
      <c r="EC32" s="1227"/>
      <c r="ED32" s="1227"/>
      <c r="EE32" s="1227"/>
      <c r="EF32" s="1227"/>
      <c r="EG32" s="1227"/>
      <c r="EH32" s="1227"/>
      <c r="EI32" s="1227"/>
      <c r="EJ32" s="1227"/>
      <c r="EK32" s="1227"/>
      <c r="EL32" s="1227"/>
      <c r="EM32" s="1227"/>
      <c r="EN32" s="1227"/>
      <c r="EO32" s="1227"/>
      <c r="EP32" s="1227"/>
      <c r="EQ32" s="1227"/>
      <c r="ER32" s="1227"/>
      <c r="ES32" s="1227"/>
      <c r="ET32" s="1227"/>
      <c r="EU32" s="1227"/>
      <c r="EV32" s="1227"/>
      <c r="EW32" s="1227"/>
      <c r="EX32" s="1227"/>
      <c r="EY32" s="1227"/>
      <c r="EZ32" s="1227"/>
      <c r="FA32" s="1227"/>
      <c r="FB32" s="1227"/>
      <c r="FC32" s="1227"/>
      <c r="FD32" s="1227"/>
      <c r="FE32" s="1227"/>
      <c r="FF32" s="1227"/>
      <c r="FG32" s="1227"/>
      <c r="FH32" s="1227"/>
      <c r="FI32" s="1227"/>
      <c r="FJ32" s="1227"/>
      <c r="FK32" s="1227"/>
      <c r="FL32" s="1227"/>
      <c r="FM32" s="1227"/>
      <c r="FN32" s="1227"/>
      <c r="FO32" s="1227"/>
      <c r="FP32" s="1227"/>
      <c r="FQ32" s="1227"/>
      <c r="FR32" s="1227"/>
      <c r="FS32" s="1227"/>
      <c r="FT32" s="1227"/>
      <c r="FU32" s="1227"/>
      <c r="FV32" s="1227"/>
      <c r="FW32" s="1227"/>
      <c r="FX32" s="1227"/>
      <c r="FY32" s="1227"/>
      <c r="FZ32" s="1227"/>
      <c r="GA32" s="1227"/>
      <c r="GB32" s="1227"/>
      <c r="GC32" s="1227"/>
      <c r="GD32" s="1227"/>
      <c r="GE32" s="1227"/>
      <c r="GF32" s="1227"/>
      <c r="GG32" s="1227"/>
      <c r="GH32" s="1227"/>
      <c r="GI32" s="1227"/>
      <c r="GJ32" s="1227"/>
      <c r="GK32" s="1227"/>
      <c r="GL32" s="1227"/>
      <c r="GM32" s="1227"/>
      <c r="GN32" s="1227"/>
      <c r="GO32" s="1227"/>
      <c r="GP32" s="1227"/>
      <c r="GQ32" s="1227"/>
      <c r="GR32" s="1227"/>
      <c r="GS32" s="1227"/>
      <c r="GT32" s="1227"/>
      <c r="GU32" s="1227"/>
      <c r="GV32" s="1227"/>
      <c r="GW32" s="1227"/>
      <c r="GX32" s="1227"/>
      <c r="GY32" s="1227"/>
      <c r="GZ32" s="1227"/>
      <c r="HA32" s="1227"/>
      <c r="HB32" s="1227"/>
      <c r="HC32" s="1227"/>
      <c r="HD32" s="1227"/>
      <c r="HE32" s="1227"/>
      <c r="HF32" s="1227"/>
      <c r="HG32" s="1227"/>
      <c r="HH32" s="1227"/>
      <c r="HI32" s="1227"/>
      <c r="HJ32" s="1227"/>
      <c r="HK32" s="1227"/>
      <c r="HL32" s="1227"/>
      <c r="HM32" s="1227"/>
      <c r="HN32" s="1227"/>
      <c r="HO32" s="1227"/>
      <c r="HP32" s="1227"/>
      <c r="HQ32" s="1227"/>
      <c r="HR32" s="1227"/>
      <c r="HS32" s="1227"/>
      <c r="HT32" s="1227"/>
      <c r="HU32" s="1227"/>
      <c r="HV32" s="1227"/>
      <c r="HW32" s="1227"/>
      <c r="HX32" s="1227"/>
      <c r="HY32" s="1227"/>
      <c r="HZ32" s="1227"/>
      <c r="IA32" s="1227"/>
      <c r="IB32" s="1227"/>
      <c r="IC32" s="1227"/>
      <c r="ID32" s="1227"/>
      <c r="IE32" s="1227"/>
      <c r="IF32" s="1227"/>
      <c r="IG32" s="1227"/>
      <c r="IH32" s="1227"/>
      <c r="II32" s="1227"/>
      <c r="IJ32" s="1227"/>
      <c r="IK32" s="1227"/>
      <c r="IL32" s="1227"/>
      <c r="IM32" s="1227"/>
      <c r="IN32" s="1227"/>
      <c r="IO32" s="1227"/>
      <c r="IP32" s="1227"/>
      <c r="IQ32" s="1227"/>
      <c r="IR32" s="1227"/>
      <c r="IS32" s="1227"/>
      <c r="IT32" s="1227"/>
      <c r="IU32" s="1227"/>
      <c r="IV32" s="1227"/>
      <c r="IW32" s="1227"/>
      <c r="IX32" s="1227"/>
      <c r="IY32" s="1227"/>
      <c r="IZ32" s="1227"/>
      <c r="JA32" s="1227"/>
      <c r="JB32" s="1227"/>
      <c r="JC32" s="1227"/>
      <c r="JD32" s="1227"/>
      <c r="JE32" s="1227"/>
      <c r="JF32" s="1227"/>
      <c r="JG32" s="1227"/>
      <c r="JH32" s="1227"/>
      <c r="JI32" s="1227"/>
      <c r="JJ32" s="1227"/>
      <c r="JK32" s="1227"/>
      <c r="JL32" s="1227"/>
      <c r="JM32" s="1227"/>
      <c r="JN32" s="1227"/>
      <c r="JO32" s="1227"/>
      <c r="JP32" s="1227"/>
      <c r="JQ32" s="1227"/>
      <c r="JR32" s="1227"/>
      <c r="JS32" s="1227"/>
      <c r="JT32" s="1227"/>
      <c r="JU32" s="1227"/>
      <c r="JV32" s="1227"/>
      <c r="JW32" s="1227"/>
    </row>
    <row r="33" spans="1:283" s="1230" customFormat="1" hidden="1">
      <c r="A33" s="1283"/>
      <c r="B33" s="1271"/>
      <c r="C33" s="660" t="s">
        <v>328</v>
      </c>
      <c r="D33" s="1347">
        <v>0.64583333333333337</v>
      </c>
      <c r="E33" s="1305" t="s">
        <v>322</v>
      </c>
      <c r="F33" s="1305" t="s">
        <v>305</v>
      </c>
      <c r="G33" s="1306" t="str">
        <f t="shared" si="43"/>
        <v>EARLY</v>
      </c>
      <c r="H33" s="1300" t="s">
        <v>256</v>
      </c>
      <c r="I33" s="1306" t="s">
        <v>306</v>
      </c>
      <c r="J33" s="1306" t="s">
        <v>314</v>
      </c>
      <c r="K33" s="1301"/>
      <c r="L33" s="1301"/>
      <c r="M33" s="1301"/>
      <c r="N33" s="1301"/>
      <c r="O33" s="1301"/>
      <c r="P33" s="1302"/>
      <c r="Q33" s="1302"/>
      <c r="R33" s="1301"/>
      <c r="S33" s="1301"/>
      <c r="T33" s="1301"/>
      <c r="U33" s="1301"/>
      <c r="V33" s="1301"/>
      <c r="W33" s="1302"/>
      <c r="X33" s="1302"/>
      <c r="Y33" s="1301"/>
      <c r="Z33" s="1301"/>
      <c r="AA33" s="1301"/>
      <c r="AB33" s="1301"/>
      <c r="AC33" s="1301"/>
      <c r="AD33" s="1302"/>
      <c r="AE33" s="1302"/>
      <c r="AF33" s="1301"/>
      <c r="AG33" s="1301"/>
      <c r="AH33" s="1301"/>
      <c r="AI33" s="1301"/>
      <c r="AJ33" s="1301"/>
      <c r="AK33" s="1302"/>
      <c r="AL33" s="1302"/>
      <c r="AM33" s="1290"/>
      <c r="AN33" s="1290"/>
      <c r="AO33" s="1301"/>
      <c r="AP33" s="1301"/>
      <c r="AQ33" s="1301"/>
      <c r="AR33" s="1302"/>
      <c r="AS33" s="1302"/>
      <c r="AT33" s="1301"/>
      <c r="AU33" s="1301"/>
      <c r="AV33" s="1301"/>
      <c r="AW33" s="1301"/>
      <c r="AX33" s="1301"/>
      <c r="AY33" s="1302"/>
      <c r="AZ33" s="1302"/>
      <c r="BA33" s="1301"/>
      <c r="BB33" s="1301"/>
      <c r="BC33" s="1301"/>
      <c r="BD33" s="1301"/>
      <c r="BE33" s="1301"/>
      <c r="BF33" s="1302"/>
      <c r="BG33" s="1302"/>
      <c r="BH33" s="1301"/>
      <c r="BI33" s="1301"/>
      <c r="BJ33" s="1301"/>
      <c r="BK33" s="1301"/>
      <c r="BL33" s="1301"/>
      <c r="BM33" s="1302"/>
      <c r="BN33" s="1302"/>
      <c r="BO33" s="1301"/>
      <c r="BP33" s="1301"/>
      <c r="BQ33" s="1301"/>
      <c r="BR33" s="1301"/>
      <c r="BS33" s="1301"/>
      <c r="BT33" s="1302"/>
      <c r="BU33" s="1302"/>
      <c r="BV33" s="1301"/>
      <c r="BW33" s="1301"/>
      <c r="BX33" s="1301"/>
      <c r="BY33" s="1301"/>
      <c r="BZ33" s="1301"/>
      <c r="CA33" s="1302"/>
      <c r="CB33" s="1302"/>
      <c r="CC33" s="1301"/>
      <c r="CD33" s="1303">
        <f t="shared" si="44"/>
        <v>0</v>
      </c>
      <c r="CE33" s="116"/>
      <c r="CF33" s="117">
        <v>2</v>
      </c>
      <c r="CG33" s="118">
        <f t="shared" si="45"/>
        <v>0.85572933876711821</v>
      </c>
      <c r="CH33" s="119">
        <f t="shared" si="46"/>
        <v>0</v>
      </c>
      <c r="CI33" s="120">
        <f t="shared" si="47"/>
        <v>0</v>
      </c>
      <c r="CJ33" s="121">
        <f t="shared" si="48"/>
        <v>0</v>
      </c>
      <c r="CK33" s="543" t="e">
        <f>17.5*1.4*I33</f>
        <v>#VALUE!</v>
      </c>
      <c r="CL33" s="543">
        <f>17.5*1.4*J33</f>
        <v>490</v>
      </c>
      <c r="CM33" s="734">
        <f t="shared" si="49"/>
        <v>326.66666666666663</v>
      </c>
      <c r="CN33" s="543"/>
      <c r="CO33" s="249">
        <v>280.68</v>
      </c>
      <c r="CP33" s="249">
        <f t="shared" si="50"/>
        <v>0</v>
      </c>
      <c r="CQ33" s="249">
        <f t="shared" si="51"/>
        <v>0</v>
      </c>
      <c r="CR33" s="1318" t="e">
        <f t="shared" si="52"/>
        <v>#DIV/0!</v>
      </c>
      <c r="CS33" s="1279"/>
      <c r="CT33" s="1279">
        <f t="shared" si="70"/>
        <v>0</v>
      </c>
      <c r="CU33" s="1279">
        <f t="shared" si="71"/>
        <v>0</v>
      </c>
      <c r="CV33" s="1279"/>
      <c r="CW33" s="1279"/>
      <c r="CX33" s="1294">
        <f t="shared" si="55"/>
        <v>0</v>
      </c>
      <c r="CY33" s="1295">
        <f t="shared" si="56"/>
        <v>0</v>
      </c>
      <c r="CZ33" s="1296">
        <f t="shared" si="72"/>
        <v>0</v>
      </c>
      <c r="DA33" s="1294">
        <f t="shared" si="57"/>
        <v>0</v>
      </c>
      <c r="DB33" s="1295">
        <f t="shared" si="58"/>
        <v>0</v>
      </c>
      <c r="DC33" s="1296">
        <f t="shared" si="73"/>
        <v>0</v>
      </c>
      <c r="DD33" s="1294">
        <f t="shared" si="59"/>
        <v>0</v>
      </c>
      <c r="DE33" s="1295">
        <f t="shared" si="60"/>
        <v>0</v>
      </c>
      <c r="DF33" s="1296">
        <f t="shared" si="74"/>
        <v>0</v>
      </c>
      <c r="DG33" s="1294">
        <f t="shared" si="61"/>
        <v>0</v>
      </c>
      <c r="DH33" s="1295">
        <f t="shared" si="62"/>
        <v>0</v>
      </c>
      <c r="DI33" s="1296">
        <f t="shared" si="75"/>
        <v>0</v>
      </c>
      <c r="DJ33" s="1294">
        <f t="shared" si="63"/>
        <v>0</v>
      </c>
      <c r="DK33" s="1295">
        <f t="shared" si="64"/>
        <v>0</v>
      </c>
      <c r="DL33" s="1296">
        <f t="shared" si="76"/>
        <v>0</v>
      </c>
      <c r="DM33" s="1294">
        <f t="shared" si="65"/>
        <v>0</v>
      </c>
      <c r="DN33" s="1295">
        <f t="shared" si="66"/>
        <v>0</v>
      </c>
      <c r="DO33" s="1296">
        <f t="shared" si="77"/>
        <v>0</v>
      </c>
      <c r="DP33" s="1294">
        <f t="shared" si="67"/>
        <v>0</v>
      </c>
      <c r="DQ33" s="1295">
        <f t="shared" si="68"/>
        <v>0</v>
      </c>
      <c r="DR33" s="1296">
        <f t="shared" si="69"/>
        <v>0</v>
      </c>
      <c r="DZ33" s="1227"/>
      <c r="EA33" s="1227"/>
      <c r="EB33" s="1227"/>
      <c r="EC33" s="1227"/>
      <c r="ED33" s="1227"/>
      <c r="EE33" s="1227"/>
      <c r="EF33" s="1227"/>
      <c r="EG33" s="1227"/>
      <c r="EH33" s="1227"/>
      <c r="EI33" s="1227"/>
      <c r="EJ33" s="1227"/>
      <c r="EK33" s="1227"/>
      <c r="EL33" s="1227"/>
      <c r="EM33" s="1227"/>
      <c r="EN33" s="1227"/>
      <c r="EO33" s="1227"/>
      <c r="EP33" s="1227"/>
      <c r="EQ33" s="1227"/>
      <c r="ER33" s="1227"/>
      <c r="ES33" s="1227"/>
      <c r="ET33" s="1227"/>
      <c r="EU33" s="1227"/>
      <c r="EV33" s="1227"/>
      <c r="EW33" s="1227"/>
      <c r="EX33" s="1227"/>
      <c r="EY33" s="1227"/>
      <c r="EZ33" s="1227"/>
      <c r="FA33" s="1227"/>
      <c r="FB33" s="1227"/>
      <c r="FC33" s="1227"/>
      <c r="FD33" s="1227"/>
      <c r="FE33" s="1227"/>
      <c r="FF33" s="1227"/>
      <c r="FG33" s="1227"/>
      <c r="FH33" s="1227"/>
      <c r="FI33" s="1227"/>
      <c r="FJ33" s="1227"/>
      <c r="FK33" s="1227"/>
      <c r="FL33" s="1227"/>
      <c r="FM33" s="1227"/>
      <c r="FN33" s="1227"/>
      <c r="FO33" s="1227"/>
      <c r="FP33" s="1227"/>
      <c r="FQ33" s="1227"/>
      <c r="FR33" s="1227"/>
      <c r="FS33" s="1227"/>
      <c r="FT33" s="1227"/>
      <c r="FU33" s="1227"/>
      <c r="FV33" s="1227"/>
      <c r="FW33" s="1227"/>
      <c r="FX33" s="1227"/>
      <c r="FY33" s="1227"/>
      <c r="FZ33" s="1227"/>
      <c r="GA33" s="1227"/>
      <c r="GB33" s="1227"/>
      <c r="GC33" s="1227"/>
      <c r="GD33" s="1227"/>
      <c r="GE33" s="1227"/>
      <c r="GF33" s="1227"/>
      <c r="GG33" s="1227"/>
      <c r="GH33" s="1227"/>
      <c r="GI33" s="1227"/>
      <c r="GJ33" s="1227"/>
      <c r="GK33" s="1227"/>
      <c r="GL33" s="1227"/>
      <c r="GM33" s="1227"/>
      <c r="GN33" s="1227"/>
      <c r="GO33" s="1227"/>
      <c r="GP33" s="1227"/>
      <c r="GQ33" s="1227"/>
      <c r="GR33" s="1227"/>
      <c r="GS33" s="1227"/>
      <c r="GT33" s="1227"/>
      <c r="GU33" s="1227"/>
      <c r="GV33" s="1227"/>
      <c r="GW33" s="1227"/>
      <c r="GX33" s="1227"/>
      <c r="GY33" s="1227"/>
      <c r="GZ33" s="1227"/>
      <c r="HA33" s="1227"/>
      <c r="HB33" s="1227"/>
      <c r="HC33" s="1227"/>
      <c r="HD33" s="1227"/>
      <c r="HE33" s="1227"/>
      <c r="HF33" s="1227"/>
      <c r="HG33" s="1227"/>
      <c r="HH33" s="1227"/>
      <c r="HI33" s="1227"/>
      <c r="HJ33" s="1227"/>
      <c r="HK33" s="1227"/>
      <c r="HL33" s="1227"/>
      <c r="HM33" s="1227"/>
      <c r="HN33" s="1227"/>
      <c r="HO33" s="1227"/>
      <c r="HP33" s="1227"/>
      <c r="HQ33" s="1227"/>
      <c r="HR33" s="1227"/>
      <c r="HS33" s="1227"/>
      <c r="HT33" s="1227"/>
      <c r="HU33" s="1227"/>
      <c r="HV33" s="1227"/>
      <c r="HW33" s="1227"/>
      <c r="HX33" s="1227"/>
      <c r="HY33" s="1227"/>
      <c r="HZ33" s="1227"/>
      <c r="IA33" s="1227"/>
      <c r="IB33" s="1227"/>
      <c r="IC33" s="1227"/>
      <c r="ID33" s="1227"/>
      <c r="IE33" s="1227"/>
      <c r="IF33" s="1227"/>
      <c r="IG33" s="1227"/>
      <c r="IH33" s="1227"/>
      <c r="II33" s="1227"/>
      <c r="IJ33" s="1227"/>
      <c r="IK33" s="1227"/>
      <c r="IL33" s="1227"/>
      <c r="IM33" s="1227"/>
      <c r="IN33" s="1227"/>
      <c r="IO33" s="1227"/>
      <c r="IP33" s="1227"/>
      <c r="IQ33" s="1227"/>
      <c r="IR33" s="1227"/>
      <c r="IS33" s="1227"/>
      <c r="IT33" s="1227"/>
      <c r="IU33" s="1227"/>
      <c r="IV33" s="1227"/>
      <c r="IW33" s="1227"/>
      <c r="IX33" s="1227"/>
      <c r="IY33" s="1227"/>
      <c r="IZ33" s="1227"/>
      <c r="JA33" s="1227"/>
      <c r="JB33" s="1227"/>
      <c r="JC33" s="1227"/>
      <c r="JD33" s="1227"/>
      <c r="JE33" s="1227"/>
      <c r="JF33" s="1227"/>
      <c r="JG33" s="1227"/>
      <c r="JH33" s="1227"/>
      <c r="JI33" s="1227"/>
      <c r="JJ33" s="1227"/>
      <c r="JK33" s="1227"/>
      <c r="JL33" s="1227"/>
      <c r="JM33" s="1227"/>
      <c r="JN33" s="1227"/>
      <c r="JO33" s="1227"/>
      <c r="JP33" s="1227"/>
      <c r="JQ33" s="1227"/>
      <c r="JR33" s="1227"/>
      <c r="JS33" s="1227"/>
      <c r="JT33" s="1227"/>
      <c r="JU33" s="1227"/>
      <c r="JV33" s="1227"/>
      <c r="JW33" s="1227"/>
    </row>
    <row r="34" spans="1:283" s="1230" customFormat="1" hidden="1">
      <c r="A34" s="1283"/>
      <c r="B34" s="1271"/>
      <c r="C34" s="660" t="s">
        <v>329</v>
      </c>
      <c r="D34" s="1347">
        <v>0.6875</v>
      </c>
      <c r="E34" s="1305" t="s">
        <v>322</v>
      </c>
      <c r="F34" s="1305" t="s">
        <v>305</v>
      </c>
      <c r="G34" s="1306" t="str">
        <f t="shared" si="43"/>
        <v>EARLY</v>
      </c>
      <c r="H34" s="1300" t="s">
        <v>256</v>
      </c>
      <c r="I34" s="1306" t="s">
        <v>306</v>
      </c>
      <c r="J34" s="1306" t="s">
        <v>314</v>
      </c>
      <c r="K34" s="1301"/>
      <c r="L34" s="1301"/>
      <c r="M34" s="1301"/>
      <c r="N34" s="1301"/>
      <c r="O34" s="1301"/>
      <c r="P34" s="1302"/>
      <c r="Q34" s="1302"/>
      <c r="R34" s="1301"/>
      <c r="S34" s="1301"/>
      <c r="T34" s="1301"/>
      <c r="U34" s="1301"/>
      <c r="V34" s="1301"/>
      <c r="W34" s="1302"/>
      <c r="X34" s="1302"/>
      <c r="Y34" s="1301"/>
      <c r="Z34" s="1301"/>
      <c r="AA34" s="1301"/>
      <c r="AB34" s="1301"/>
      <c r="AC34" s="1301"/>
      <c r="AD34" s="1302"/>
      <c r="AE34" s="1302"/>
      <c r="AF34" s="1301"/>
      <c r="AG34" s="1301"/>
      <c r="AH34" s="1301"/>
      <c r="AI34" s="1301"/>
      <c r="AJ34" s="1301"/>
      <c r="AK34" s="1302"/>
      <c r="AL34" s="1302"/>
      <c r="AM34" s="1290"/>
      <c r="AN34" s="1290"/>
      <c r="AO34" s="1301"/>
      <c r="AP34" s="1301"/>
      <c r="AQ34" s="1301"/>
      <c r="AR34" s="1302"/>
      <c r="AS34" s="1302"/>
      <c r="AT34" s="1301"/>
      <c r="AU34" s="1301"/>
      <c r="AV34" s="1301"/>
      <c r="AW34" s="1301"/>
      <c r="AX34" s="1301"/>
      <c r="AY34" s="1302"/>
      <c r="AZ34" s="1302"/>
      <c r="BA34" s="1301"/>
      <c r="BB34" s="1301"/>
      <c r="BC34" s="1301"/>
      <c r="BD34" s="1301"/>
      <c r="BE34" s="1301"/>
      <c r="BF34" s="1302"/>
      <c r="BG34" s="1302"/>
      <c r="BH34" s="1301"/>
      <c r="BI34" s="1301"/>
      <c r="BJ34" s="1301"/>
      <c r="BK34" s="1301"/>
      <c r="BL34" s="1301"/>
      <c r="BM34" s="1302"/>
      <c r="BN34" s="1302"/>
      <c r="BO34" s="1301"/>
      <c r="BP34" s="1301"/>
      <c r="BQ34" s="1301"/>
      <c r="BR34" s="1301"/>
      <c r="BS34" s="1301"/>
      <c r="BT34" s="1302"/>
      <c r="BU34" s="1302"/>
      <c r="BV34" s="1301"/>
      <c r="BW34" s="1301"/>
      <c r="BX34" s="1301"/>
      <c r="BY34" s="1301"/>
      <c r="BZ34" s="1301"/>
      <c r="CA34" s="1302"/>
      <c r="CB34" s="1302"/>
      <c r="CC34" s="1301"/>
      <c r="CD34" s="1303">
        <f t="shared" si="44"/>
        <v>0</v>
      </c>
      <c r="CE34" s="116"/>
      <c r="CF34" s="117">
        <v>1.5</v>
      </c>
      <c r="CG34" s="118">
        <f t="shared" si="45"/>
        <v>0.64179700407533868</v>
      </c>
      <c r="CH34" s="119">
        <f t="shared" si="46"/>
        <v>0</v>
      </c>
      <c r="CI34" s="120">
        <f t="shared" si="47"/>
        <v>0</v>
      </c>
      <c r="CJ34" s="121">
        <f t="shared" si="48"/>
        <v>0</v>
      </c>
      <c r="CK34" s="543" t="e">
        <f>7.5*1.1*I34</f>
        <v>#VALUE!</v>
      </c>
      <c r="CL34" s="543">
        <f>7.5*1.1*J34</f>
        <v>165</v>
      </c>
      <c r="CM34" s="734">
        <f t="shared" si="49"/>
        <v>110</v>
      </c>
      <c r="CN34" s="543"/>
      <c r="CO34" s="249">
        <v>280.68</v>
      </c>
      <c r="CP34" s="249">
        <f t="shared" si="50"/>
        <v>0</v>
      </c>
      <c r="CQ34" s="249">
        <f t="shared" si="51"/>
        <v>0</v>
      </c>
      <c r="CR34" s="1318" t="e">
        <f t="shared" si="52"/>
        <v>#DIV/0!</v>
      </c>
      <c r="CS34" s="1279"/>
      <c r="CT34" s="1279">
        <f t="shared" si="70"/>
        <v>0</v>
      </c>
      <c r="CU34" s="1279">
        <f t="shared" si="71"/>
        <v>0</v>
      </c>
      <c r="CV34" s="1279"/>
      <c r="CW34" s="1279"/>
      <c r="CX34" s="1294">
        <f t="shared" si="55"/>
        <v>0</v>
      </c>
      <c r="CY34" s="1295">
        <f t="shared" si="56"/>
        <v>0</v>
      </c>
      <c r="CZ34" s="1296">
        <f t="shared" si="72"/>
        <v>0</v>
      </c>
      <c r="DA34" s="1294">
        <f t="shared" si="57"/>
        <v>0</v>
      </c>
      <c r="DB34" s="1295">
        <f t="shared" si="58"/>
        <v>0</v>
      </c>
      <c r="DC34" s="1296">
        <f t="shared" si="73"/>
        <v>0</v>
      </c>
      <c r="DD34" s="1294">
        <f t="shared" si="59"/>
        <v>0</v>
      </c>
      <c r="DE34" s="1295">
        <f t="shared" si="60"/>
        <v>0</v>
      </c>
      <c r="DF34" s="1296">
        <f t="shared" si="74"/>
        <v>0</v>
      </c>
      <c r="DG34" s="1294">
        <f t="shared" si="61"/>
        <v>0</v>
      </c>
      <c r="DH34" s="1295">
        <f t="shared" si="62"/>
        <v>0</v>
      </c>
      <c r="DI34" s="1296">
        <f t="shared" si="75"/>
        <v>0</v>
      </c>
      <c r="DJ34" s="1294">
        <f t="shared" si="63"/>
        <v>0</v>
      </c>
      <c r="DK34" s="1295">
        <f t="shared" si="64"/>
        <v>0</v>
      </c>
      <c r="DL34" s="1296">
        <f t="shared" si="76"/>
        <v>0</v>
      </c>
      <c r="DM34" s="1294">
        <f t="shared" si="65"/>
        <v>0</v>
      </c>
      <c r="DN34" s="1295">
        <f t="shared" si="66"/>
        <v>0</v>
      </c>
      <c r="DO34" s="1296">
        <f t="shared" si="77"/>
        <v>0</v>
      </c>
      <c r="DP34" s="1294">
        <f t="shared" si="67"/>
        <v>0</v>
      </c>
      <c r="DQ34" s="1295">
        <f t="shared" si="68"/>
        <v>0</v>
      </c>
      <c r="DR34" s="1296">
        <f t="shared" si="69"/>
        <v>0</v>
      </c>
      <c r="DZ34" s="1227"/>
      <c r="EA34" s="1227"/>
      <c r="EB34" s="1227"/>
      <c r="EC34" s="1227"/>
      <c r="ED34" s="1227"/>
      <c r="EE34" s="1227"/>
      <c r="EF34" s="1227"/>
      <c r="EG34" s="1227"/>
      <c r="EH34" s="1227"/>
      <c r="EI34" s="1227"/>
      <c r="EJ34" s="1227"/>
      <c r="EK34" s="1227"/>
      <c r="EL34" s="1227"/>
      <c r="EM34" s="1227"/>
      <c r="EN34" s="1227"/>
      <c r="EO34" s="1227"/>
      <c r="EP34" s="1227"/>
      <c r="EQ34" s="1227"/>
      <c r="ER34" s="1227"/>
      <c r="ES34" s="1227"/>
      <c r="ET34" s="1227"/>
      <c r="EU34" s="1227"/>
      <c r="EV34" s="1227"/>
      <c r="EW34" s="1227"/>
      <c r="EX34" s="1227"/>
      <c r="EY34" s="1227"/>
      <c r="EZ34" s="1227"/>
      <c r="FA34" s="1227"/>
      <c r="FB34" s="1227"/>
      <c r="FC34" s="1227"/>
      <c r="FD34" s="1227"/>
      <c r="FE34" s="1227"/>
      <c r="FF34" s="1227"/>
      <c r="FG34" s="1227"/>
      <c r="FH34" s="1227"/>
      <c r="FI34" s="1227"/>
      <c r="FJ34" s="1227"/>
      <c r="FK34" s="1227"/>
      <c r="FL34" s="1227"/>
      <c r="FM34" s="1227"/>
      <c r="FN34" s="1227"/>
      <c r="FO34" s="1227"/>
      <c r="FP34" s="1227"/>
      <c r="FQ34" s="1227"/>
      <c r="FR34" s="1227"/>
      <c r="FS34" s="1227"/>
      <c r="FT34" s="1227"/>
      <c r="FU34" s="1227"/>
      <c r="FV34" s="1227"/>
      <c r="FW34" s="1227"/>
      <c r="FX34" s="1227"/>
      <c r="FY34" s="1227"/>
      <c r="FZ34" s="1227"/>
      <c r="GA34" s="1227"/>
      <c r="GB34" s="1227"/>
      <c r="GC34" s="1227"/>
      <c r="GD34" s="1227"/>
      <c r="GE34" s="1227"/>
      <c r="GF34" s="1227"/>
      <c r="GG34" s="1227"/>
      <c r="GH34" s="1227"/>
      <c r="GI34" s="1227"/>
      <c r="GJ34" s="1227"/>
      <c r="GK34" s="1227"/>
      <c r="GL34" s="1227"/>
      <c r="GM34" s="1227"/>
      <c r="GN34" s="1227"/>
      <c r="GO34" s="1227"/>
      <c r="GP34" s="1227"/>
      <c r="GQ34" s="1227"/>
      <c r="GR34" s="1227"/>
      <c r="GS34" s="1227"/>
      <c r="GT34" s="1227"/>
      <c r="GU34" s="1227"/>
      <c r="GV34" s="1227"/>
      <c r="GW34" s="1227"/>
      <c r="GX34" s="1227"/>
      <c r="GY34" s="1227"/>
      <c r="GZ34" s="1227"/>
      <c r="HA34" s="1227"/>
      <c r="HB34" s="1227"/>
      <c r="HC34" s="1227"/>
      <c r="HD34" s="1227"/>
      <c r="HE34" s="1227"/>
      <c r="HF34" s="1227"/>
      <c r="HG34" s="1227"/>
      <c r="HH34" s="1227"/>
      <c r="HI34" s="1227"/>
      <c r="HJ34" s="1227"/>
      <c r="HK34" s="1227"/>
      <c r="HL34" s="1227"/>
      <c r="HM34" s="1227"/>
      <c r="HN34" s="1227"/>
      <c r="HO34" s="1227"/>
      <c r="HP34" s="1227"/>
      <c r="HQ34" s="1227"/>
      <c r="HR34" s="1227"/>
      <c r="HS34" s="1227"/>
      <c r="HT34" s="1227"/>
      <c r="HU34" s="1227"/>
      <c r="HV34" s="1227"/>
      <c r="HW34" s="1227"/>
      <c r="HX34" s="1227"/>
      <c r="HY34" s="1227"/>
      <c r="HZ34" s="1227"/>
      <c r="IA34" s="1227"/>
      <c r="IB34" s="1227"/>
      <c r="IC34" s="1227"/>
      <c r="ID34" s="1227"/>
      <c r="IE34" s="1227"/>
      <c r="IF34" s="1227"/>
      <c r="IG34" s="1227"/>
      <c r="IH34" s="1227"/>
      <c r="II34" s="1227"/>
      <c r="IJ34" s="1227"/>
      <c r="IK34" s="1227"/>
      <c r="IL34" s="1227"/>
      <c r="IM34" s="1227"/>
      <c r="IN34" s="1227"/>
      <c r="IO34" s="1227"/>
      <c r="IP34" s="1227"/>
      <c r="IQ34" s="1227"/>
      <c r="IR34" s="1227"/>
      <c r="IS34" s="1227"/>
      <c r="IT34" s="1227"/>
      <c r="IU34" s="1227"/>
      <c r="IV34" s="1227"/>
      <c r="IW34" s="1227"/>
      <c r="IX34" s="1227"/>
      <c r="IY34" s="1227"/>
      <c r="IZ34" s="1227"/>
      <c r="JA34" s="1227"/>
      <c r="JB34" s="1227"/>
      <c r="JC34" s="1227"/>
      <c r="JD34" s="1227"/>
      <c r="JE34" s="1227"/>
      <c r="JF34" s="1227"/>
      <c r="JG34" s="1227"/>
      <c r="JH34" s="1227"/>
      <c r="JI34" s="1227"/>
      <c r="JJ34" s="1227"/>
      <c r="JK34" s="1227"/>
      <c r="JL34" s="1227"/>
      <c r="JM34" s="1227"/>
      <c r="JN34" s="1227"/>
      <c r="JO34" s="1227"/>
      <c r="JP34" s="1227"/>
      <c r="JQ34" s="1227"/>
      <c r="JR34" s="1227"/>
      <c r="JS34" s="1227"/>
      <c r="JT34" s="1227"/>
      <c r="JU34" s="1227"/>
      <c r="JV34" s="1227"/>
      <c r="JW34" s="1227"/>
    </row>
    <row r="35" spans="1:283" s="1230" customFormat="1">
      <c r="A35" s="1283"/>
      <c r="B35" s="1271"/>
      <c r="C35" s="108" t="s">
        <v>323</v>
      </c>
      <c r="D35" s="706">
        <v>0.72916666666666663</v>
      </c>
      <c r="E35" s="1305" t="s">
        <v>322</v>
      </c>
      <c r="F35" s="1305" t="s">
        <v>305</v>
      </c>
      <c r="G35" s="1306" t="str">
        <f t="shared" si="43"/>
        <v>EARLY</v>
      </c>
      <c r="H35" s="1300" t="s">
        <v>256</v>
      </c>
      <c r="I35" s="1306" t="s">
        <v>306</v>
      </c>
      <c r="J35" s="1306" t="s">
        <v>314</v>
      </c>
      <c r="K35" s="1301"/>
      <c r="L35" s="1301"/>
      <c r="M35" s="1301"/>
      <c r="N35" s="1301"/>
      <c r="O35" s="1301"/>
      <c r="P35" s="1302"/>
      <c r="Q35" s="1302"/>
      <c r="R35" s="1301"/>
      <c r="S35" s="1301"/>
      <c r="T35" s="1301"/>
      <c r="U35" s="1301"/>
      <c r="V35" s="1301">
        <v>1</v>
      </c>
      <c r="W35" s="1302"/>
      <c r="X35" s="1302"/>
      <c r="Y35" s="1301">
        <v>1</v>
      </c>
      <c r="Z35" s="1301"/>
      <c r="AA35" s="1301"/>
      <c r="AB35" s="1301"/>
      <c r="AC35" s="1301">
        <v>1</v>
      </c>
      <c r="AD35" s="1302"/>
      <c r="AE35" s="1302"/>
      <c r="AF35" s="1301"/>
      <c r="AG35" s="1301"/>
      <c r="AH35" s="1301">
        <v>1</v>
      </c>
      <c r="AI35" s="1301"/>
      <c r="AJ35" s="1301"/>
      <c r="AK35" s="1302"/>
      <c r="AL35" s="1302"/>
      <c r="AM35" s="1290"/>
      <c r="AN35" s="1290"/>
      <c r="AO35" s="1301"/>
      <c r="AP35" s="1301"/>
      <c r="AQ35" s="1301"/>
      <c r="AR35" s="1302"/>
      <c r="AS35" s="1302"/>
      <c r="AT35" s="1301"/>
      <c r="AU35" s="1301"/>
      <c r="AV35" s="1301"/>
      <c r="AW35" s="1301">
        <v>1</v>
      </c>
      <c r="AX35" s="1301"/>
      <c r="AY35" s="1302"/>
      <c r="AZ35" s="1302"/>
      <c r="BA35" s="1301"/>
      <c r="BB35" s="1301"/>
      <c r="BC35" s="1301"/>
      <c r="BD35" s="1301"/>
      <c r="BE35" s="1301"/>
      <c r="BF35" s="1302"/>
      <c r="BG35" s="1302"/>
      <c r="BH35" s="1301"/>
      <c r="BI35" s="1301"/>
      <c r="BJ35" s="1301"/>
      <c r="BK35" s="1301"/>
      <c r="BL35" s="1301"/>
      <c r="BM35" s="1302"/>
      <c r="BN35" s="1302"/>
      <c r="BO35" s="1301"/>
      <c r="BP35" s="1301"/>
      <c r="BQ35" s="1301"/>
      <c r="BR35" s="1301"/>
      <c r="BS35" s="1301"/>
      <c r="BT35" s="1302"/>
      <c r="BU35" s="1302"/>
      <c r="BV35" s="1301"/>
      <c r="BW35" s="1301"/>
      <c r="BX35" s="1301"/>
      <c r="BY35" s="1301"/>
      <c r="BZ35" s="1301"/>
      <c r="CA35" s="1302"/>
      <c r="CB35" s="1302"/>
      <c r="CC35" s="1301"/>
      <c r="CD35" s="1303">
        <f t="shared" si="44"/>
        <v>5</v>
      </c>
      <c r="CE35" s="116"/>
      <c r="CF35" s="117">
        <v>3.9</v>
      </c>
      <c r="CG35" s="118">
        <f t="shared" si="45"/>
        <v>1.6686722105958804</v>
      </c>
      <c r="CH35" s="119">
        <f t="shared" si="46"/>
        <v>0</v>
      </c>
      <c r="CI35" s="120">
        <f t="shared" si="47"/>
        <v>19.5</v>
      </c>
      <c r="CJ35" s="121">
        <f t="shared" si="48"/>
        <v>8.343361052979402</v>
      </c>
      <c r="CK35" s="543" t="e">
        <f>14.8*2.3*I35</f>
        <v>#VALUE!</v>
      </c>
      <c r="CL35" s="543">
        <f>14.8*2.3*J35</f>
        <v>680.8</v>
      </c>
      <c r="CM35" s="734">
        <f t="shared" si="49"/>
        <v>453.86666666666662</v>
      </c>
      <c r="CN35" s="543"/>
      <c r="CO35" s="249">
        <v>280.68</v>
      </c>
      <c r="CP35" s="249">
        <f t="shared" si="50"/>
        <v>2269.333333333333</v>
      </c>
      <c r="CQ35" s="249">
        <f t="shared" si="51"/>
        <v>1403.4</v>
      </c>
      <c r="CR35" s="1318">
        <f t="shared" si="52"/>
        <v>168.20559377552624</v>
      </c>
      <c r="CS35" s="1279"/>
      <c r="CT35" s="1279">
        <f t="shared" si="70"/>
        <v>280.68</v>
      </c>
      <c r="CU35" s="1279">
        <f t="shared" si="71"/>
        <v>1122.72</v>
      </c>
      <c r="CV35" s="1279"/>
      <c r="CW35" s="1279"/>
      <c r="CX35" s="1294">
        <f t="shared" si="55"/>
        <v>0</v>
      </c>
      <c r="CY35" s="1295">
        <f t="shared" si="56"/>
        <v>3.9</v>
      </c>
      <c r="CZ35" s="1296">
        <f t="shared" si="72"/>
        <v>0</v>
      </c>
      <c r="DA35" s="1294">
        <f t="shared" si="57"/>
        <v>0</v>
      </c>
      <c r="DB35" s="1295">
        <f t="shared" si="58"/>
        <v>7.8</v>
      </c>
      <c r="DC35" s="1296">
        <f t="shared" si="73"/>
        <v>1.6686722105958804</v>
      </c>
      <c r="DD35" s="1294">
        <f t="shared" si="59"/>
        <v>0</v>
      </c>
      <c r="DE35" s="1295">
        <f t="shared" si="60"/>
        <v>3.9</v>
      </c>
      <c r="DF35" s="1296">
        <f t="shared" si="74"/>
        <v>3.3373444211917609</v>
      </c>
      <c r="DG35" s="1294">
        <f t="shared" si="61"/>
        <v>0</v>
      </c>
      <c r="DH35" s="1295">
        <f t="shared" si="62"/>
        <v>0</v>
      </c>
      <c r="DI35" s="1296">
        <f t="shared" si="75"/>
        <v>1.6686722105958804</v>
      </c>
      <c r="DJ35" s="1294">
        <f t="shared" si="63"/>
        <v>0</v>
      </c>
      <c r="DK35" s="1295">
        <f t="shared" si="64"/>
        <v>3.9</v>
      </c>
      <c r="DL35" s="1296">
        <f t="shared" si="76"/>
        <v>0</v>
      </c>
      <c r="DM35" s="1294">
        <f t="shared" si="65"/>
        <v>0</v>
      </c>
      <c r="DN35" s="1295">
        <f t="shared" si="66"/>
        <v>0</v>
      </c>
      <c r="DO35" s="1296">
        <f t="shared" si="77"/>
        <v>1.6686722105958804</v>
      </c>
      <c r="DP35" s="1294">
        <f t="shared" si="67"/>
        <v>0</v>
      </c>
      <c r="DQ35" s="1295">
        <f t="shared" si="68"/>
        <v>0</v>
      </c>
      <c r="DR35" s="1296">
        <f t="shared" si="69"/>
        <v>0</v>
      </c>
      <c r="DZ35" s="1227"/>
      <c r="EA35" s="1227"/>
      <c r="EB35" s="1227"/>
      <c r="EC35" s="1227"/>
      <c r="ED35" s="1227"/>
      <c r="EE35" s="1227"/>
      <c r="EF35" s="1227"/>
      <c r="EG35" s="1227"/>
      <c r="EH35" s="1227"/>
      <c r="EI35" s="1227"/>
      <c r="EJ35" s="1227"/>
      <c r="EK35" s="1227"/>
      <c r="EL35" s="1227"/>
      <c r="EM35" s="1227"/>
      <c r="EN35" s="1227"/>
      <c r="EO35" s="1227"/>
      <c r="EP35" s="1227"/>
      <c r="EQ35" s="1227"/>
      <c r="ER35" s="1227"/>
      <c r="ES35" s="1227"/>
      <c r="ET35" s="1227"/>
      <c r="EU35" s="1227"/>
      <c r="EV35" s="1227"/>
      <c r="EW35" s="1227"/>
      <c r="EX35" s="1227"/>
      <c r="EY35" s="1227"/>
      <c r="EZ35" s="1227"/>
      <c r="FA35" s="1227"/>
      <c r="FB35" s="1227"/>
      <c r="FC35" s="1227"/>
      <c r="FD35" s="1227"/>
      <c r="FE35" s="1227"/>
      <c r="FF35" s="1227"/>
      <c r="FG35" s="1227"/>
      <c r="FH35" s="1227"/>
      <c r="FI35" s="1227"/>
      <c r="FJ35" s="1227"/>
      <c r="FK35" s="1227"/>
      <c r="FL35" s="1227"/>
      <c r="FM35" s="1227"/>
      <c r="FN35" s="1227"/>
      <c r="FO35" s="1227"/>
      <c r="FP35" s="1227"/>
      <c r="FQ35" s="1227"/>
      <c r="FR35" s="1227"/>
      <c r="FS35" s="1227"/>
      <c r="FT35" s="1227"/>
      <c r="FU35" s="1227"/>
      <c r="FV35" s="1227"/>
      <c r="FW35" s="1227"/>
      <c r="FX35" s="1227"/>
      <c r="FY35" s="1227"/>
      <c r="FZ35" s="1227"/>
      <c r="GA35" s="1227"/>
      <c r="GB35" s="1227"/>
      <c r="GC35" s="1227"/>
      <c r="GD35" s="1227"/>
      <c r="GE35" s="1227"/>
      <c r="GF35" s="1227"/>
      <c r="GG35" s="1227"/>
      <c r="GH35" s="1227"/>
      <c r="GI35" s="1227"/>
      <c r="GJ35" s="1227"/>
      <c r="GK35" s="1227"/>
      <c r="GL35" s="1227"/>
      <c r="GM35" s="1227"/>
      <c r="GN35" s="1227"/>
      <c r="GO35" s="1227"/>
      <c r="GP35" s="1227"/>
      <c r="GQ35" s="1227"/>
      <c r="GR35" s="1227"/>
      <c r="GS35" s="1227"/>
      <c r="GT35" s="1227"/>
      <c r="GU35" s="1227"/>
      <c r="GV35" s="1227"/>
      <c r="GW35" s="1227"/>
      <c r="GX35" s="1227"/>
      <c r="GY35" s="1227"/>
      <c r="GZ35" s="1227"/>
      <c r="HA35" s="1227"/>
      <c r="HB35" s="1227"/>
      <c r="HC35" s="1227"/>
      <c r="HD35" s="1227"/>
      <c r="HE35" s="1227"/>
      <c r="HF35" s="1227"/>
      <c r="HG35" s="1227"/>
      <c r="HH35" s="1227"/>
      <c r="HI35" s="1227"/>
      <c r="HJ35" s="1227"/>
      <c r="HK35" s="1227"/>
      <c r="HL35" s="1227"/>
      <c r="HM35" s="1227"/>
      <c r="HN35" s="1227"/>
      <c r="HO35" s="1227"/>
      <c r="HP35" s="1227"/>
      <c r="HQ35" s="1227"/>
      <c r="HR35" s="1227"/>
      <c r="HS35" s="1227"/>
      <c r="HT35" s="1227"/>
      <c r="HU35" s="1227"/>
      <c r="HV35" s="1227"/>
      <c r="HW35" s="1227"/>
      <c r="HX35" s="1227"/>
      <c r="HY35" s="1227"/>
      <c r="HZ35" s="1227"/>
      <c r="IA35" s="1227"/>
      <c r="IB35" s="1227"/>
      <c r="IC35" s="1227"/>
      <c r="ID35" s="1227"/>
      <c r="IE35" s="1227"/>
      <c r="IF35" s="1227"/>
      <c r="IG35" s="1227"/>
      <c r="IH35" s="1227"/>
      <c r="II35" s="1227"/>
      <c r="IJ35" s="1227"/>
      <c r="IK35" s="1227"/>
      <c r="IL35" s="1227"/>
      <c r="IM35" s="1227"/>
      <c r="IN35" s="1227"/>
      <c r="IO35" s="1227"/>
      <c r="IP35" s="1227"/>
      <c r="IQ35" s="1227"/>
      <c r="IR35" s="1227"/>
      <c r="IS35" s="1227"/>
      <c r="IT35" s="1227"/>
      <c r="IU35" s="1227"/>
      <c r="IV35" s="1227"/>
      <c r="IW35" s="1227"/>
      <c r="IX35" s="1227"/>
      <c r="IY35" s="1227"/>
      <c r="IZ35" s="1227"/>
      <c r="JA35" s="1227"/>
      <c r="JB35" s="1227"/>
      <c r="JC35" s="1227"/>
      <c r="JD35" s="1227"/>
      <c r="JE35" s="1227"/>
      <c r="JF35" s="1227"/>
      <c r="JG35" s="1227"/>
      <c r="JH35" s="1227"/>
      <c r="JI35" s="1227"/>
      <c r="JJ35" s="1227"/>
      <c r="JK35" s="1227"/>
      <c r="JL35" s="1227"/>
      <c r="JM35" s="1227"/>
      <c r="JN35" s="1227"/>
      <c r="JO35" s="1227"/>
      <c r="JP35" s="1227"/>
      <c r="JQ35" s="1227"/>
      <c r="JR35" s="1227"/>
      <c r="JS35" s="1227"/>
      <c r="JT35" s="1227"/>
      <c r="JU35" s="1227"/>
      <c r="JV35" s="1227"/>
      <c r="JW35" s="1227"/>
    </row>
    <row r="36" spans="1:283" s="1230" customFormat="1">
      <c r="A36" s="1283"/>
      <c r="B36" s="1271"/>
      <c r="C36" s="108" t="s">
        <v>316</v>
      </c>
      <c r="D36" s="706">
        <v>0.79166666666666663</v>
      </c>
      <c r="E36" s="1305" t="s">
        <v>304</v>
      </c>
      <c r="F36" s="1305" t="s">
        <v>305</v>
      </c>
      <c r="G36" s="1306" t="str">
        <f t="shared" si="43"/>
        <v>PRIME</v>
      </c>
      <c r="H36" s="1300" t="s">
        <v>256</v>
      </c>
      <c r="I36" s="1306" t="s">
        <v>306</v>
      </c>
      <c r="J36" s="1306" t="s">
        <v>314</v>
      </c>
      <c r="K36" s="1301"/>
      <c r="L36" s="1301"/>
      <c r="M36" s="1301"/>
      <c r="N36" s="1301"/>
      <c r="O36" s="1301"/>
      <c r="P36" s="1302"/>
      <c r="Q36" s="1302"/>
      <c r="R36" s="1301"/>
      <c r="S36" s="1301"/>
      <c r="T36" s="1301"/>
      <c r="U36" s="1301">
        <v>1</v>
      </c>
      <c r="V36" s="1301"/>
      <c r="W36" s="1302"/>
      <c r="X36" s="1302"/>
      <c r="Y36" s="1301">
        <v>1</v>
      </c>
      <c r="Z36" s="1301">
        <v>1</v>
      </c>
      <c r="AA36" s="1301"/>
      <c r="AB36" s="1301">
        <v>1</v>
      </c>
      <c r="AC36" s="1301"/>
      <c r="AD36" s="1302"/>
      <c r="AE36" s="1302"/>
      <c r="AF36" s="1301">
        <v>1</v>
      </c>
      <c r="AG36" s="1301"/>
      <c r="AH36" s="1301"/>
      <c r="AI36" s="1301">
        <v>1</v>
      </c>
      <c r="AJ36" s="1301"/>
      <c r="AK36" s="1302"/>
      <c r="AL36" s="1302"/>
      <c r="AM36" s="1290"/>
      <c r="AN36" s="1290"/>
      <c r="AO36" s="1301">
        <v>1</v>
      </c>
      <c r="AP36" s="1301">
        <v>1</v>
      </c>
      <c r="AQ36" s="1301"/>
      <c r="AR36" s="1302"/>
      <c r="AS36" s="1302"/>
      <c r="AT36" s="1301"/>
      <c r="AU36" s="1301">
        <v>1</v>
      </c>
      <c r="AV36" s="1301"/>
      <c r="AW36" s="1301"/>
      <c r="AX36" s="1301"/>
      <c r="AY36" s="1302"/>
      <c r="AZ36" s="1302"/>
      <c r="BA36" s="1301"/>
      <c r="BB36" s="1301"/>
      <c r="BC36" s="1301"/>
      <c r="BD36" s="1301"/>
      <c r="BE36" s="1301"/>
      <c r="BF36" s="1302"/>
      <c r="BG36" s="1302"/>
      <c r="BH36" s="1301"/>
      <c r="BI36" s="1301"/>
      <c r="BJ36" s="1301"/>
      <c r="BK36" s="1301"/>
      <c r="BL36" s="1301"/>
      <c r="BM36" s="1302"/>
      <c r="BN36" s="1302"/>
      <c r="BO36" s="1301"/>
      <c r="BP36" s="1301"/>
      <c r="BQ36" s="1301"/>
      <c r="BR36" s="1301"/>
      <c r="BS36" s="1301"/>
      <c r="BT36" s="1302"/>
      <c r="BU36" s="1302"/>
      <c r="BV36" s="1301"/>
      <c r="BW36" s="1301"/>
      <c r="BX36" s="1301"/>
      <c r="BY36" s="1301"/>
      <c r="BZ36" s="1301"/>
      <c r="CA36" s="1302"/>
      <c r="CB36" s="1302"/>
      <c r="CC36" s="1301"/>
      <c r="CD36" s="1303">
        <f t="shared" si="44"/>
        <v>9</v>
      </c>
      <c r="CE36" s="116"/>
      <c r="CF36" s="117">
        <v>5.6</v>
      </c>
      <c r="CG36" s="118">
        <f t="shared" si="45"/>
        <v>2.3960421485479309</v>
      </c>
      <c r="CH36" s="119">
        <f t="shared" si="46"/>
        <v>0</v>
      </c>
      <c r="CI36" s="120">
        <f t="shared" si="47"/>
        <v>50.4</v>
      </c>
      <c r="CJ36" s="121">
        <f t="shared" si="48"/>
        <v>21.564379336931378</v>
      </c>
      <c r="CK36" s="543" t="e">
        <f t="shared" ref="CK36:CL38" si="80">14.8*4*I36</f>
        <v>#VALUE!</v>
      </c>
      <c r="CL36" s="543">
        <f t="shared" si="80"/>
        <v>1184</v>
      </c>
      <c r="CM36" s="734">
        <f t="shared" si="49"/>
        <v>789.33333333333337</v>
      </c>
      <c r="CN36" s="543"/>
      <c r="CO36" s="249">
        <v>280.68</v>
      </c>
      <c r="CP36" s="249">
        <f t="shared" si="50"/>
        <v>7104</v>
      </c>
      <c r="CQ36" s="249">
        <f t="shared" si="51"/>
        <v>2526.12</v>
      </c>
      <c r="CR36" s="1318">
        <f t="shared" si="52"/>
        <v>117.14318137938433</v>
      </c>
      <c r="CS36" s="1279"/>
      <c r="CT36" s="1279">
        <f t="shared" si="70"/>
        <v>280.68</v>
      </c>
      <c r="CU36" s="1279">
        <f t="shared" si="71"/>
        <v>2245.44</v>
      </c>
      <c r="CV36" s="1279"/>
      <c r="CW36" s="1279"/>
      <c r="CX36" s="1294">
        <f t="shared" si="55"/>
        <v>0</v>
      </c>
      <c r="CY36" s="1295">
        <f t="shared" si="56"/>
        <v>5.6</v>
      </c>
      <c r="CZ36" s="1296">
        <f t="shared" si="72"/>
        <v>0</v>
      </c>
      <c r="DA36" s="1294">
        <f t="shared" si="57"/>
        <v>0</v>
      </c>
      <c r="DB36" s="1295">
        <f t="shared" si="58"/>
        <v>16.799999999999997</v>
      </c>
      <c r="DC36" s="1296">
        <f t="shared" si="73"/>
        <v>2.3960421485479309</v>
      </c>
      <c r="DD36" s="1294">
        <f t="shared" si="59"/>
        <v>0</v>
      </c>
      <c r="DE36" s="1295">
        <f t="shared" si="60"/>
        <v>11.2</v>
      </c>
      <c r="DF36" s="1296">
        <f t="shared" si="74"/>
        <v>7.1881264456437926</v>
      </c>
      <c r="DG36" s="1294">
        <f t="shared" si="61"/>
        <v>0</v>
      </c>
      <c r="DH36" s="1295">
        <f t="shared" si="62"/>
        <v>11.2</v>
      </c>
      <c r="DI36" s="1296">
        <f t="shared" si="75"/>
        <v>4.7920842970958617</v>
      </c>
      <c r="DJ36" s="1294">
        <f t="shared" si="63"/>
        <v>0</v>
      </c>
      <c r="DK36" s="1295">
        <f t="shared" si="64"/>
        <v>5.6</v>
      </c>
      <c r="DL36" s="1296">
        <f t="shared" si="76"/>
        <v>4.7920842970958617</v>
      </c>
      <c r="DM36" s="1294">
        <f t="shared" si="65"/>
        <v>0</v>
      </c>
      <c r="DN36" s="1295">
        <f t="shared" si="66"/>
        <v>0</v>
      </c>
      <c r="DO36" s="1296">
        <f t="shared" si="77"/>
        <v>2.3960421485479309</v>
      </c>
      <c r="DP36" s="1294">
        <f t="shared" si="67"/>
        <v>0</v>
      </c>
      <c r="DQ36" s="1295">
        <f t="shared" si="68"/>
        <v>0</v>
      </c>
      <c r="DR36" s="1296">
        <f t="shared" si="69"/>
        <v>0</v>
      </c>
      <c r="DZ36" s="1227"/>
      <c r="EA36" s="1227"/>
      <c r="EB36" s="1227"/>
      <c r="EC36" s="1227"/>
      <c r="ED36" s="1227"/>
      <c r="EE36" s="1227"/>
      <c r="EF36" s="1227"/>
      <c r="EG36" s="1227"/>
      <c r="EH36" s="1227"/>
      <c r="EI36" s="1227"/>
      <c r="EJ36" s="1227"/>
      <c r="EK36" s="1227"/>
      <c r="EL36" s="1227"/>
      <c r="EM36" s="1227"/>
      <c r="EN36" s="1227"/>
      <c r="EO36" s="1227"/>
      <c r="EP36" s="1227"/>
      <c r="EQ36" s="1227"/>
      <c r="ER36" s="1227"/>
      <c r="ES36" s="1227"/>
      <c r="ET36" s="1227"/>
      <c r="EU36" s="1227"/>
      <c r="EV36" s="1227"/>
      <c r="EW36" s="1227"/>
      <c r="EX36" s="1227"/>
      <c r="EY36" s="1227"/>
      <c r="EZ36" s="1227"/>
      <c r="FA36" s="1227"/>
      <c r="FB36" s="1227"/>
      <c r="FC36" s="1227"/>
      <c r="FD36" s="1227"/>
      <c r="FE36" s="1227"/>
      <c r="FF36" s="1227"/>
      <c r="FG36" s="1227"/>
      <c r="FH36" s="1227"/>
      <c r="FI36" s="1227"/>
      <c r="FJ36" s="1227"/>
      <c r="FK36" s="1227"/>
      <c r="FL36" s="1227"/>
      <c r="FM36" s="1227"/>
      <c r="FN36" s="1227"/>
      <c r="FO36" s="1227"/>
      <c r="FP36" s="1227"/>
      <c r="FQ36" s="1227"/>
      <c r="FR36" s="1227"/>
      <c r="FS36" s="1227"/>
      <c r="FT36" s="1227"/>
      <c r="FU36" s="1227"/>
      <c r="FV36" s="1227"/>
      <c r="FW36" s="1227"/>
      <c r="FX36" s="1227"/>
      <c r="FY36" s="1227"/>
      <c r="FZ36" s="1227"/>
      <c r="GA36" s="1227"/>
      <c r="GB36" s="1227"/>
      <c r="GC36" s="1227"/>
      <c r="GD36" s="1227"/>
      <c r="GE36" s="1227"/>
      <c r="GF36" s="1227"/>
      <c r="GG36" s="1227"/>
      <c r="GH36" s="1227"/>
      <c r="GI36" s="1227"/>
      <c r="GJ36" s="1227"/>
      <c r="GK36" s="1227"/>
      <c r="GL36" s="1227"/>
      <c r="GM36" s="1227"/>
      <c r="GN36" s="1227"/>
      <c r="GO36" s="1227"/>
      <c r="GP36" s="1227"/>
      <c r="GQ36" s="1227"/>
      <c r="GR36" s="1227"/>
      <c r="GS36" s="1227"/>
      <c r="GT36" s="1227"/>
      <c r="GU36" s="1227"/>
      <c r="GV36" s="1227"/>
      <c r="GW36" s="1227"/>
      <c r="GX36" s="1227"/>
      <c r="GY36" s="1227"/>
      <c r="GZ36" s="1227"/>
      <c r="HA36" s="1227"/>
      <c r="HB36" s="1227"/>
      <c r="HC36" s="1227"/>
      <c r="HD36" s="1227"/>
      <c r="HE36" s="1227"/>
      <c r="HF36" s="1227"/>
      <c r="HG36" s="1227"/>
      <c r="HH36" s="1227"/>
      <c r="HI36" s="1227"/>
      <c r="HJ36" s="1227"/>
      <c r="HK36" s="1227"/>
      <c r="HL36" s="1227"/>
      <c r="HM36" s="1227"/>
      <c r="HN36" s="1227"/>
      <c r="HO36" s="1227"/>
      <c r="HP36" s="1227"/>
      <c r="HQ36" s="1227"/>
      <c r="HR36" s="1227"/>
      <c r="HS36" s="1227"/>
      <c r="HT36" s="1227"/>
      <c r="HU36" s="1227"/>
      <c r="HV36" s="1227"/>
      <c r="HW36" s="1227"/>
      <c r="HX36" s="1227"/>
      <c r="HY36" s="1227"/>
      <c r="HZ36" s="1227"/>
      <c r="IA36" s="1227"/>
      <c r="IB36" s="1227"/>
      <c r="IC36" s="1227"/>
      <c r="ID36" s="1227"/>
      <c r="IE36" s="1227"/>
      <c r="IF36" s="1227"/>
      <c r="IG36" s="1227"/>
      <c r="IH36" s="1227"/>
      <c r="II36" s="1227"/>
      <c r="IJ36" s="1227"/>
      <c r="IK36" s="1227"/>
      <c r="IL36" s="1227"/>
      <c r="IM36" s="1227"/>
      <c r="IN36" s="1227"/>
      <c r="IO36" s="1227"/>
      <c r="IP36" s="1227"/>
      <c r="IQ36" s="1227"/>
      <c r="IR36" s="1227"/>
      <c r="IS36" s="1227"/>
      <c r="IT36" s="1227"/>
      <c r="IU36" s="1227"/>
      <c r="IV36" s="1227"/>
      <c r="IW36" s="1227"/>
      <c r="IX36" s="1227"/>
      <c r="IY36" s="1227"/>
      <c r="IZ36" s="1227"/>
      <c r="JA36" s="1227"/>
      <c r="JB36" s="1227"/>
      <c r="JC36" s="1227"/>
      <c r="JD36" s="1227"/>
      <c r="JE36" s="1227"/>
      <c r="JF36" s="1227"/>
      <c r="JG36" s="1227"/>
      <c r="JH36" s="1227"/>
      <c r="JI36" s="1227"/>
      <c r="JJ36" s="1227"/>
      <c r="JK36" s="1227"/>
      <c r="JL36" s="1227"/>
      <c r="JM36" s="1227"/>
      <c r="JN36" s="1227"/>
      <c r="JO36" s="1227"/>
      <c r="JP36" s="1227"/>
      <c r="JQ36" s="1227"/>
      <c r="JR36" s="1227"/>
      <c r="JS36" s="1227"/>
      <c r="JT36" s="1227"/>
      <c r="JU36" s="1227"/>
      <c r="JV36" s="1227"/>
      <c r="JW36" s="1227"/>
    </row>
    <row r="37" spans="1:283" s="1230" customFormat="1">
      <c r="A37" s="1283"/>
      <c r="B37" s="1271"/>
      <c r="C37" s="108" t="s">
        <v>317</v>
      </c>
      <c r="D37" s="706">
        <v>0.79166666666666663</v>
      </c>
      <c r="E37" s="1305" t="s">
        <v>304</v>
      </c>
      <c r="F37" s="1305" t="s">
        <v>318</v>
      </c>
      <c r="G37" s="1306" t="str">
        <f t="shared" si="43"/>
        <v>PRIME</v>
      </c>
      <c r="H37" s="1300" t="s">
        <v>256</v>
      </c>
      <c r="I37" s="1306" t="s">
        <v>306</v>
      </c>
      <c r="J37" s="1306" t="s">
        <v>314</v>
      </c>
      <c r="K37" s="1301"/>
      <c r="L37" s="1301"/>
      <c r="M37" s="1301"/>
      <c r="N37" s="1301"/>
      <c r="O37" s="1301"/>
      <c r="P37" s="1302"/>
      <c r="Q37" s="1302"/>
      <c r="R37" s="1301"/>
      <c r="S37" s="1301"/>
      <c r="T37" s="1301"/>
      <c r="U37" s="1301"/>
      <c r="V37" s="1301"/>
      <c r="W37" s="1302"/>
      <c r="X37" s="1302">
        <v>1</v>
      </c>
      <c r="Y37" s="1301"/>
      <c r="Z37" s="1301"/>
      <c r="AA37" s="1301"/>
      <c r="AB37" s="1301"/>
      <c r="AC37" s="1301"/>
      <c r="AD37" s="1302"/>
      <c r="AE37" s="1302">
        <v>1</v>
      </c>
      <c r="AF37" s="1301"/>
      <c r="AG37" s="1301"/>
      <c r="AH37" s="1301"/>
      <c r="AI37" s="1301"/>
      <c r="AJ37" s="1301"/>
      <c r="AK37" s="1302"/>
      <c r="AL37" s="1302"/>
      <c r="AM37" s="1290"/>
      <c r="AN37" s="1290"/>
      <c r="AO37" s="1301"/>
      <c r="AP37" s="1301"/>
      <c r="AQ37" s="1301"/>
      <c r="AR37" s="1302"/>
      <c r="AS37" s="1302"/>
      <c r="AT37" s="1301"/>
      <c r="AU37" s="1301"/>
      <c r="AV37" s="1301"/>
      <c r="AW37" s="1301"/>
      <c r="AX37" s="1301"/>
      <c r="AY37" s="1302"/>
      <c r="AZ37" s="1302"/>
      <c r="BA37" s="1301"/>
      <c r="BB37" s="1301"/>
      <c r="BC37" s="1301"/>
      <c r="BD37" s="1301"/>
      <c r="BE37" s="1301"/>
      <c r="BF37" s="1302"/>
      <c r="BG37" s="1302"/>
      <c r="BH37" s="1301"/>
      <c r="BI37" s="1301"/>
      <c r="BJ37" s="1301"/>
      <c r="BK37" s="1301"/>
      <c r="BL37" s="1301"/>
      <c r="BM37" s="1302"/>
      <c r="BN37" s="1302"/>
      <c r="BO37" s="1301"/>
      <c r="BP37" s="1301"/>
      <c r="BQ37" s="1301"/>
      <c r="BR37" s="1301"/>
      <c r="BS37" s="1301"/>
      <c r="BT37" s="1302"/>
      <c r="BU37" s="1302"/>
      <c r="BV37" s="1301"/>
      <c r="BW37" s="1301"/>
      <c r="BX37" s="1301"/>
      <c r="BY37" s="1301"/>
      <c r="BZ37" s="1301"/>
      <c r="CA37" s="1302"/>
      <c r="CB37" s="1302"/>
      <c r="CC37" s="1301"/>
      <c r="CD37" s="1303">
        <f t="shared" si="44"/>
        <v>2</v>
      </c>
      <c r="CE37" s="116"/>
      <c r="CF37" s="117">
        <v>4.5999999999999996</v>
      </c>
      <c r="CG37" s="118">
        <f t="shared" si="45"/>
        <v>1.9681774791643718</v>
      </c>
      <c r="CH37" s="119">
        <f t="shared" si="46"/>
        <v>0</v>
      </c>
      <c r="CI37" s="120">
        <f t="shared" si="47"/>
        <v>9.1999999999999993</v>
      </c>
      <c r="CJ37" s="121">
        <f t="shared" si="48"/>
        <v>3.9363549583287436</v>
      </c>
      <c r="CK37" s="543" t="e">
        <f t="shared" si="80"/>
        <v>#VALUE!</v>
      </c>
      <c r="CL37" s="543">
        <f t="shared" si="80"/>
        <v>1184</v>
      </c>
      <c r="CM37" s="734">
        <f t="shared" si="49"/>
        <v>789.33333333333337</v>
      </c>
      <c r="CN37" s="543"/>
      <c r="CO37" s="249">
        <v>280.68</v>
      </c>
      <c r="CP37" s="249">
        <f t="shared" si="50"/>
        <v>1578.6666666666667</v>
      </c>
      <c r="CQ37" s="249">
        <f t="shared" si="51"/>
        <v>561.36</v>
      </c>
      <c r="CR37" s="1318">
        <f t="shared" si="52"/>
        <v>142.60909037490268</v>
      </c>
      <c r="CS37" s="1279"/>
      <c r="CT37" s="1279">
        <f t="shared" si="70"/>
        <v>0</v>
      </c>
      <c r="CU37" s="1279">
        <f t="shared" si="71"/>
        <v>561.36</v>
      </c>
      <c r="CV37" s="1279"/>
      <c r="CW37" s="1279"/>
      <c r="CX37" s="1294">
        <f t="shared" si="55"/>
        <v>0</v>
      </c>
      <c r="CY37" s="1295">
        <f t="shared" si="56"/>
        <v>4.5999999999999996</v>
      </c>
      <c r="CZ37" s="1296">
        <f t="shared" si="72"/>
        <v>0</v>
      </c>
      <c r="DA37" s="1294">
        <f t="shared" si="57"/>
        <v>0</v>
      </c>
      <c r="DB37" s="1295">
        <f t="shared" si="58"/>
        <v>4.5999999999999996</v>
      </c>
      <c r="DC37" s="1296">
        <f t="shared" si="73"/>
        <v>1.9681774791643718</v>
      </c>
      <c r="DD37" s="1294">
        <f t="shared" si="59"/>
        <v>0</v>
      </c>
      <c r="DE37" s="1295">
        <f t="shared" si="60"/>
        <v>0</v>
      </c>
      <c r="DF37" s="1296">
        <f t="shared" si="74"/>
        <v>1.9681774791643718</v>
      </c>
      <c r="DG37" s="1294">
        <f t="shared" si="61"/>
        <v>0</v>
      </c>
      <c r="DH37" s="1295">
        <f t="shared" si="62"/>
        <v>0</v>
      </c>
      <c r="DI37" s="1296">
        <f t="shared" si="75"/>
        <v>0</v>
      </c>
      <c r="DJ37" s="1294">
        <f t="shared" si="63"/>
        <v>0</v>
      </c>
      <c r="DK37" s="1295">
        <f t="shared" si="64"/>
        <v>0</v>
      </c>
      <c r="DL37" s="1296">
        <f t="shared" si="76"/>
        <v>0</v>
      </c>
      <c r="DM37" s="1294">
        <f t="shared" si="65"/>
        <v>0</v>
      </c>
      <c r="DN37" s="1295">
        <f t="shared" si="66"/>
        <v>0</v>
      </c>
      <c r="DO37" s="1296">
        <f t="shared" si="77"/>
        <v>0</v>
      </c>
      <c r="DP37" s="1294">
        <f t="shared" si="67"/>
        <v>0</v>
      </c>
      <c r="DQ37" s="1295">
        <f t="shared" si="68"/>
        <v>0</v>
      </c>
      <c r="DR37" s="1296">
        <f t="shared" si="69"/>
        <v>0</v>
      </c>
      <c r="DZ37" s="1227"/>
      <c r="EA37" s="1227"/>
      <c r="EB37" s="1227"/>
      <c r="EC37" s="1227"/>
      <c r="ED37" s="1227"/>
      <c r="EE37" s="1227"/>
      <c r="EF37" s="1227"/>
      <c r="EG37" s="1227"/>
      <c r="EH37" s="1227"/>
      <c r="EI37" s="1227"/>
      <c r="EJ37" s="1227"/>
      <c r="EK37" s="1227"/>
      <c r="EL37" s="1227"/>
      <c r="EM37" s="1227"/>
      <c r="EN37" s="1227"/>
      <c r="EO37" s="1227"/>
      <c r="EP37" s="1227"/>
      <c r="EQ37" s="1227"/>
      <c r="ER37" s="1227"/>
      <c r="ES37" s="1227"/>
      <c r="ET37" s="1227"/>
      <c r="EU37" s="1227"/>
      <c r="EV37" s="1227"/>
      <c r="EW37" s="1227"/>
      <c r="EX37" s="1227"/>
      <c r="EY37" s="1227"/>
      <c r="EZ37" s="1227"/>
      <c r="FA37" s="1227"/>
      <c r="FB37" s="1227"/>
      <c r="FC37" s="1227"/>
      <c r="FD37" s="1227"/>
      <c r="FE37" s="1227"/>
      <c r="FF37" s="1227"/>
      <c r="FG37" s="1227"/>
      <c r="FH37" s="1227"/>
      <c r="FI37" s="1227"/>
      <c r="FJ37" s="1227"/>
      <c r="FK37" s="1227"/>
      <c r="FL37" s="1227"/>
      <c r="FM37" s="1227"/>
      <c r="FN37" s="1227"/>
      <c r="FO37" s="1227"/>
      <c r="FP37" s="1227"/>
      <c r="FQ37" s="1227"/>
      <c r="FR37" s="1227"/>
      <c r="FS37" s="1227"/>
      <c r="FT37" s="1227"/>
      <c r="FU37" s="1227"/>
      <c r="FV37" s="1227"/>
      <c r="FW37" s="1227"/>
      <c r="FX37" s="1227"/>
      <c r="FY37" s="1227"/>
      <c r="FZ37" s="1227"/>
      <c r="GA37" s="1227"/>
      <c r="GB37" s="1227"/>
      <c r="GC37" s="1227"/>
      <c r="GD37" s="1227"/>
      <c r="GE37" s="1227"/>
      <c r="GF37" s="1227"/>
      <c r="GG37" s="1227"/>
      <c r="GH37" s="1227"/>
      <c r="GI37" s="1227"/>
      <c r="GJ37" s="1227"/>
      <c r="GK37" s="1227"/>
      <c r="GL37" s="1227"/>
      <c r="GM37" s="1227"/>
      <c r="GN37" s="1227"/>
      <c r="GO37" s="1227"/>
      <c r="GP37" s="1227"/>
      <c r="GQ37" s="1227"/>
      <c r="GR37" s="1227"/>
      <c r="GS37" s="1227"/>
      <c r="GT37" s="1227"/>
      <c r="GU37" s="1227"/>
      <c r="GV37" s="1227"/>
      <c r="GW37" s="1227"/>
      <c r="GX37" s="1227"/>
      <c r="GY37" s="1227"/>
      <c r="GZ37" s="1227"/>
      <c r="HA37" s="1227"/>
      <c r="HB37" s="1227"/>
      <c r="HC37" s="1227"/>
      <c r="HD37" s="1227"/>
      <c r="HE37" s="1227"/>
      <c r="HF37" s="1227"/>
      <c r="HG37" s="1227"/>
      <c r="HH37" s="1227"/>
      <c r="HI37" s="1227"/>
      <c r="HJ37" s="1227"/>
      <c r="HK37" s="1227"/>
      <c r="HL37" s="1227"/>
      <c r="HM37" s="1227"/>
      <c r="HN37" s="1227"/>
      <c r="HO37" s="1227"/>
      <c r="HP37" s="1227"/>
      <c r="HQ37" s="1227"/>
      <c r="HR37" s="1227"/>
      <c r="HS37" s="1227"/>
      <c r="HT37" s="1227"/>
      <c r="HU37" s="1227"/>
      <c r="HV37" s="1227"/>
      <c r="HW37" s="1227"/>
      <c r="HX37" s="1227"/>
      <c r="HY37" s="1227"/>
      <c r="HZ37" s="1227"/>
      <c r="IA37" s="1227"/>
      <c r="IB37" s="1227"/>
      <c r="IC37" s="1227"/>
      <c r="ID37" s="1227"/>
      <c r="IE37" s="1227"/>
      <c r="IF37" s="1227"/>
      <c r="IG37" s="1227"/>
      <c r="IH37" s="1227"/>
      <c r="II37" s="1227"/>
      <c r="IJ37" s="1227"/>
      <c r="IK37" s="1227"/>
      <c r="IL37" s="1227"/>
      <c r="IM37" s="1227"/>
      <c r="IN37" s="1227"/>
      <c r="IO37" s="1227"/>
      <c r="IP37" s="1227"/>
      <c r="IQ37" s="1227"/>
      <c r="IR37" s="1227"/>
      <c r="IS37" s="1227"/>
      <c r="IT37" s="1227"/>
      <c r="IU37" s="1227"/>
      <c r="IV37" s="1227"/>
      <c r="IW37" s="1227"/>
      <c r="IX37" s="1227"/>
      <c r="IY37" s="1227"/>
      <c r="IZ37" s="1227"/>
      <c r="JA37" s="1227"/>
      <c r="JB37" s="1227"/>
      <c r="JC37" s="1227"/>
      <c r="JD37" s="1227"/>
      <c r="JE37" s="1227"/>
      <c r="JF37" s="1227"/>
      <c r="JG37" s="1227"/>
      <c r="JH37" s="1227"/>
      <c r="JI37" s="1227"/>
      <c r="JJ37" s="1227"/>
      <c r="JK37" s="1227"/>
      <c r="JL37" s="1227"/>
      <c r="JM37" s="1227"/>
      <c r="JN37" s="1227"/>
      <c r="JO37" s="1227"/>
      <c r="JP37" s="1227"/>
      <c r="JQ37" s="1227"/>
      <c r="JR37" s="1227"/>
      <c r="JS37" s="1227"/>
      <c r="JT37" s="1227"/>
      <c r="JU37" s="1227"/>
      <c r="JV37" s="1227"/>
      <c r="JW37" s="1227"/>
    </row>
    <row r="38" spans="1:283" s="1230" customFormat="1">
      <c r="A38" s="1283"/>
      <c r="B38" s="1271"/>
      <c r="C38" s="108" t="s">
        <v>324</v>
      </c>
      <c r="D38" s="706">
        <v>0.83333333333333337</v>
      </c>
      <c r="E38" s="1305" t="s">
        <v>325</v>
      </c>
      <c r="F38" s="1305" t="s">
        <v>287</v>
      </c>
      <c r="G38" s="1306" t="str">
        <f t="shared" si="43"/>
        <v>PRIME</v>
      </c>
      <c r="H38" s="1300" t="s">
        <v>256</v>
      </c>
      <c r="I38" s="1306" t="s">
        <v>306</v>
      </c>
      <c r="J38" s="1306" t="s">
        <v>314</v>
      </c>
      <c r="K38" s="1301"/>
      <c r="L38" s="1301"/>
      <c r="M38" s="1301"/>
      <c r="N38" s="1301"/>
      <c r="O38" s="1301"/>
      <c r="P38" s="1302"/>
      <c r="Q38" s="1302"/>
      <c r="R38" s="1301"/>
      <c r="S38" s="1301"/>
      <c r="T38" s="1301"/>
      <c r="U38" s="1301"/>
      <c r="V38" s="1301"/>
      <c r="W38" s="1302"/>
      <c r="X38" s="1302">
        <v>1</v>
      </c>
      <c r="Y38" s="1301"/>
      <c r="Z38" s="1301"/>
      <c r="AA38" s="1301"/>
      <c r="AB38" s="1301"/>
      <c r="AC38" s="1301"/>
      <c r="AD38" s="1302"/>
      <c r="AE38" s="1302">
        <v>1</v>
      </c>
      <c r="AF38" s="1301"/>
      <c r="AG38" s="1301"/>
      <c r="AH38" s="1301"/>
      <c r="AI38" s="1301"/>
      <c r="AJ38" s="1301"/>
      <c r="AK38" s="1302"/>
      <c r="AL38" s="1302"/>
      <c r="AM38" s="1290"/>
      <c r="AN38" s="1290"/>
      <c r="AO38" s="1301"/>
      <c r="AP38" s="1301"/>
      <c r="AQ38" s="1301"/>
      <c r="AR38" s="1302"/>
      <c r="AS38" s="1302">
        <v>1</v>
      </c>
      <c r="AT38" s="1301"/>
      <c r="AU38" s="1301"/>
      <c r="AV38" s="1301"/>
      <c r="AW38" s="1301"/>
      <c r="AX38" s="1301"/>
      <c r="AY38" s="1302"/>
      <c r="AZ38" s="1302"/>
      <c r="BA38" s="1301"/>
      <c r="BB38" s="1301"/>
      <c r="BC38" s="1301"/>
      <c r="BD38" s="1301"/>
      <c r="BE38" s="1301"/>
      <c r="BF38" s="1302"/>
      <c r="BG38" s="1302"/>
      <c r="BH38" s="1301"/>
      <c r="BI38" s="1301"/>
      <c r="BJ38" s="1301"/>
      <c r="BK38" s="1301"/>
      <c r="BL38" s="1301"/>
      <c r="BM38" s="1302"/>
      <c r="BN38" s="1302"/>
      <c r="BO38" s="1301"/>
      <c r="BP38" s="1301"/>
      <c r="BQ38" s="1301"/>
      <c r="BR38" s="1301"/>
      <c r="BS38" s="1301"/>
      <c r="BT38" s="1302"/>
      <c r="BU38" s="1302"/>
      <c r="BV38" s="1301"/>
      <c r="BW38" s="1301"/>
      <c r="BX38" s="1301"/>
      <c r="BY38" s="1301"/>
      <c r="BZ38" s="1301"/>
      <c r="CA38" s="1302"/>
      <c r="CB38" s="1302"/>
      <c r="CC38" s="1301"/>
      <c r="CD38" s="1303">
        <f t="shared" si="44"/>
        <v>3</v>
      </c>
      <c r="CE38" s="116"/>
      <c r="CF38" s="117">
        <v>3</v>
      </c>
      <c r="CG38" s="118">
        <f t="shared" si="45"/>
        <v>1.2835940081506774</v>
      </c>
      <c r="CH38" s="119">
        <f t="shared" si="46"/>
        <v>0</v>
      </c>
      <c r="CI38" s="120">
        <f t="shared" si="47"/>
        <v>9</v>
      </c>
      <c r="CJ38" s="121">
        <f t="shared" si="48"/>
        <v>3.8507820244520321</v>
      </c>
      <c r="CK38" s="543" t="e">
        <f t="shared" si="80"/>
        <v>#VALUE!</v>
      </c>
      <c r="CL38" s="543">
        <f t="shared" si="80"/>
        <v>1184</v>
      </c>
      <c r="CM38" s="734">
        <f t="shared" si="49"/>
        <v>789.33333333333337</v>
      </c>
      <c r="CN38" s="543"/>
      <c r="CO38" s="249">
        <v>280.68</v>
      </c>
      <c r="CP38" s="249">
        <f t="shared" si="50"/>
        <v>2368</v>
      </c>
      <c r="CQ38" s="249">
        <f t="shared" si="51"/>
        <v>842.04</v>
      </c>
      <c r="CR38" s="1318">
        <f t="shared" si="52"/>
        <v>218.66727190818406</v>
      </c>
      <c r="CS38" s="1279"/>
      <c r="CT38" s="1279">
        <f t="shared" si="70"/>
        <v>0</v>
      </c>
      <c r="CU38" s="1279">
        <f t="shared" si="71"/>
        <v>842.04</v>
      </c>
      <c r="CV38" s="1279"/>
      <c r="CW38" s="1279"/>
      <c r="CX38" s="1294">
        <f t="shared" si="55"/>
        <v>0</v>
      </c>
      <c r="CY38" s="1295">
        <f t="shared" si="56"/>
        <v>3</v>
      </c>
      <c r="CZ38" s="1296">
        <f t="shared" si="72"/>
        <v>0</v>
      </c>
      <c r="DA38" s="1294">
        <f t="shared" si="57"/>
        <v>0</v>
      </c>
      <c r="DB38" s="1295">
        <f t="shared" si="58"/>
        <v>3</v>
      </c>
      <c r="DC38" s="1296">
        <f t="shared" si="73"/>
        <v>1.2835940081506774</v>
      </c>
      <c r="DD38" s="1294">
        <f t="shared" si="59"/>
        <v>0</v>
      </c>
      <c r="DE38" s="1295">
        <f t="shared" si="60"/>
        <v>0</v>
      </c>
      <c r="DF38" s="1296">
        <f t="shared" si="74"/>
        <v>1.2835940081506774</v>
      </c>
      <c r="DG38" s="1294">
        <f t="shared" si="61"/>
        <v>0</v>
      </c>
      <c r="DH38" s="1295">
        <f t="shared" si="62"/>
        <v>3</v>
      </c>
      <c r="DI38" s="1296">
        <f t="shared" si="75"/>
        <v>0</v>
      </c>
      <c r="DJ38" s="1294">
        <f t="shared" si="63"/>
        <v>0</v>
      </c>
      <c r="DK38" s="1295">
        <f t="shared" si="64"/>
        <v>0</v>
      </c>
      <c r="DL38" s="1296">
        <f t="shared" si="76"/>
        <v>1.2835940081506774</v>
      </c>
      <c r="DM38" s="1294">
        <f t="shared" si="65"/>
        <v>0</v>
      </c>
      <c r="DN38" s="1295">
        <f t="shared" si="66"/>
        <v>0</v>
      </c>
      <c r="DO38" s="1296">
        <f t="shared" si="77"/>
        <v>0</v>
      </c>
      <c r="DP38" s="1294">
        <f t="shared" si="67"/>
        <v>0</v>
      </c>
      <c r="DQ38" s="1295">
        <f t="shared" si="68"/>
        <v>0</v>
      </c>
      <c r="DR38" s="1296">
        <f t="shared" si="69"/>
        <v>0</v>
      </c>
      <c r="DZ38" s="1227"/>
      <c r="EA38" s="1227"/>
      <c r="EB38" s="1227"/>
      <c r="EC38" s="1227"/>
      <c r="ED38" s="1227"/>
      <c r="EE38" s="1227"/>
      <c r="EF38" s="1227"/>
      <c r="EG38" s="1227"/>
      <c r="EH38" s="1227"/>
      <c r="EI38" s="1227"/>
      <c r="EJ38" s="1227"/>
      <c r="EK38" s="1227"/>
      <c r="EL38" s="1227"/>
      <c r="EM38" s="1227"/>
      <c r="EN38" s="1227"/>
      <c r="EO38" s="1227"/>
      <c r="EP38" s="1227"/>
      <c r="EQ38" s="1227"/>
      <c r="ER38" s="1227"/>
      <c r="ES38" s="1227"/>
      <c r="ET38" s="1227"/>
      <c r="EU38" s="1227"/>
      <c r="EV38" s="1227"/>
      <c r="EW38" s="1227"/>
      <c r="EX38" s="1227"/>
      <c r="EY38" s="1227"/>
      <c r="EZ38" s="1227"/>
      <c r="FA38" s="1227"/>
      <c r="FB38" s="1227"/>
      <c r="FC38" s="1227"/>
      <c r="FD38" s="1227"/>
      <c r="FE38" s="1227"/>
      <c r="FF38" s="1227"/>
      <c r="FG38" s="1227"/>
      <c r="FH38" s="1227"/>
      <c r="FI38" s="1227"/>
      <c r="FJ38" s="1227"/>
      <c r="FK38" s="1227"/>
      <c r="FL38" s="1227"/>
      <c r="FM38" s="1227"/>
      <c r="FN38" s="1227"/>
      <c r="FO38" s="1227"/>
      <c r="FP38" s="1227"/>
      <c r="FQ38" s="1227"/>
      <c r="FR38" s="1227"/>
      <c r="FS38" s="1227"/>
      <c r="FT38" s="1227"/>
      <c r="FU38" s="1227"/>
      <c r="FV38" s="1227"/>
      <c r="FW38" s="1227"/>
      <c r="FX38" s="1227"/>
      <c r="FY38" s="1227"/>
      <c r="FZ38" s="1227"/>
      <c r="GA38" s="1227"/>
      <c r="GB38" s="1227"/>
      <c r="GC38" s="1227"/>
      <c r="GD38" s="1227"/>
      <c r="GE38" s="1227"/>
      <c r="GF38" s="1227"/>
      <c r="GG38" s="1227"/>
      <c r="GH38" s="1227"/>
      <c r="GI38" s="1227"/>
      <c r="GJ38" s="1227"/>
      <c r="GK38" s="1227"/>
      <c r="GL38" s="1227"/>
      <c r="GM38" s="1227"/>
      <c r="GN38" s="1227"/>
      <c r="GO38" s="1227"/>
      <c r="GP38" s="1227"/>
      <c r="GQ38" s="1227"/>
      <c r="GR38" s="1227"/>
      <c r="GS38" s="1227"/>
      <c r="GT38" s="1227"/>
      <c r="GU38" s="1227"/>
      <c r="GV38" s="1227"/>
      <c r="GW38" s="1227"/>
      <c r="GX38" s="1227"/>
      <c r="GY38" s="1227"/>
      <c r="GZ38" s="1227"/>
      <c r="HA38" s="1227"/>
      <c r="HB38" s="1227"/>
      <c r="HC38" s="1227"/>
      <c r="HD38" s="1227"/>
      <c r="HE38" s="1227"/>
      <c r="HF38" s="1227"/>
      <c r="HG38" s="1227"/>
      <c r="HH38" s="1227"/>
      <c r="HI38" s="1227"/>
      <c r="HJ38" s="1227"/>
      <c r="HK38" s="1227"/>
      <c r="HL38" s="1227"/>
      <c r="HM38" s="1227"/>
      <c r="HN38" s="1227"/>
      <c r="HO38" s="1227"/>
      <c r="HP38" s="1227"/>
      <c r="HQ38" s="1227"/>
      <c r="HR38" s="1227"/>
      <c r="HS38" s="1227"/>
      <c r="HT38" s="1227"/>
      <c r="HU38" s="1227"/>
      <c r="HV38" s="1227"/>
      <c r="HW38" s="1227"/>
      <c r="HX38" s="1227"/>
      <c r="HY38" s="1227"/>
      <c r="HZ38" s="1227"/>
      <c r="IA38" s="1227"/>
      <c r="IB38" s="1227"/>
      <c r="IC38" s="1227"/>
      <c r="ID38" s="1227"/>
      <c r="IE38" s="1227"/>
      <c r="IF38" s="1227"/>
      <c r="IG38" s="1227"/>
      <c r="IH38" s="1227"/>
      <c r="II38" s="1227"/>
      <c r="IJ38" s="1227"/>
      <c r="IK38" s="1227"/>
      <c r="IL38" s="1227"/>
      <c r="IM38" s="1227"/>
      <c r="IN38" s="1227"/>
      <c r="IO38" s="1227"/>
      <c r="IP38" s="1227"/>
      <c r="IQ38" s="1227"/>
      <c r="IR38" s="1227"/>
      <c r="IS38" s="1227"/>
      <c r="IT38" s="1227"/>
      <c r="IU38" s="1227"/>
      <c r="IV38" s="1227"/>
      <c r="IW38" s="1227"/>
      <c r="IX38" s="1227"/>
      <c r="IY38" s="1227"/>
      <c r="IZ38" s="1227"/>
      <c r="JA38" s="1227"/>
      <c r="JB38" s="1227"/>
      <c r="JC38" s="1227"/>
      <c r="JD38" s="1227"/>
      <c r="JE38" s="1227"/>
      <c r="JF38" s="1227"/>
      <c r="JG38" s="1227"/>
      <c r="JH38" s="1227"/>
      <c r="JI38" s="1227"/>
      <c r="JJ38" s="1227"/>
      <c r="JK38" s="1227"/>
      <c r="JL38" s="1227"/>
      <c r="JM38" s="1227"/>
      <c r="JN38" s="1227"/>
      <c r="JO38" s="1227"/>
      <c r="JP38" s="1227"/>
      <c r="JQ38" s="1227"/>
      <c r="JR38" s="1227"/>
      <c r="JS38" s="1227"/>
      <c r="JT38" s="1227"/>
      <c r="JU38" s="1227"/>
      <c r="JV38" s="1227"/>
      <c r="JW38" s="1227"/>
    </row>
    <row r="39" spans="1:283" s="1230" customFormat="1">
      <c r="A39" s="1283"/>
      <c r="B39" s="1271"/>
      <c r="C39" s="149" t="s">
        <v>326</v>
      </c>
      <c r="D39" s="151">
        <v>0.85416666666666663</v>
      </c>
      <c r="E39" s="1305" t="s">
        <v>322</v>
      </c>
      <c r="F39" s="1305" t="s">
        <v>305</v>
      </c>
      <c r="G39" s="1306" t="str">
        <f t="shared" si="43"/>
        <v>PRIME</v>
      </c>
      <c r="H39" s="1300" t="s">
        <v>256</v>
      </c>
      <c r="I39" s="1306" t="s">
        <v>306</v>
      </c>
      <c r="J39" s="1306" t="s">
        <v>314</v>
      </c>
      <c r="K39" s="1301"/>
      <c r="L39" s="1301"/>
      <c r="M39" s="1301"/>
      <c r="N39" s="1301"/>
      <c r="O39" s="1301"/>
      <c r="P39" s="1302"/>
      <c r="Q39" s="1302"/>
      <c r="R39" s="1301"/>
      <c r="S39" s="1301"/>
      <c r="T39" s="1301"/>
      <c r="U39" s="1301">
        <v>1</v>
      </c>
      <c r="V39" s="1301"/>
      <c r="W39" s="1302"/>
      <c r="X39" s="1302"/>
      <c r="Y39" s="1301">
        <v>1</v>
      </c>
      <c r="Z39" s="1301"/>
      <c r="AA39" s="1301">
        <v>1</v>
      </c>
      <c r="AB39" s="1301"/>
      <c r="AC39" s="1301"/>
      <c r="AD39" s="1302"/>
      <c r="AE39" s="1302"/>
      <c r="AF39" s="1301">
        <v>1</v>
      </c>
      <c r="AG39" s="1301"/>
      <c r="AH39" s="1301"/>
      <c r="AI39" s="1301">
        <v>1</v>
      </c>
      <c r="AJ39" s="1301"/>
      <c r="AK39" s="1302"/>
      <c r="AL39" s="1302"/>
      <c r="AM39" s="1290"/>
      <c r="AN39" s="1290"/>
      <c r="AO39" s="1301">
        <v>1</v>
      </c>
      <c r="AP39" s="1301"/>
      <c r="AQ39" s="1301"/>
      <c r="AR39" s="1302"/>
      <c r="AS39" s="1302"/>
      <c r="AT39" s="1301">
        <v>1</v>
      </c>
      <c r="AU39" s="1301"/>
      <c r="AV39" s="1301"/>
      <c r="AW39" s="1301"/>
      <c r="AX39" s="1301"/>
      <c r="AY39" s="1302"/>
      <c r="AZ39" s="1302"/>
      <c r="BA39" s="1301"/>
      <c r="BB39" s="1301"/>
      <c r="BC39" s="1301"/>
      <c r="BD39" s="1301"/>
      <c r="BE39" s="1301"/>
      <c r="BF39" s="1302"/>
      <c r="BG39" s="1302"/>
      <c r="BH39" s="1301"/>
      <c r="BI39" s="1301"/>
      <c r="BJ39" s="1301"/>
      <c r="BK39" s="1301"/>
      <c r="BL39" s="1301"/>
      <c r="BM39" s="1302"/>
      <c r="BN39" s="1302"/>
      <c r="BO39" s="1301"/>
      <c r="BP39" s="1301"/>
      <c r="BQ39" s="1301"/>
      <c r="BR39" s="1301"/>
      <c r="BS39" s="1301"/>
      <c r="BT39" s="1302"/>
      <c r="BU39" s="1302"/>
      <c r="BV39" s="1301"/>
      <c r="BW39" s="1301"/>
      <c r="BX39" s="1301"/>
      <c r="BY39" s="1301"/>
      <c r="BZ39" s="1301"/>
      <c r="CA39" s="1302"/>
      <c r="CB39" s="1302"/>
      <c r="CC39" s="1301"/>
      <c r="CD39" s="1303">
        <f t="shared" si="44"/>
        <v>7</v>
      </c>
      <c r="CE39" s="116"/>
      <c r="CF39" s="145">
        <v>4.8</v>
      </c>
      <c r="CG39" s="118">
        <f t="shared" si="45"/>
        <v>2.0537504130410835</v>
      </c>
      <c r="CH39" s="119">
        <f t="shared" si="46"/>
        <v>0</v>
      </c>
      <c r="CI39" s="120">
        <f t="shared" si="47"/>
        <v>33.6</v>
      </c>
      <c r="CJ39" s="121">
        <f t="shared" si="48"/>
        <v>14.376252891287585</v>
      </c>
      <c r="CK39" s="543" t="e">
        <f>12.4*2.5*I39</f>
        <v>#VALUE!</v>
      </c>
      <c r="CL39" s="543">
        <f>12.4*2.5*J39</f>
        <v>620</v>
      </c>
      <c r="CM39" s="734">
        <f t="shared" si="49"/>
        <v>413.33333333333337</v>
      </c>
      <c r="CN39" s="543"/>
      <c r="CO39" s="249">
        <v>280.68</v>
      </c>
      <c r="CP39" s="249">
        <f t="shared" si="50"/>
        <v>2893.3333333333335</v>
      </c>
      <c r="CQ39" s="249">
        <f t="shared" si="51"/>
        <v>1964.76</v>
      </c>
      <c r="CR39" s="1318">
        <f t="shared" si="52"/>
        <v>136.66704494261506</v>
      </c>
      <c r="CS39" s="1279"/>
      <c r="CT39" s="1279">
        <f t="shared" si="70"/>
        <v>280.68</v>
      </c>
      <c r="CU39" s="1279">
        <f t="shared" si="71"/>
        <v>1684.08</v>
      </c>
      <c r="CV39" s="1279"/>
      <c r="CW39" s="1279"/>
      <c r="CX39" s="1294">
        <f t="shared" si="55"/>
        <v>0</v>
      </c>
      <c r="CY39" s="1295">
        <f t="shared" si="56"/>
        <v>4.8</v>
      </c>
      <c r="CZ39" s="1296">
        <f t="shared" si="72"/>
        <v>0</v>
      </c>
      <c r="DA39" s="1294">
        <f t="shared" si="57"/>
        <v>0</v>
      </c>
      <c r="DB39" s="1295">
        <f t="shared" si="58"/>
        <v>9.6</v>
      </c>
      <c r="DC39" s="1296">
        <f t="shared" si="73"/>
        <v>2.0537504130410835</v>
      </c>
      <c r="DD39" s="1294">
        <f t="shared" si="59"/>
        <v>0</v>
      </c>
      <c r="DE39" s="1295">
        <f t="shared" si="60"/>
        <v>9.6</v>
      </c>
      <c r="DF39" s="1296">
        <f t="shared" si="74"/>
        <v>4.107500826082167</v>
      </c>
      <c r="DG39" s="1294">
        <f t="shared" si="61"/>
        <v>0</v>
      </c>
      <c r="DH39" s="1295">
        <f t="shared" si="62"/>
        <v>4.8</v>
      </c>
      <c r="DI39" s="1296">
        <f t="shared" si="75"/>
        <v>4.107500826082167</v>
      </c>
      <c r="DJ39" s="1294">
        <f t="shared" si="63"/>
        <v>0</v>
      </c>
      <c r="DK39" s="1295">
        <f t="shared" si="64"/>
        <v>4.8</v>
      </c>
      <c r="DL39" s="1296">
        <f t="shared" si="76"/>
        <v>2.0537504130410835</v>
      </c>
      <c r="DM39" s="1294">
        <f t="shared" si="65"/>
        <v>0</v>
      </c>
      <c r="DN39" s="1295">
        <f t="shared" si="66"/>
        <v>0</v>
      </c>
      <c r="DO39" s="1296">
        <f t="shared" si="77"/>
        <v>2.0537504130410835</v>
      </c>
      <c r="DP39" s="1294">
        <f t="shared" si="67"/>
        <v>0</v>
      </c>
      <c r="DQ39" s="1295">
        <f t="shared" si="68"/>
        <v>0</v>
      </c>
      <c r="DR39" s="1296">
        <f t="shared" si="69"/>
        <v>0</v>
      </c>
      <c r="DZ39" s="1227"/>
      <c r="EA39" s="1227"/>
      <c r="EB39" s="1227"/>
      <c r="EC39" s="1227"/>
      <c r="ED39" s="1227"/>
      <c r="EE39" s="1227"/>
      <c r="EF39" s="1227"/>
      <c r="EG39" s="1227"/>
      <c r="EH39" s="1227"/>
      <c r="EI39" s="1227"/>
      <c r="EJ39" s="1227"/>
      <c r="EK39" s="1227"/>
      <c r="EL39" s="1227"/>
      <c r="EM39" s="1227"/>
      <c r="EN39" s="1227"/>
      <c r="EO39" s="1227"/>
      <c r="EP39" s="1227"/>
      <c r="EQ39" s="1227"/>
      <c r="ER39" s="1227"/>
      <c r="ES39" s="1227"/>
      <c r="ET39" s="1227"/>
      <c r="EU39" s="1227"/>
      <c r="EV39" s="1227"/>
      <c r="EW39" s="1227"/>
      <c r="EX39" s="1227"/>
      <c r="EY39" s="1227"/>
      <c r="EZ39" s="1227"/>
      <c r="FA39" s="1227"/>
      <c r="FB39" s="1227"/>
      <c r="FC39" s="1227"/>
      <c r="FD39" s="1227"/>
      <c r="FE39" s="1227"/>
      <c r="FF39" s="1227"/>
      <c r="FG39" s="1227"/>
      <c r="FH39" s="1227"/>
      <c r="FI39" s="1227"/>
      <c r="FJ39" s="1227"/>
      <c r="FK39" s="1227"/>
      <c r="FL39" s="1227"/>
      <c r="FM39" s="1227"/>
      <c r="FN39" s="1227"/>
      <c r="FO39" s="1227"/>
      <c r="FP39" s="1227"/>
      <c r="FQ39" s="1227"/>
      <c r="FR39" s="1227"/>
      <c r="FS39" s="1227"/>
      <c r="FT39" s="1227"/>
      <c r="FU39" s="1227"/>
      <c r="FV39" s="1227"/>
      <c r="FW39" s="1227"/>
      <c r="FX39" s="1227"/>
      <c r="FY39" s="1227"/>
      <c r="FZ39" s="1227"/>
      <c r="GA39" s="1227"/>
      <c r="GB39" s="1227"/>
      <c r="GC39" s="1227"/>
      <c r="GD39" s="1227"/>
      <c r="GE39" s="1227"/>
      <c r="GF39" s="1227"/>
      <c r="GG39" s="1227"/>
      <c r="GH39" s="1227"/>
      <c r="GI39" s="1227"/>
      <c r="GJ39" s="1227"/>
      <c r="GK39" s="1227"/>
      <c r="GL39" s="1227"/>
      <c r="GM39" s="1227"/>
      <c r="GN39" s="1227"/>
      <c r="GO39" s="1227"/>
      <c r="GP39" s="1227"/>
      <c r="GQ39" s="1227"/>
      <c r="GR39" s="1227"/>
      <c r="GS39" s="1227"/>
      <c r="GT39" s="1227"/>
      <c r="GU39" s="1227"/>
      <c r="GV39" s="1227"/>
      <c r="GW39" s="1227"/>
      <c r="GX39" s="1227"/>
      <c r="GY39" s="1227"/>
      <c r="GZ39" s="1227"/>
      <c r="HA39" s="1227"/>
      <c r="HB39" s="1227"/>
      <c r="HC39" s="1227"/>
      <c r="HD39" s="1227"/>
      <c r="HE39" s="1227"/>
      <c r="HF39" s="1227"/>
      <c r="HG39" s="1227"/>
      <c r="HH39" s="1227"/>
      <c r="HI39" s="1227"/>
      <c r="HJ39" s="1227"/>
      <c r="HK39" s="1227"/>
      <c r="HL39" s="1227"/>
      <c r="HM39" s="1227"/>
      <c r="HN39" s="1227"/>
      <c r="HO39" s="1227"/>
      <c r="HP39" s="1227"/>
      <c r="HQ39" s="1227"/>
      <c r="HR39" s="1227"/>
      <c r="HS39" s="1227"/>
      <c r="HT39" s="1227"/>
      <c r="HU39" s="1227"/>
      <c r="HV39" s="1227"/>
      <c r="HW39" s="1227"/>
      <c r="HX39" s="1227"/>
      <c r="HY39" s="1227"/>
      <c r="HZ39" s="1227"/>
      <c r="IA39" s="1227"/>
      <c r="IB39" s="1227"/>
      <c r="IC39" s="1227"/>
      <c r="ID39" s="1227"/>
      <c r="IE39" s="1227"/>
      <c r="IF39" s="1227"/>
      <c r="IG39" s="1227"/>
      <c r="IH39" s="1227"/>
      <c r="II39" s="1227"/>
      <c r="IJ39" s="1227"/>
      <c r="IK39" s="1227"/>
      <c r="IL39" s="1227"/>
      <c r="IM39" s="1227"/>
      <c r="IN39" s="1227"/>
      <c r="IO39" s="1227"/>
      <c r="IP39" s="1227"/>
      <c r="IQ39" s="1227"/>
      <c r="IR39" s="1227"/>
      <c r="IS39" s="1227"/>
      <c r="IT39" s="1227"/>
      <c r="IU39" s="1227"/>
      <c r="IV39" s="1227"/>
      <c r="IW39" s="1227"/>
      <c r="IX39" s="1227"/>
      <c r="IY39" s="1227"/>
      <c r="IZ39" s="1227"/>
      <c r="JA39" s="1227"/>
      <c r="JB39" s="1227"/>
      <c r="JC39" s="1227"/>
      <c r="JD39" s="1227"/>
      <c r="JE39" s="1227"/>
      <c r="JF39" s="1227"/>
      <c r="JG39" s="1227"/>
      <c r="JH39" s="1227"/>
      <c r="JI39" s="1227"/>
      <c r="JJ39" s="1227"/>
      <c r="JK39" s="1227"/>
      <c r="JL39" s="1227"/>
      <c r="JM39" s="1227"/>
      <c r="JN39" s="1227"/>
      <c r="JO39" s="1227"/>
      <c r="JP39" s="1227"/>
      <c r="JQ39" s="1227"/>
      <c r="JR39" s="1227"/>
      <c r="JS39" s="1227"/>
      <c r="JT39" s="1227"/>
      <c r="JU39" s="1227"/>
      <c r="JV39" s="1227"/>
      <c r="JW39" s="1227"/>
    </row>
    <row r="40" spans="1:283" s="1230" customFormat="1" hidden="1">
      <c r="A40" s="1283"/>
      <c r="B40" s="1271"/>
      <c r="C40" s="108" t="s">
        <v>327</v>
      </c>
      <c r="D40" s="706">
        <v>0.91666666666666663</v>
      </c>
      <c r="E40" s="1305" t="s">
        <v>322</v>
      </c>
      <c r="F40" s="1305" t="s">
        <v>305</v>
      </c>
      <c r="G40" s="1306" t="str">
        <f t="shared" si="43"/>
        <v>PRIME</v>
      </c>
      <c r="H40" s="1300" t="s">
        <v>256</v>
      </c>
      <c r="I40" s="1306" t="s">
        <v>306</v>
      </c>
      <c r="J40" s="1306" t="s">
        <v>314</v>
      </c>
      <c r="K40" s="1301"/>
      <c r="L40" s="1301"/>
      <c r="M40" s="1301"/>
      <c r="N40" s="1301"/>
      <c r="O40" s="1301"/>
      <c r="P40" s="1302"/>
      <c r="Q40" s="1302"/>
      <c r="R40" s="1301"/>
      <c r="S40" s="1301"/>
      <c r="T40" s="1301"/>
      <c r="U40" s="1301"/>
      <c r="V40" s="1301"/>
      <c r="W40" s="1302"/>
      <c r="X40" s="1302"/>
      <c r="Y40" s="1301"/>
      <c r="Z40" s="1301"/>
      <c r="AA40" s="1301"/>
      <c r="AB40" s="1301"/>
      <c r="AC40" s="1301"/>
      <c r="AD40" s="1302"/>
      <c r="AE40" s="1302"/>
      <c r="AF40" s="1301"/>
      <c r="AG40" s="1301"/>
      <c r="AH40" s="1301"/>
      <c r="AI40" s="1301"/>
      <c r="AJ40" s="1301"/>
      <c r="AK40" s="1302"/>
      <c r="AL40" s="1302"/>
      <c r="AM40" s="1301"/>
      <c r="AN40" s="1301"/>
      <c r="AO40" s="1301"/>
      <c r="AP40" s="1301"/>
      <c r="AQ40" s="1301"/>
      <c r="AR40" s="1302"/>
      <c r="AS40" s="1302"/>
      <c r="AT40" s="1301"/>
      <c r="AU40" s="1301"/>
      <c r="AV40" s="1301"/>
      <c r="AW40" s="1301"/>
      <c r="AX40" s="1301"/>
      <c r="AY40" s="1302"/>
      <c r="AZ40" s="1302"/>
      <c r="BA40" s="1301"/>
      <c r="BB40" s="1301"/>
      <c r="BC40" s="1301"/>
      <c r="BD40" s="1301"/>
      <c r="BE40" s="1301"/>
      <c r="BF40" s="1302"/>
      <c r="BG40" s="1302"/>
      <c r="BH40" s="1301"/>
      <c r="BI40" s="1301"/>
      <c r="BJ40" s="1301"/>
      <c r="BK40" s="1301"/>
      <c r="BL40" s="1301"/>
      <c r="BM40" s="1302"/>
      <c r="BN40" s="1302"/>
      <c r="BO40" s="1301"/>
      <c r="BP40" s="1301"/>
      <c r="BQ40" s="1301"/>
      <c r="BR40" s="1301"/>
      <c r="BS40" s="1301"/>
      <c r="BT40" s="1302"/>
      <c r="BU40" s="1302"/>
      <c r="BV40" s="1301"/>
      <c r="BW40" s="1301"/>
      <c r="BX40" s="1301"/>
      <c r="BY40" s="1301"/>
      <c r="BZ40" s="1301"/>
      <c r="CA40" s="1302"/>
      <c r="CB40" s="1302"/>
      <c r="CC40" s="1301"/>
      <c r="CD40" s="1303">
        <f t="shared" si="44"/>
        <v>0</v>
      </c>
      <c r="CE40" s="116"/>
      <c r="CF40" s="145">
        <v>4.5999999999999996</v>
      </c>
      <c r="CG40" s="118">
        <f t="shared" si="45"/>
        <v>1.9681774791643718</v>
      </c>
      <c r="CH40" s="119">
        <f t="shared" si="46"/>
        <v>0</v>
      </c>
      <c r="CI40" s="120">
        <f t="shared" si="47"/>
        <v>0</v>
      </c>
      <c r="CJ40" s="121">
        <f t="shared" si="48"/>
        <v>0</v>
      </c>
      <c r="CK40" s="543">
        <f>1417/2</f>
        <v>708.5</v>
      </c>
      <c r="CL40" s="543">
        <f>1417/2</f>
        <v>708.5</v>
      </c>
      <c r="CM40" s="248">
        <f t="shared" si="49"/>
        <v>472.33333333333337</v>
      </c>
      <c r="CN40" s="543"/>
      <c r="CO40" s="248">
        <v>293.57798165137615</v>
      </c>
      <c r="CP40" s="249">
        <f t="shared" si="50"/>
        <v>0</v>
      </c>
      <c r="CQ40" s="249">
        <f t="shared" si="51"/>
        <v>0</v>
      </c>
      <c r="CR40" s="1318" t="e">
        <f t="shared" si="52"/>
        <v>#DIV/0!</v>
      </c>
      <c r="CS40" s="1279"/>
      <c r="CT40" s="1279">
        <f t="shared" ref="CT40:CT41" si="81">SUM(R40:V40)*CO40</f>
        <v>0</v>
      </c>
      <c r="CU40" s="1279">
        <f t="shared" ref="CU40:CU41" si="82">SUM(W40:AX40)*CO40</f>
        <v>0</v>
      </c>
      <c r="CV40" s="1279"/>
      <c r="CW40" s="1279"/>
      <c r="CX40" s="1294">
        <f t="shared" si="55"/>
        <v>0</v>
      </c>
      <c r="CY40" s="1295">
        <f t="shared" si="56"/>
        <v>0</v>
      </c>
      <c r="CZ40" s="1296">
        <f t="shared" si="72"/>
        <v>0</v>
      </c>
      <c r="DA40" s="1294">
        <f t="shared" si="57"/>
        <v>0</v>
      </c>
      <c r="DB40" s="1295">
        <f t="shared" si="58"/>
        <v>0</v>
      </c>
      <c r="DC40" s="1296">
        <f t="shared" si="73"/>
        <v>0</v>
      </c>
      <c r="DD40" s="1294">
        <f t="shared" si="59"/>
        <v>0</v>
      </c>
      <c r="DE40" s="1295">
        <f t="shared" si="60"/>
        <v>0</v>
      </c>
      <c r="DF40" s="1296">
        <f t="shared" si="74"/>
        <v>0</v>
      </c>
      <c r="DG40" s="1294">
        <f t="shared" si="61"/>
        <v>0</v>
      </c>
      <c r="DH40" s="1295">
        <f t="shared" si="62"/>
        <v>0</v>
      </c>
      <c r="DI40" s="1296">
        <f t="shared" si="75"/>
        <v>0</v>
      </c>
      <c r="DJ40" s="1294">
        <f t="shared" si="63"/>
        <v>0</v>
      </c>
      <c r="DK40" s="1295">
        <f t="shared" si="64"/>
        <v>0</v>
      </c>
      <c r="DL40" s="1296">
        <f t="shared" si="76"/>
        <v>0</v>
      </c>
      <c r="DM40" s="1294">
        <f t="shared" si="65"/>
        <v>0</v>
      </c>
      <c r="DN40" s="1295">
        <f t="shared" si="66"/>
        <v>0</v>
      </c>
      <c r="DO40" s="1296">
        <f t="shared" si="77"/>
        <v>0</v>
      </c>
      <c r="DP40" s="1294">
        <f t="shared" si="67"/>
        <v>0</v>
      </c>
      <c r="DQ40" s="1295">
        <f t="shared" si="68"/>
        <v>0</v>
      </c>
      <c r="DR40" s="1296">
        <f t="shared" si="69"/>
        <v>0</v>
      </c>
      <c r="DZ40" s="1227"/>
      <c r="EA40" s="1227"/>
      <c r="EB40" s="1227"/>
      <c r="EC40" s="1227"/>
      <c r="ED40" s="1227"/>
      <c r="EE40" s="1227"/>
      <c r="EF40" s="1227"/>
      <c r="EG40" s="1227"/>
      <c r="EH40" s="1227"/>
      <c r="EI40" s="1227"/>
      <c r="EJ40" s="1227"/>
      <c r="EK40" s="1227"/>
      <c r="EL40" s="1227"/>
      <c r="EM40" s="1227"/>
      <c r="EN40" s="1227"/>
      <c r="EO40" s="1227"/>
      <c r="EP40" s="1227"/>
      <c r="EQ40" s="1227"/>
      <c r="ER40" s="1227"/>
      <c r="ES40" s="1227"/>
      <c r="ET40" s="1227"/>
      <c r="EU40" s="1227"/>
      <c r="EV40" s="1227"/>
      <c r="EW40" s="1227"/>
      <c r="EX40" s="1227"/>
      <c r="EY40" s="1227"/>
      <c r="EZ40" s="1227"/>
      <c r="FA40" s="1227"/>
      <c r="FB40" s="1227"/>
      <c r="FC40" s="1227"/>
      <c r="FD40" s="1227"/>
      <c r="FE40" s="1227"/>
      <c r="FF40" s="1227"/>
      <c r="FG40" s="1227"/>
      <c r="FH40" s="1227"/>
      <c r="FI40" s="1227"/>
      <c r="FJ40" s="1227"/>
      <c r="FK40" s="1227"/>
      <c r="FL40" s="1227"/>
      <c r="FM40" s="1227"/>
      <c r="FN40" s="1227"/>
      <c r="FO40" s="1227"/>
      <c r="FP40" s="1227"/>
      <c r="FQ40" s="1227"/>
      <c r="FR40" s="1227"/>
      <c r="FS40" s="1227"/>
      <c r="FT40" s="1227"/>
      <c r="FU40" s="1227"/>
      <c r="FV40" s="1227"/>
      <c r="FW40" s="1227"/>
      <c r="FX40" s="1227"/>
      <c r="FY40" s="1227"/>
      <c r="FZ40" s="1227"/>
      <c r="GA40" s="1227"/>
      <c r="GB40" s="1227"/>
      <c r="GC40" s="1227"/>
      <c r="GD40" s="1227"/>
      <c r="GE40" s="1227"/>
      <c r="GF40" s="1227"/>
      <c r="GG40" s="1227"/>
      <c r="GH40" s="1227"/>
      <c r="GI40" s="1227"/>
      <c r="GJ40" s="1227"/>
      <c r="GK40" s="1227"/>
      <c r="GL40" s="1227"/>
      <c r="GM40" s="1227"/>
      <c r="GN40" s="1227"/>
      <c r="GO40" s="1227"/>
      <c r="GP40" s="1227"/>
      <c r="GQ40" s="1227"/>
      <c r="GR40" s="1227"/>
      <c r="GS40" s="1227"/>
      <c r="GT40" s="1227"/>
      <c r="GU40" s="1227"/>
      <c r="GV40" s="1227"/>
      <c r="GW40" s="1227"/>
      <c r="GX40" s="1227"/>
      <c r="GY40" s="1227"/>
      <c r="GZ40" s="1227"/>
      <c r="HA40" s="1227"/>
      <c r="HB40" s="1227"/>
      <c r="HC40" s="1227"/>
      <c r="HD40" s="1227"/>
      <c r="HE40" s="1227"/>
      <c r="HF40" s="1227"/>
      <c r="HG40" s="1227"/>
      <c r="HH40" s="1227"/>
      <c r="HI40" s="1227"/>
      <c r="HJ40" s="1227"/>
      <c r="HK40" s="1227"/>
      <c r="HL40" s="1227"/>
      <c r="HM40" s="1227"/>
      <c r="HN40" s="1227"/>
      <c r="HO40" s="1227"/>
      <c r="HP40" s="1227"/>
      <c r="HQ40" s="1227"/>
      <c r="HR40" s="1227"/>
      <c r="HS40" s="1227"/>
      <c r="HT40" s="1227"/>
      <c r="HU40" s="1227"/>
      <c r="HV40" s="1227"/>
      <c r="HW40" s="1227"/>
      <c r="HX40" s="1227"/>
      <c r="HY40" s="1227"/>
      <c r="HZ40" s="1227"/>
      <c r="IA40" s="1227"/>
      <c r="IB40" s="1227"/>
      <c r="IC40" s="1227"/>
      <c r="ID40" s="1227"/>
      <c r="IE40" s="1227"/>
      <c r="IF40" s="1227"/>
      <c r="IG40" s="1227"/>
      <c r="IH40" s="1227"/>
      <c r="II40" s="1227"/>
      <c r="IJ40" s="1227"/>
      <c r="IK40" s="1227"/>
      <c r="IL40" s="1227"/>
      <c r="IM40" s="1227"/>
      <c r="IN40" s="1227"/>
      <c r="IO40" s="1227"/>
      <c r="IP40" s="1227"/>
      <c r="IQ40" s="1227"/>
      <c r="IR40" s="1227"/>
      <c r="IS40" s="1227"/>
      <c r="IT40" s="1227"/>
      <c r="IU40" s="1227"/>
      <c r="IV40" s="1227"/>
      <c r="IW40" s="1227"/>
      <c r="IX40" s="1227"/>
      <c r="IY40" s="1227"/>
      <c r="IZ40" s="1227"/>
      <c r="JA40" s="1227"/>
      <c r="JB40" s="1227"/>
      <c r="JC40" s="1227"/>
      <c r="JD40" s="1227"/>
      <c r="JE40" s="1227"/>
      <c r="JF40" s="1227"/>
      <c r="JG40" s="1227"/>
      <c r="JH40" s="1227"/>
      <c r="JI40" s="1227"/>
      <c r="JJ40" s="1227"/>
      <c r="JK40" s="1227"/>
      <c r="JL40" s="1227"/>
      <c r="JM40" s="1227"/>
      <c r="JN40" s="1227"/>
      <c r="JO40" s="1227"/>
      <c r="JP40" s="1227"/>
      <c r="JQ40" s="1227"/>
      <c r="JR40" s="1227"/>
      <c r="JS40" s="1227"/>
      <c r="JT40" s="1227"/>
      <c r="JU40" s="1227"/>
      <c r="JV40" s="1227"/>
      <c r="JW40" s="1227"/>
    </row>
    <row r="41" spans="1:283" s="1230" customFormat="1" ht="13.5" hidden="1" thickBot="1">
      <c r="A41" s="1283"/>
      <c r="B41" s="1271"/>
      <c r="C41" s="215" t="s">
        <v>332</v>
      </c>
      <c r="D41" s="1348">
        <v>0.91666666666666663</v>
      </c>
      <c r="E41" s="1349" t="s">
        <v>322</v>
      </c>
      <c r="F41" s="1349" t="s">
        <v>305</v>
      </c>
      <c r="G41" s="1350" t="str">
        <f t="shared" si="43"/>
        <v>PRIME</v>
      </c>
      <c r="H41" s="1351" t="s">
        <v>256</v>
      </c>
      <c r="I41" s="1350" t="s">
        <v>306</v>
      </c>
      <c r="J41" s="1350" t="s">
        <v>314</v>
      </c>
      <c r="K41" s="1352"/>
      <c r="L41" s="1352"/>
      <c r="M41" s="1352"/>
      <c r="N41" s="1352"/>
      <c r="O41" s="1352"/>
      <c r="P41" s="1353"/>
      <c r="Q41" s="1353"/>
      <c r="R41" s="1352"/>
      <c r="S41" s="1352"/>
      <c r="T41" s="1352"/>
      <c r="U41" s="1352"/>
      <c r="V41" s="1352"/>
      <c r="W41" s="1353"/>
      <c r="X41" s="1353"/>
      <c r="Y41" s="1352"/>
      <c r="Z41" s="1352"/>
      <c r="AA41" s="1352"/>
      <c r="AB41" s="1352"/>
      <c r="AC41" s="1352"/>
      <c r="AD41" s="1353"/>
      <c r="AE41" s="1353"/>
      <c r="AF41" s="1352"/>
      <c r="AG41" s="1352"/>
      <c r="AH41" s="1352"/>
      <c r="AI41" s="1352"/>
      <c r="AJ41" s="1352"/>
      <c r="AK41" s="1353"/>
      <c r="AL41" s="1353"/>
      <c r="AM41" s="1352"/>
      <c r="AN41" s="1352"/>
      <c r="AO41" s="1352"/>
      <c r="AP41" s="1352"/>
      <c r="AQ41" s="1352"/>
      <c r="AR41" s="1353"/>
      <c r="AS41" s="1353"/>
      <c r="AT41" s="1352"/>
      <c r="AU41" s="1352"/>
      <c r="AV41" s="1352"/>
      <c r="AW41" s="1352"/>
      <c r="AX41" s="1352"/>
      <c r="AY41" s="1353"/>
      <c r="AZ41" s="1353"/>
      <c r="BA41" s="1352"/>
      <c r="BB41" s="1352"/>
      <c r="BC41" s="1352"/>
      <c r="BD41" s="1352"/>
      <c r="BE41" s="1352"/>
      <c r="BF41" s="1353"/>
      <c r="BG41" s="1353"/>
      <c r="BH41" s="1352"/>
      <c r="BI41" s="1352"/>
      <c r="BJ41" s="1352"/>
      <c r="BK41" s="1352"/>
      <c r="BL41" s="1352"/>
      <c r="BM41" s="1353"/>
      <c r="BN41" s="1353"/>
      <c r="BO41" s="1352"/>
      <c r="BP41" s="1352"/>
      <c r="BQ41" s="1352"/>
      <c r="BR41" s="1352"/>
      <c r="BS41" s="1352"/>
      <c r="BT41" s="1353"/>
      <c r="BU41" s="1353"/>
      <c r="BV41" s="1352"/>
      <c r="BW41" s="1352"/>
      <c r="BX41" s="1352"/>
      <c r="BY41" s="1352"/>
      <c r="BZ41" s="1352"/>
      <c r="CA41" s="1353"/>
      <c r="CB41" s="1353"/>
      <c r="CC41" s="1352"/>
      <c r="CD41" s="1354">
        <f t="shared" si="44"/>
        <v>0</v>
      </c>
      <c r="CE41" s="223"/>
      <c r="CF41" s="224">
        <v>1.8</v>
      </c>
      <c r="CG41" s="225">
        <f t="shared" si="45"/>
        <v>0.77015640489040638</v>
      </c>
      <c r="CH41" s="226">
        <f t="shared" si="46"/>
        <v>0</v>
      </c>
      <c r="CI41" s="227">
        <f t="shared" si="47"/>
        <v>0</v>
      </c>
      <c r="CJ41" s="228">
        <f t="shared" si="48"/>
        <v>0</v>
      </c>
      <c r="CK41" s="546" t="e">
        <f>12.4*5*I41</f>
        <v>#VALUE!</v>
      </c>
      <c r="CL41" s="546">
        <f>12.4*5*J41</f>
        <v>1240</v>
      </c>
      <c r="CM41" s="252">
        <f t="shared" si="49"/>
        <v>826.66666666666674</v>
      </c>
      <c r="CN41" s="546"/>
      <c r="CO41" s="252">
        <v>293.57798165137615</v>
      </c>
      <c r="CP41" s="253">
        <f t="shared" si="50"/>
        <v>0</v>
      </c>
      <c r="CQ41" s="253">
        <f t="shared" si="51"/>
        <v>0</v>
      </c>
      <c r="CR41" s="1355" t="e">
        <f t="shared" si="52"/>
        <v>#DIV/0!</v>
      </c>
      <c r="CS41" s="1279"/>
      <c r="CT41" s="1279">
        <f t="shared" si="81"/>
        <v>0</v>
      </c>
      <c r="CU41" s="1279">
        <f t="shared" si="82"/>
        <v>0</v>
      </c>
      <c r="CV41" s="1279"/>
      <c r="CW41" s="1279"/>
      <c r="CX41" s="1294">
        <f t="shared" si="55"/>
        <v>0</v>
      </c>
      <c r="CY41" s="1295">
        <f t="shared" si="56"/>
        <v>0</v>
      </c>
      <c r="CZ41" s="1296">
        <f t="shared" si="72"/>
        <v>0</v>
      </c>
      <c r="DA41" s="1294">
        <f t="shared" si="57"/>
        <v>0</v>
      </c>
      <c r="DB41" s="1295">
        <f t="shared" si="58"/>
        <v>0</v>
      </c>
      <c r="DC41" s="1296">
        <f t="shared" si="73"/>
        <v>0</v>
      </c>
      <c r="DD41" s="1294">
        <f t="shared" si="59"/>
        <v>0</v>
      </c>
      <c r="DE41" s="1295">
        <f t="shared" si="60"/>
        <v>0</v>
      </c>
      <c r="DF41" s="1296">
        <f t="shared" si="74"/>
        <v>0</v>
      </c>
      <c r="DG41" s="1294">
        <f t="shared" si="61"/>
        <v>0</v>
      </c>
      <c r="DH41" s="1295">
        <f t="shared" si="62"/>
        <v>0</v>
      </c>
      <c r="DI41" s="1296">
        <f t="shared" si="75"/>
        <v>0</v>
      </c>
      <c r="DJ41" s="1294">
        <f t="shared" si="63"/>
        <v>0</v>
      </c>
      <c r="DK41" s="1295">
        <f t="shared" si="64"/>
        <v>0</v>
      </c>
      <c r="DL41" s="1296">
        <f t="shared" si="76"/>
        <v>0</v>
      </c>
      <c r="DM41" s="1294">
        <f t="shared" si="65"/>
        <v>0</v>
      </c>
      <c r="DN41" s="1295">
        <f t="shared" si="66"/>
        <v>0</v>
      </c>
      <c r="DO41" s="1296">
        <f t="shared" si="77"/>
        <v>0</v>
      </c>
      <c r="DP41" s="1294">
        <f t="shared" si="67"/>
        <v>0</v>
      </c>
      <c r="DQ41" s="1295">
        <f t="shared" si="68"/>
        <v>0</v>
      </c>
      <c r="DR41" s="1296">
        <f t="shared" si="69"/>
        <v>0</v>
      </c>
      <c r="DZ41" s="1227"/>
      <c r="EA41" s="1227"/>
      <c r="EB41" s="1227"/>
      <c r="EC41" s="1227"/>
      <c r="ED41" s="1227"/>
      <c r="EE41" s="1227"/>
      <c r="EF41" s="1227"/>
      <c r="EG41" s="1227"/>
      <c r="EH41" s="1227"/>
      <c r="EI41" s="1227"/>
      <c r="EJ41" s="1227"/>
      <c r="EK41" s="1227"/>
      <c r="EL41" s="1227"/>
      <c r="EM41" s="1227"/>
      <c r="EN41" s="1227"/>
      <c r="EO41" s="1227"/>
      <c r="EP41" s="1227"/>
      <c r="EQ41" s="1227"/>
      <c r="ER41" s="1227"/>
      <c r="ES41" s="1227"/>
      <c r="ET41" s="1227"/>
      <c r="EU41" s="1227"/>
      <c r="EV41" s="1227"/>
      <c r="EW41" s="1227"/>
      <c r="EX41" s="1227"/>
      <c r="EY41" s="1227"/>
      <c r="EZ41" s="1227"/>
      <c r="FA41" s="1227"/>
      <c r="FB41" s="1227"/>
      <c r="FC41" s="1227"/>
      <c r="FD41" s="1227"/>
      <c r="FE41" s="1227"/>
      <c r="FF41" s="1227"/>
      <c r="FG41" s="1227"/>
      <c r="FH41" s="1227"/>
      <c r="FI41" s="1227"/>
      <c r="FJ41" s="1227"/>
      <c r="FK41" s="1227"/>
      <c r="FL41" s="1227"/>
      <c r="FM41" s="1227"/>
      <c r="FN41" s="1227"/>
      <c r="FO41" s="1227"/>
      <c r="FP41" s="1227"/>
      <c r="FQ41" s="1227"/>
      <c r="FR41" s="1227"/>
      <c r="FS41" s="1227"/>
      <c r="FT41" s="1227"/>
      <c r="FU41" s="1227"/>
      <c r="FV41" s="1227"/>
      <c r="FW41" s="1227"/>
      <c r="FX41" s="1227"/>
      <c r="FY41" s="1227"/>
      <c r="FZ41" s="1227"/>
      <c r="GA41" s="1227"/>
      <c r="GB41" s="1227"/>
      <c r="GC41" s="1227"/>
      <c r="GD41" s="1227"/>
      <c r="GE41" s="1227"/>
      <c r="GF41" s="1227"/>
      <c r="GG41" s="1227"/>
      <c r="GH41" s="1227"/>
      <c r="GI41" s="1227"/>
      <c r="GJ41" s="1227"/>
      <c r="GK41" s="1227"/>
      <c r="GL41" s="1227"/>
      <c r="GM41" s="1227"/>
      <c r="GN41" s="1227"/>
      <c r="GO41" s="1227"/>
      <c r="GP41" s="1227"/>
      <c r="GQ41" s="1227"/>
      <c r="GR41" s="1227"/>
      <c r="GS41" s="1227"/>
      <c r="GT41" s="1227"/>
      <c r="GU41" s="1227"/>
      <c r="GV41" s="1227"/>
      <c r="GW41" s="1227"/>
      <c r="GX41" s="1227"/>
      <c r="GY41" s="1227"/>
      <c r="GZ41" s="1227"/>
      <c r="HA41" s="1227"/>
      <c r="HB41" s="1227"/>
      <c r="HC41" s="1227"/>
      <c r="HD41" s="1227"/>
      <c r="HE41" s="1227"/>
      <c r="HF41" s="1227"/>
      <c r="HG41" s="1227"/>
      <c r="HH41" s="1227"/>
      <c r="HI41" s="1227"/>
      <c r="HJ41" s="1227"/>
      <c r="HK41" s="1227"/>
      <c r="HL41" s="1227"/>
      <c r="HM41" s="1227"/>
      <c r="HN41" s="1227"/>
      <c r="HO41" s="1227"/>
      <c r="HP41" s="1227"/>
      <c r="HQ41" s="1227"/>
      <c r="HR41" s="1227"/>
      <c r="HS41" s="1227"/>
      <c r="HT41" s="1227"/>
      <c r="HU41" s="1227"/>
      <c r="HV41" s="1227"/>
      <c r="HW41" s="1227"/>
      <c r="HX41" s="1227"/>
      <c r="HY41" s="1227"/>
      <c r="HZ41" s="1227"/>
      <c r="IA41" s="1227"/>
      <c r="IB41" s="1227"/>
      <c r="IC41" s="1227"/>
      <c r="ID41" s="1227"/>
      <c r="IE41" s="1227"/>
      <c r="IF41" s="1227"/>
      <c r="IG41" s="1227"/>
      <c r="IH41" s="1227"/>
      <c r="II41" s="1227"/>
      <c r="IJ41" s="1227"/>
      <c r="IK41" s="1227"/>
      <c r="IL41" s="1227"/>
      <c r="IM41" s="1227"/>
      <c r="IN41" s="1227"/>
      <c r="IO41" s="1227"/>
      <c r="IP41" s="1227"/>
      <c r="IQ41" s="1227"/>
      <c r="IR41" s="1227"/>
      <c r="IS41" s="1227"/>
      <c r="IT41" s="1227"/>
      <c r="IU41" s="1227"/>
      <c r="IV41" s="1227"/>
      <c r="IW41" s="1227"/>
      <c r="IX41" s="1227"/>
      <c r="IY41" s="1227"/>
      <c r="IZ41" s="1227"/>
      <c r="JA41" s="1227"/>
      <c r="JB41" s="1227"/>
      <c r="JC41" s="1227"/>
      <c r="JD41" s="1227"/>
      <c r="JE41" s="1227"/>
      <c r="JF41" s="1227"/>
      <c r="JG41" s="1227"/>
      <c r="JH41" s="1227"/>
      <c r="JI41" s="1227"/>
      <c r="JJ41" s="1227"/>
      <c r="JK41" s="1227"/>
      <c r="JL41" s="1227"/>
      <c r="JM41" s="1227"/>
      <c r="JN41" s="1227"/>
      <c r="JO41" s="1227"/>
      <c r="JP41" s="1227"/>
      <c r="JQ41" s="1227"/>
      <c r="JR41" s="1227"/>
      <c r="JS41" s="1227"/>
      <c r="JT41" s="1227"/>
      <c r="JU41" s="1227"/>
      <c r="JV41" s="1227"/>
      <c r="JW41" s="1227"/>
    </row>
    <row r="42" spans="1:283" s="1230" customFormat="1" hidden="1">
      <c r="A42" s="1283"/>
      <c r="B42" s="1271"/>
      <c r="C42" s="178" t="s">
        <v>333</v>
      </c>
      <c r="D42" s="1284">
        <v>0.375</v>
      </c>
      <c r="E42" s="1285" t="s">
        <v>322</v>
      </c>
      <c r="F42" s="1285" t="s">
        <v>305</v>
      </c>
      <c r="G42" s="1286" t="str">
        <f t="shared" si="43"/>
        <v>DAY</v>
      </c>
      <c r="H42" s="1356" t="s">
        <v>295</v>
      </c>
      <c r="I42" s="1286" t="s">
        <v>334</v>
      </c>
      <c r="J42" s="1286" t="s">
        <v>335</v>
      </c>
      <c r="K42" s="1288"/>
      <c r="L42" s="1288"/>
      <c r="M42" s="1288"/>
      <c r="N42" s="1288"/>
      <c r="O42" s="1288"/>
      <c r="P42" s="1289"/>
      <c r="Q42" s="1289"/>
      <c r="R42" s="1288"/>
      <c r="S42" s="1288"/>
      <c r="T42" s="1288"/>
      <c r="U42" s="1288"/>
      <c r="V42" s="1288"/>
      <c r="W42" s="1289"/>
      <c r="X42" s="1289"/>
      <c r="Y42" s="1288"/>
      <c r="Z42" s="1288"/>
      <c r="AA42" s="1288"/>
      <c r="AB42" s="1288"/>
      <c r="AC42" s="1288"/>
      <c r="AD42" s="1289"/>
      <c r="AE42" s="1289"/>
      <c r="AF42" s="1288"/>
      <c r="AG42" s="1288"/>
      <c r="AH42" s="1288"/>
      <c r="AI42" s="1288"/>
      <c r="AJ42" s="1288"/>
      <c r="AK42" s="1289"/>
      <c r="AL42" s="1289"/>
      <c r="AM42" s="1288"/>
      <c r="AN42" s="1288"/>
      <c r="AO42" s="1288"/>
      <c r="AP42" s="1288"/>
      <c r="AQ42" s="1288"/>
      <c r="AR42" s="1289"/>
      <c r="AS42" s="1289"/>
      <c r="AT42" s="1288"/>
      <c r="AU42" s="1288"/>
      <c r="AV42" s="1288"/>
      <c r="AW42" s="1288"/>
      <c r="AX42" s="1288"/>
      <c r="AY42" s="1289"/>
      <c r="AZ42" s="1289"/>
      <c r="BA42" s="1288"/>
      <c r="BB42" s="1288"/>
      <c r="BC42" s="1288"/>
      <c r="BD42" s="1288"/>
      <c r="BE42" s="1288"/>
      <c r="BF42" s="1289"/>
      <c r="BG42" s="1289"/>
      <c r="BH42" s="1288"/>
      <c r="BI42" s="1288"/>
      <c r="BJ42" s="1288"/>
      <c r="BK42" s="1288"/>
      <c r="BL42" s="1288"/>
      <c r="BM42" s="1289"/>
      <c r="BN42" s="1289"/>
      <c r="BO42" s="1288"/>
      <c r="BP42" s="1288"/>
      <c r="BQ42" s="1288"/>
      <c r="BR42" s="1288"/>
      <c r="BS42" s="1288"/>
      <c r="BT42" s="1289"/>
      <c r="BU42" s="1289"/>
      <c r="BV42" s="1288"/>
      <c r="BW42" s="1288"/>
      <c r="BX42" s="1288"/>
      <c r="BY42" s="1288"/>
      <c r="BZ42" s="1288"/>
      <c r="CA42" s="1289"/>
      <c r="CB42" s="1289"/>
      <c r="CC42" s="1288"/>
      <c r="CD42" s="1291">
        <f t="shared" si="44"/>
        <v>0</v>
      </c>
      <c r="CE42" s="186"/>
      <c r="CF42" s="187">
        <v>2.2000000000000002</v>
      </c>
      <c r="CG42" s="188">
        <f t="shared" si="45"/>
        <v>0.94130227264383015</v>
      </c>
      <c r="CH42" s="189">
        <f t="shared" si="46"/>
        <v>0</v>
      </c>
      <c r="CI42" s="190">
        <f t="shared" si="47"/>
        <v>0</v>
      </c>
      <c r="CJ42" s="191">
        <f t="shared" si="48"/>
        <v>0</v>
      </c>
      <c r="CK42" s="542" t="e">
        <f>13.8*3.8*I42</f>
        <v>#VALUE!</v>
      </c>
      <c r="CL42" s="542">
        <f>13.8*3.8*J42</f>
        <v>629.28</v>
      </c>
      <c r="CM42" s="247">
        <f t="shared" si="49"/>
        <v>251.71199999999999</v>
      </c>
      <c r="CN42" s="542"/>
      <c r="CO42" s="247">
        <v>293.57798165137615</v>
      </c>
      <c r="CP42" s="247">
        <f t="shared" si="50"/>
        <v>0</v>
      </c>
      <c r="CQ42" s="247">
        <f t="shared" si="51"/>
        <v>0</v>
      </c>
      <c r="CR42" s="1335" t="e">
        <f t="shared" si="52"/>
        <v>#DIV/0!</v>
      </c>
      <c r="CS42" s="1279"/>
      <c r="CT42" s="1279"/>
      <c r="CU42" s="1279"/>
      <c r="CV42" s="1279">
        <f t="shared" ref="CV42:CV53" si="83">SUM(W42:AX42)*CO42</f>
        <v>0</v>
      </c>
      <c r="CW42" s="1279"/>
      <c r="CX42" s="1294">
        <f t="shared" si="55"/>
        <v>0</v>
      </c>
      <c r="CY42" s="1295">
        <f t="shared" si="56"/>
        <v>0</v>
      </c>
      <c r="CZ42" s="1296">
        <f t="shared" si="72"/>
        <v>0</v>
      </c>
      <c r="DA42" s="1294">
        <f t="shared" si="57"/>
        <v>0</v>
      </c>
      <c r="DB42" s="1295">
        <f t="shared" si="58"/>
        <v>0</v>
      </c>
      <c r="DC42" s="1296">
        <f t="shared" si="73"/>
        <v>0</v>
      </c>
      <c r="DD42" s="1294">
        <f t="shared" si="59"/>
        <v>0</v>
      </c>
      <c r="DE42" s="1295">
        <f t="shared" si="60"/>
        <v>0</v>
      </c>
      <c r="DF42" s="1296">
        <f t="shared" si="74"/>
        <v>0</v>
      </c>
      <c r="DG42" s="1294">
        <f t="shared" si="61"/>
        <v>0</v>
      </c>
      <c r="DH42" s="1295">
        <f t="shared" si="62"/>
        <v>0</v>
      </c>
      <c r="DI42" s="1296">
        <f t="shared" si="75"/>
        <v>0</v>
      </c>
      <c r="DJ42" s="1294">
        <f t="shared" si="63"/>
        <v>0</v>
      </c>
      <c r="DK42" s="1295">
        <f t="shared" si="64"/>
        <v>0</v>
      </c>
      <c r="DL42" s="1296">
        <f t="shared" si="76"/>
        <v>0</v>
      </c>
      <c r="DM42" s="1294">
        <f t="shared" si="65"/>
        <v>0</v>
      </c>
      <c r="DN42" s="1295">
        <f t="shared" si="66"/>
        <v>0</v>
      </c>
      <c r="DO42" s="1296">
        <f t="shared" si="77"/>
        <v>0</v>
      </c>
      <c r="DP42" s="1294">
        <f t="shared" si="67"/>
        <v>0</v>
      </c>
      <c r="DQ42" s="1295">
        <f t="shared" si="68"/>
        <v>0</v>
      </c>
      <c r="DR42" s="1296">
        <f t="shared" si="69"/>
        <v>0</v>
      </c>
      <c r="DZ42" s="1227"/>
      <c r="EA42" s="1227"/>
      <c r="EB42" s="1227"/>
      <c r="EC42" s="1227"/>
      <c r="ED42" s="1227"/>
      <c r="EE42" s="1227"/>
      <c r="EF42" s="1227"/>
      <c r="EG42" s="1227"/>
      <c r="EH42" s="1227"/>
      <c r="EI42" s="1227"/>
      <c r="EJ42" s="1227"/>
      <c r="EK42" s="1227"/>
      <c r="EL42" s="1227"/>
      <c r="EM42" s="1227"/>
      <c r="EN42" s="1227"/>
      <c r="EO42" s="1227"/>
      <c r="EP42" s="1227"/>
      <c r="EQ42" s="1227"/>
      <c r="ER42" s="1227"/>
      <c r="ES42" s="1227"/>
      <c r="ET42" s="1227"/>
      <c r="EU42" s="1227"/>
      <c r="EV42" s="1227"/>
      <c r="EW42" s="1227"/>
      <c r="EX42" s="1227"/>
      <c r="EY42" s="1227"/>
      <c r="EZ42" s="1227"/>
      <c r="FA42" s="1227"/>
      <c r="FB42" s="1227"/>
      <c r="FC42" s="1227"/>
      <c r="FD42" s="1227"/>
      <c r="FE42" s="1227"/>
      <c r="FF42" s="1227"/>
      <c r="FG42" s="1227"/>
      <c r="FH42" s="1227"/>
      <c r="FI42" s="1227"/>
      <c r="FJ42" s="1227"/>
      <c r="FK42" s="1227"/>
      <c r="FL42" s="1227"/>
      <c r="FM42" s="1227"/>
      <c r="FN42" s="1227"/>
      <c r="FO42" s="1227"/>
      <c r="FP42" s="1227"/>
      <c r="FQ42" s="1227"/>
      <c r="FR42" s="1227"/>
      <c r="FS42" s="1227"/>
      <c r="FT42" s="1227"/>
      <c r="FU42" s="1227"/>
      <c r="FV42" s="1227"/>
      <c r="FW42" s="1227"/>
      <c r="FX42" s="1227"/>
      <c r="FY42" s="1227"/>
      <c r="FZ42" s="1227"/>
      <c r="GA42" s="1227"/>
      <c r="GB42" s="1227"/>
      <c r="GC42" s="1227"/>
      <c r="GD42" s="1227"/>
      <c r="GE42" s="1227"/>
      <c r="GF42" s="1227"/>
      <c r="GG42" s="1227"/>
      <c r="GH42" s="1227"/>
      <c r="GI42" s="1227"/>
      <c r="GJ42" s="1227"/>
      <c r="GK42" s="1227"/>
      <c r="GL42" s="1227"/>
      <c r="GM42" s="1227"/>
      <c r="GN42" s="1227"/>
      <c r="GO42" s="1227"/>
      <c r="GP42" s="1227"/>
      <c r="GQ42" s="1227"/>
      <c r="GR42" s="1227"/>
      <c r="GS42" s="1227"/>
      <c r="GT42" s="1227"/>
      <c r="GU42" s="1227"/>
      <c r="GV42" s="1227"/>
      <c r="GW42" s="1227"/>
      <c r="GX42" s="1227"/>
      <c r="GY42" s="1227"/>
      <c r="GZ42" s="1227"/>
      <c r="HA42" s="1227"/>
      <c r="HB42" s="1227"/>
      <c r="HC42" s="1227"/>
      <c r="HD42" s="1227"/>
      <c r="HE42" s="1227"/>
      <c r="HF42" s="1227"/>
      <c r="HG42" s="1227"/>
      <c r="HH42" s="1227"/>
      <c r="HI42" s="1227"/>
      <c r="HJ42" s="1227"/>
      <c r="HK42" s="1227"/>
      <c r="HL42" s="1227"/>
      <c r="HM42" s="1227"/>
      <c r="HN42" s="1227"/>
      <c r="HO42" s="1227"/>
      <c r="HP42" s="1227"/>
      <c r="HQ42" s="1227"/>
      <c r="HR42" s="1227"/>
      <c r="HS42" s="1227"/>
      <c r="HT42" s="1227"/>
      <c r="HU42" s="1227"/>
      <c r="HV42" s="1227"/>
      <c r="HW42" s="1227"/>
      <c r="HX42" s="1227"/>
      <c r="HY42" s="1227"/>
      <c r="HZ42" s="1227"/>
      <c r="IA42" s="1227"/>
      <c r="IB42" s="1227"/>
      <c r="IC42" s="1227"/>
      <c r="ID42" s="1227"/>
      <c r="IE42" s="1227"/>
      <c r="IF42" s="1227"/>
      <c r="IG42" s="1227"/>
      <c r="IH42" s="1227"/>
      <c r="II42" s="1227"/>
      <c r="IJ42" s="1227"/>
      <c r="IK42" s="1227"/>
      <c r="IL42" s="1227"/>
      <c r="IM42" s="1227"/>
      <c r="IN42" s="1227"/>
      <c r="IO42" s="1227"/>
      <c r="IP42" s="1227"/>
      <c r="IQ42" s="1227"/>
      <c r="IR42" s="1227"/>
      <c r="IS42" s="1227"/>
      <c r="IT42" s="1227"/>
      <c r="IU42" s="1227"/>
      <c r="IV42" s="1227"/>
      <c r="IW42" s="1227"/>
      <c r="IX42" s="1227"/>
      <c r="IY42" s="1227"/>
      <c r="IZ42" s="1227"/>
      <c r="JA42" s="1227"/>
      <c r="JB42" s="1227"/>
      <c r="JC42" s="1227"/>
      <c r="JD42" s="1227"/>
      <c r="JE42" s="1227"/>
      <c r="JF42" s="1227"/>
      <c r="JG42" s="1227"/>
      <c r="JH42" s="1227"/>
      <c r="JI42" s="1227"/>
      <c r="JJ42" s="1227"/>
      <c r="JK42" s="1227"/>
      <c r="JL42" s="1227"/>
      <c r="JM42" s="1227"/>
      <c r="JN42" s="1227"/>
      <c r="JO42" s="1227"/>
      <c r="JP42" s="1227"/>
      <c r="JQ42" s="1227"/>
      <c r="JR42" s="1227"/>
      <c r="JS42" s="1227"/>
      <c r="JT42" s="1227"/>
      <c r="JU42" s="1227"/>
      <c r="JV42" s="1227"/>
      <c r="JW42" s="1227"/>
    </row>
    <row r="43" spans="1:283" s="1230" customFormat="1" hidden="1">
      <c r="A43" s="1283"/>
      <c r="B43" s="1271"/>
      <c r="C43" s="108" t="s">
        <v>336</v>
      </c>
      <c r="D43" s="706">
        <v>0.40625</v>
      </c>
      <c r="E43" s="1305" t="s">
        <v>322</v>
      </c>
      <c r="F43" s="1305" t="s">
        <v>305</v>
      </c>
      <c r="G43" s="1306" t="str">
        <f t="shared" si="43"/>
        <v>DAY</v>
      </c>
      <c r="H43" s="1357" t="s">
        <v>295</v>
      </c>
      <c r="I43" s="1306" t="s">
        <v>334</v>
      </c>
      <c r="J43" s="1306" t="s">
        <v>335</v>
      </c>
      <c r="K43" s="1301"/>
      <c r="L43" s="1301"/>
      <c r="M43" s="1301"/>
      <c r="N43" s="1301"/>
      <c r="O43" s="1301"/>
      <c r="P43" s="1302"/>
      <c r="Q43" s="1302"/>
      <c r="R43" s="1301"/>
      <c r="S43" s="1301"/>
      <c r="T43" s="1301"/>
      <c r="U43" s="1301"/>
      <c r="V43" s="1301"/>
      <c r="W43" s="1302"/>
      <c r="X43" s="1302"/>
      <c r="Y43" s="1301"/>
      <c r="Z43" s="1301"/>
      <c r="AA43" s="1301"/>
      <c r="AB43" s="1301"/>
      <c r="AC43" s="1301"/>
      <c r="AD43" s="1302"/>
      <c r="AE43" s="1302"/>
      <c r="AF43" s="1301"/>
      <c r="AG43" s="1301"/>
      <c r="AH43" s="1301"/>
      <c r="AI43" s="1301"/>
      <c r="AJ43" s="1301"/>
      <c r="AK43" s="1302"/>
      <c r="AL43" s="1302"/>
      <c r="AM43" s="1301"/>
      <c r="AN43" s="1301"/>
      <c r="AO43" s="1301"/>
      <c r="AP43" s="1301"/>
      <c r="AQ43" s="1301"/>
      <c r="AR43" s="1302"/>
      <c r="AS43" s="1302"/>
      <c r="AT43" s="1301"/>
      <c r="AU43" s="1301"/>
      <c r="AV43" s="1301"/>
      <c r="AW43" s="1301"/>
      <c r="AX43" s="1301"/>
      <c r="AY43" s="1302"/>
      <c r="AZ43" s="1302"/>
      <c r="BA43" s="1301"/>
      <c r="BB43" s="1301"/>
      <c r="BC43" s="1301"/>
      <c r="BD43" s="1301"/>
      <c r="BE43" s="1301"/>
      <c r="BF43" s="1302"/>
      <c r="BG43" s="1302"/>
      <c r="BH43" s="1301"/>
      <c r="BI43" s="1301"/>
      <c r="BJ43" s="1301"/>
      <c r="BK43" s="1301"/>
      <c r="BL43" s="1301"/>
      <c r="BM43" s="1302"/>
      <c r="BN43" s="1302"/>
      <c r="BO43" s="1301"/>
      <c r="BP43" s="1301"/>
      <c r="BQ43" s="1301"/>
      <c r="BR43" s="1301"/>
      <c r="BS43" s="1301"/>
      <c r="BT43" s="1302"/>
      <c r="BU43" s="1302"/>
      <c r="BV43" s="1301"/>
      <c r="BW43" s="1301"/>
      <c r="BX43" s="1301"/>
      <c r="BY43" s="1301"/>
      <c r="BZ43" s="1301"/>
      <c r="CA43" s="1302"/>
      <c r="CB43" s="1302"/>
      <c r="CC43" s="1301"/>
      <c r="CD43" s="1303">
        <f t="shared" si="44"/>
        <v>0</v>
      </c>
      <c r="CE43" s="116"/>
      <c r="CF43" s="117">
        <v>1.8</v>
      </c>
      <c r="CG43" s="118">
        <f t="shared" si="45"/>
        <v>0.77015640489040638</v>
      </c>
      <c r="CH43" s="119">
        <f t="shared" si="46"/>
        <v>0</v>
      </c>
      <c r="CI43" s="120">
        <f t="shared" si="47"/>
        <v>0</v>
      </c>
      <c r="CJ43" s="121">
        <f t="shared" si="48"/>
        <v>0</v>
      </c>
      <c r="CK43" s="543" t="e">
        <f>17.5*1.4*I43</f>
        <v>#VALUE!</v>
      </c>
      <c r="CL43" s="543">
        <f>17.5*1.4*J43</f>
        <v>294</v>
      </c>
      <c r="CM43" s="248">
        <f t="shared" si="49"/>
        <v>117.60000000000001</v>
      </c>
      <c r="CN43" s="543"/>
      <c r="CO43" s="248">
        <v>293.57798165137615</v>
      </c>
      <c r="CP43" s="249">
        <f t="shared" si="50"/>
        <v>0</v>
      </c>
      <c r="CQ43" s="249">
        <f t="shared" si="51"/>
        <v>0</v>
      </c>
      <c r="CR43" s="1318" t="e">
        <f t="shared" si="52"/>
        <v>#DIV/0!</v>
      </c>
      <c r="CS43" s="1279"/>
      <c r="CT43" s="1279"/>
      <c r="CU43" s="1279"/>
      <c r="CV43" s="1279">
        <f t="shared" si="83"/>
        <v>0</v>
      </c>
      <c r="CW43" s="1279"/>
      <c r="CX43" s="1294">
        <f t="shared" si="55"/>
        <v>0</v>
      </c>
      <c r="CY43" s="1295">
        <f t="shared" si="56"/>
        <v>0</v>
      </c>
      <c r="CZ43" s="1296">
        <f t="shared" si="72"/>
        <v>0</v>
      </c>
      <c r="DA43" s="1294">
        <f t="shared" si="57"/>
        <v>0</v>
      </c>
      <c r="DB43" s="1295">
        <f t="shared" si="58"/>
        <v>0</v>
      </c>
      <c r="DC43" s="1296">
        <f t="shared" si="73"/>
        <v>0</v>
      </c>
      <c r="DD43" s="1294">
        <f t="shared" si="59"/>
        <v>0</v>
      </c>
      <c r="DE43" s="1295">
        <f t="shared" si="60"/>
        <v>0</v>
      </c>
      <c r="DF43" s="1296">
        <f t="shared" si="74"/>
        <v>0</v>
      </c>
      <c r="DG43" s="1294">
        <f t="shared" si="61"/>
        <v>0</v>
      </c>
      <c r="DH43" s="1295">
        <f t="shared" si="62"/>
        <v>0</v>
      </c>
      <c r="DI43" s="1296">
        <f t="shared" si="75"/>
        <v>0</v>
      </c>
      <c r="DJ43" s="1294">
        <f t="shared" si="63"/>
        <v>0</v>
      </c>
      <c r="DK43" s="1295">
        <f t="shared" si="64"/>
        <v>0</v>
      </c>
      <c r="DL43" s="1296">
        <f t="shared" si="76"/>
        <v>0</v>
      </c>
      <c r="DM43" s="1294">
        <f t="shared" si="65"/>
        <v>0</v>
      </c>
      <c r="DN43" s="1295">
        <f t="shared" si="66"/>
        <v>0</v>
      </c>
      <c r="DO43" s="1296">
        <f t="shared" si="77"/>
        <v>0</v>
      </c>
      <c r="DP43" s="1294">
        <f t="shared" si="67"/>
        <v>0</v>
      </c>
      <c r="DQ43" s="1295">
        <f t="shared" si="68"/>
        <v>0</v>
      </c>
      <c r="DR43" s="1296">
        <f t="shared" si="69"/>
        <v>0</v>
      </c>
      <c r="DZ43" s="1227"/>
      <c r="EA43" s="1227"/>
      <c r="EB43" s="1227"/>
      <c r="EC43" s="1227"/>
      <c r="ED43" s="1227"/>
      <c r="EE43" s="1227"/>
      <c r="EF43" s="1227"/>
      <c r="EG43" s="1227"/>
      <c r="EH43" s="1227"/>
      <c r="EI43" s="1227"/>
      <c r="EJ43" s="1227"/>
      <c r="EK43" s="1227"/>
      <c r="EL43" s="1227"/>
      <c r="EM43" s="1227"/>
      <c r="EN43" s="1227"/>
      <c r="EO43" s="1227"/>
      <c r="EP43" s="1227"/>
      <c r="EQ43" s="1227"/>
      <c r="ER43" s="1227"/>
      <c r="ES43" s="1227"/>
      <c r="ET43" s="1227"/>
      <c r="EU43" s="1227"/>
      <c r="EV43" s="1227"/>
      <c r="EW43" s="1227"/>
      <c r="EX43" s="1227"/>
      <c r="EY43" s="1227"/>
      <c r="EZ43" s="1227"/>
      <c r="FA43" s="1227"/>
      <c r="FB43" s="1227"/>
      <c r="FC43" s="1227"/>
      <c r="FD43" s="1227"/>
      <c r="FE43" s="1227"/>
      <c r="FF43" s="1227"/>
      <c r="FG43" s="1227"/>
      <c r="FH43" s="1227"/>
      <c r="FI43" s="1227"/>
      <c r="FJ43" s="1227"/>
      <c r="FK43" s="1227"/>
      <c r="FL43" s="1227"/>
      <c r="FM43" s="1227"/>
      <c r="FN43" s="1227"/>
      <c r="FO43" s="1227"/>
      <c r="FP43" s="1227"/>
      <c r="FQ43" s="1227"/>
      <c r="FR43" s="1227"/>
      <c r="FS43" s="1227"/>
      <c r="FT43" s="1227"/>
      <c r="FU43" s="1227"/>
      <c r="FV43" s="1227"/>
      <c r="FW43" s="1227"/>
      <c r="FX43" s="1227"/>
      <c r="FY43" s="1227"/>
      <c r="FZ43" s="1227"/>
      <c r="GA43" s="1227"/>
      <c r="GB43" s="1227"/>
      <c r="GC43" s="1227"/>
      <c r="GD43" s="1227"/>
      <c r="GE43" s="1227"/>
      <c r="GF43" s="1227"/>
      <c r="GG43" s="1227"/>
      <c r="GH43" s="1227"/>
      <c r="GI43" s="1227"/>
      <c r="GJ43" s="1227"/>
      <c r="GK43" s="1227"/>
      <c r="GL43" s="1227"/>
      <c r="GM43" s="1227"/>
      <c r="GN43" s="1227"/>
      <c r="GO43" s="1227"/>
      <c r="GP43" s="1227"/>
      <c r="GQ43" s="1227"/>
      <c r="GR43" s="1227"/>
      <c r="GS43" s="1227"/>
      <c r="GT43" s="1227"/>
      <c r="GU43" s="1227"/>
      <c r="GV43" s="1227"/>
      <c r="GW43" s="1227"/>
      <c r="GX43" s="1227"/>
      <c r="GY43" s="1227"/>
      <c r="GZ43" s="1227"/>
      <c r="HA43" s="1227"/>
      <c r="HB43" s="1227"/>
      <c r="HC43" s="1227"/>
      <c r="HD43" s="1227"/>
      <c r="HE43" s="1227"/>
      <c r="HF43" s="1227"/>
      <c r="HG43" s="1227"/>
      <c r="HH43" s="1227"/>
      <c r="HI43" s="1227"/>
      <c r="HJ43" s="1227"/>
      <c r="HK43" s="1227"/>
      <c r="HL43" s="1227"/>
      <c r="HM43" s="1227"/>
      <c r="HN43" s="1227"/>
      <c r="HO43" s="1227"/>
      <c r="HP43" s="1227"/>
      <c r="HQ43" s="1227"/>
      <c r="HR43" s="1227"/>
      <c r="HS43" s="1227"/>
      <c r="HT43" s="1227"/>
      <c r="HU43" s="1227"/>
      <c r="HV43" s="1227"/>
      <c r="HW43" s="1227"/>
      <c r="HX43" s="1227"/>
      <c r="HY43" s="1227"/>
      <c r="HZ43" s="1227"/>
      <c r="IA43" s="1227"/>
      <c r="IB43" s="1227"/>
      <c r="IC43" s="1227"/>
      <c r="ID43" s="1227"/>
      <c r="IE43" s="1227"/>
      <c r="IF43" s="1227"/>
      <c r="IG43" s="1227"/>
      <c r="IH43" s="1227"/>
      <c r="II43" s="1227"/>
      <c r="IJ43" s="1227"/>
      <c r="IK43" s="1227"/>
      <c r="IL43" s="1227"/>
      <c r="IM43" s="1227"/>
      <c r="IN43" s="1227"/>
      <c r="IO43" s="1227"/>
      <c r="IP43" s="1227"/>
      <c r="IQ43" s="1227"/>
      <c r="IR43" s="1227"/>
      <c r="IS43" s="1227"/>
      <c r="IT43" s="1227"/>
      <c r="IU43" s="1227"/>
      <c r="IV43" s="1227"/>
      <c r="IW43" s="1227"/>
      <c r="IX43" s="1227"/>
      <c r="IY43" s="1227"/>
      <c r="IZ43" s="1227"/>
      <c r="JA43" s="1227"/>
      <c r="JB43" s="1227"/>
      <c r="JC43" s="1227"/>
      <c r="JD43" s="1227"/>
      <c r="JE43" s="1227"/>
      <c r="JF43" s="1227"/>
      <c r="JG43" s="1227"/>
      <c r="JH43" s="1227"/>
      <c r="JI43" s="1227"/>
      <c r="JJ43" s="1227"/>
      <c r="JK43" s="1227"/>
      <c r="JL43" s="1227"/>
      <c r="JM43" s="1227"/>
      <c r="JN43" s="1227"/>
      <c r="JO43" s="1227"/>
      <c r="JP43" s="1227"/>
      <c r="JQ43" s="1227"/>
      <c r="JR43" s="1227"/>
      <c r="JS43" s="1227"/>
      <c r="JT43" s="1227"/>
      <c r="JU43" s="1227"/>
      <c r="JV43" s="1227"/>
      <c r="JW43" s="1227"/>
    </row>
    <row r="44" spans="1:283" s="1230" customFormat="1" hidden="1">
      <c r="A44" s="1283"/>
      <c r="B44" s="1271"/>
      <c r="C44" s="108" t="s">
        <v>328</v>
      </c>
      <c r="D44" s="706">
        <v>0.64583333333333337</v>
      </c>
      <c r="E44" s="1305" t="s">
        <v>322</v>
      </c>
      <c r="F44" s="1305" t="s">
        <v>305</v>
      </c>
      <c r="G44" s="1306" t="str">
        <f t="shared" si="43"/>
        <v>EARLY</v>
      </c>
      <c r="H44" s="1357" t="s">
        <v>295</v>
      </c>
      <c r="I44" s="1306" t="s">
        <v>334</v>
      </c>
      <c r="J44" s="1306" t="s">
        <v>335</v>
      </c>
      <c r="K44" s="1301"/>
      <c r="L44" s="1301"/>
      <c r="M44" s="1301"/>
      <c r="N44" s="1301"/>
      <c r="O44" s="1301"/>
      <c r="P44" s="1302"/>
      <c r="Q44" s="1302"/>
      <c r="R44" s="1301"/>
      <c r="S44" s="1301"/>
      <c r="T44" s="1301"/>
      <c r="U44" s="1301"/>
      <c r="V44" s="1301"/>
      <c r="W44" s="1302"/>
      <c r="X44" s="1302"/>
      <c r="Y44" s="1301"/>
      <c r="Z44" s="1301"/>
      <c r="AA44" s="1301"/>
      <c r="AB44" s="1301"/>
      <c r="AC44" s="1301"/>
      <c r="AD44" s="1302"/>
      <c r="AE44" s="1302"/>
      <c r="AF44" s="1301"/>
      <c r="AG44" s="1301"/>
      <c r="AH44" s="1301"/>
      <c r="AI44" s="1301"/>
      <c r="AJ44" s="1301"/>
      <c r="AK44" s="1302"/>
      <c r="AL44" s="1302"/>
      <c r="AM44" s="1301"/>
      <c r="AN44" s="1301"/>
      <c r="AO44" s="1301"/>
      <c r="AP44" s="1301"/>
      <c r="AQ44" s="1301"/>
      <c r="AR44" s="1302"/>
      <c r="AS44" s="1302"/>
      <c r="AT44" s="1301"/>
      <c r="AU44" s="1301"/>
      <c r="AV44" s="1301"/>
      <c r="AW44" s="1301"/>
      <c r="AX44" s="1301"/>
      <c r="AY44" s="1302"/>
      <c r="AZ44" s="1302"/>
      <c r="BA44" s="1301"/>
      <c r="BB44" s="1301"/>
      <c r="BC44" s="1301"/>
      <c r="BD44" s="1301"/>
      <c r="BE44" s="1301"/>
      <c r="BF44" s="1302"/>
      <c r="BG44" s="1302"/>
      <c r="BH44" s="1301"/>
      <c r="BI44" s="1301"/>
      <c r="BJ44" s="1301"/>
      <c r="BK44" s="1301"/>
      <c r="BL44" s="1301"/>
      <c r="BM44" s="1302"/>
      <c r="BN44" s="1302"/>
      <c r="BO44" s="1301"/>
      <c r="BP44" s="1301"/>
      <c r="BQ44" s="1301"/>
      <c r="BR44" s="1301"/>
      <c r="BS44" s="1301"/>
      <c r="BT44" s="1302"/>
      <c r="BU44" s="1302"/>
      <c r="BV44" s="1301"/>
      <c r="BW44" s="1301"/>
      <c r="BX44" s="1301"/>
      <c r="BY44" s="1301"/>
      <c r="BZ44" s="1301"/>
      <c r="CA44" s="1302"/>
      <c r="CB44" s="1302"/>
      <c r="CC44" s="1301"/>
      <c r="CD44" s="1303">
        <f t="shared" si="44"/>
        <v>0</v>
      </c>
      <c r="CE44" s="116"/>
      <c r="CF44" s="117">
        <v>2</v>
      </c>
      <c r="CG44" s="118">
        <f t="shared" si="45"/>
        <v>0.85572933876711821</v>
      </c>
      <c r="CH44" s="119">
        <f t="shared" si="46"/>
        <v>0</v>
      </c>
      <c r="CI44" s="120">
        <f t="shared" si="47"/>
        <v>0</v>
      </c>
      <c r="CJ44" s="121">
        <f t="shared" si="48"/>
        <v>0</v>
      </c>
      <c r="CK44" s="543" t="e">
        <f>17.5*1.4*I44</f>
        <v>#VALUE!</v>
      </c>
      <c r="CL44" s="543">
        <f>17.5*1.4*J44</f>
        <v>294</v>
      </c>
      <c r="CM44" s="248">
        <f t="shared" si="49"/>
        <v>117.60000000000001</v>
      </c>
      <c r="CN44" s="543"/>
      <c r="CO44" s="248">
        <v>293.57798165137615</v>
      </c>
      <c r="CP44" s="249">
        <f t="shared" si="50"/>
        <v>0</v>
      </c>
      <c r="CQ44" s="249">
        <f t="shared" si="51"/>
        <v>0</v>
      </c>
      <c r="CR44" s="1318" t="e">
        <f t="shared" si="52"/>
        <v>#DIV/0!</v>
      </c>
      <c r="CS44" s="1279"/>
      <c r="CT44" s="1279"/>
      <c r="CU44" s="1279"/>
      <c r="CV44" s="1279">
        <f t="shared" si="83"/>
        <v>0</v>
      </c>
      <c r="CW44" s="1279"/>
      <c r="CX44" s="1294">
        <f t="shared" si="55"/>
        <v>0</v>
      </c>
      <c r="CY44" s="1295">
        <f t="shared" si="56"/>
        <v>0</v>
      </c>
      <c r="CZ44" s="1296">
        <f t="shared" si="72"/>
        <v>0</v>
      </c>
      <c r="DA44" s="1294">
        <f t="shared" si="57"/>
        <v>0</v>
      </c>
      <c r="DB44" s="1295">
        <f t="shared" si="58"/>
        <v>0</v>
      </c>
      <c r="DC44" s="1296">
        <f t="shared" si="73"/>
        <v>0</v>
      </c>
      <c r="DD44" s="1294">
        <f t="shared" si="59"/>
        <v>0</v>
      </c>
      <c r="DE44" s="1295">
        <f t="shared" si="60"/>
        <v>0</v>
      </c>
      <c r="DF44" s="1296">
        <f t="shared" si="74"/>
        <v>0</v>
      </c>
      <c r="DG44" s="1294">
        <f t="shared" si="61"/>
        <v>0</v>
      </c>
      <c r="DH44" s="1295">
        <f t="shared" si="62"/>
        <v>0</v>
      </c>
      <c r="DI44" s="1296">
        <f t="shared" si="75"/>
        <v>0</v>
      </c>
      <c r="DJ44" s="1294">
        <f t="shared" si="63"/>
        <v>0</v>
      </c>
      <c r="DK44" s="1295">
        <f t="shared" si="64"/>
        <v>0</v>
      </c>
      <c r="DL44" s="1296">
        <f t="shared" si="76"/>
        <v>0</v>
      </c>
      <c r="DM44" s="1294">
        <f t="shared" si="65"/>
        <v>0</v>
      </c>
      <c r="DN44" s="1295">
        <f t="shared" si="66"/>
        <v>0</v>
      </c>
      <c r="DO44" s="1296">
        <f t="shared" si="77"/>
        <v>0</v>
      </c>
      <c r="DP44" s="1294">
        <f t="shared" si="67"/>
        <v>0</v>
      </c>
      <c r="DQ44" s="1295">
        <f t="shared" si="68"/>
        <v>0</v>
      </c>
      <c r="DR44" s="1296">
        <f t="shared" si="69"/>
        <v>0</v>
      </c>
      <c r="DZ44" s="1227"/>
      <c r="EA44" s="1227"/>
      <c r="EB44" s="1227"/>
      <c r="EC44" s="1227"/>
      <c r="ED44" s="1227"/>
      <c r="EE44" s="1227"/>
      <c r="EF44" s="1227"/>
      <c r="EG44" s="1227"/>
      <c r="EH44" s="1227"/>
      <c r="EI44" s="1227"/>
      <c r="EJ44" s="1227"/>
      <c r="EK44" s="1227"/>
      <c r="EL44" s="1227"/>
      <c r="EM44" s="1227"/>
      <c r="EN44" s="1227"/>
      <c r="EO44" s="1227"/>
      <c r="EP44" s="1227"/>
      <c r="EQ44" s="1227"/>
      <c r="ER44" s="1227"/>
      <c r="ES44" s="1227"/>
      <c r="ET44" s="1227"/>
      <c r="EU44" s="1227"/>
      <c r="EV44" s="1227"/>
      <c r="EW44" s="1227"/>
      <c r="EX44" s="1227"/>
      <c r="EY44" s="1227"/>
      <c r="EZ44" s="1227"/>
      <c r="FA44" s="1227"/>
      <c r="FB44" s="1227"/>
      <c r="FC44" s="1227"/>
      <c r="FD44" s="1227"/>
      <c r="FE44" s="1227"/>
      <c r="FF44" s="1227"/>
      <c r="FG44" s="1227"/>
      <c r="FH44" s="1227"/>
      <c r="FI44" s="1227"/>
      <c r="FJ44" s="1227"/>
      <c r="FK44" s="1227"/>
      <c r="FL44" s="1227"/>
      <c r="FM44" s="1227"/>
      <c r="FN44" s="1227"/>
      <c r="FO44" s="1227"/>
      <c r="FP44" s="1227"/>
      <c r="FQ44" s="1227"/>
      <c r="FR44" s="1227"/>
      <c r="FS44" s="1227"/>
      <c r="FT44" s="1227"/>
      <c r="FU44" s="1227"/>
      <c r="FV44" s="1227"/>
      <c r="FW44" s="1227"/>
      <c r="FX44" s="1227"/>
      <c r="FY44" s="1227"/>
      <c r="FZ44" s="1227"/>
      <c r="GA44" s="1227"/>
      <c r="GB44" s="1227"/>
      <c r="GC44" s="1227"/>
      <c r="GD44" s="1227"/>
      <c r="GE44" s="1227"/>
      <c r="GF44" s="1227"/>
      <c r="GG44" s="1227"/>
      <c r="GH44" s="1227"/>
      <c r="GI44" s="1227"/>
      <c r="GJ44" s="1227"/>
      <c r="GK44" s="1227"/>
      <c r="GL44" s="1227"/>
      <c r="GM44" s="1227"/>
      <c r="GN44" s="1227"/>
      <c r="GO44" s="1227"/>
      <c r="GP44" s="1227"/>
      <c r="GQ44" s="1227"/>
      <c r="GR44" s="1227"/>
      <c r="GS44" s="1227"/>
      <c r="GT44" s="1227"/>
      <c r="GU44" s="1227"/>
      <c r="GV44" s="1227"/>
      <c r="GW44" s="1227"/>
      <c r="GX44" s="1227"/>
      <c r="GY44" s="1227"/>
      <c r="GZ44" s="1227"/>
      <c r="HA44" s="1227"/>
      <c r="HB44" s="1227"/>
      <c r="HC44" s="1227"/>
      <c r="HD44" s="1227"/>
      <c r="HE44" s="1227"/>
      <c r="HF44" s="1227"/>
      <c r="HG44" s="1227"/>
      <c r="HH44" s="1227"/>
      <c r="HI44" s="1227"/>
      <c r="HJ44" s="1227"/>
      <c r="HK44" s="1227"/>
      <c r="HL44" s="1227"/>
      <c r="HM44" s="1227"/>
      <c r="HN44" s="1227"/>
      <c r="HO44" s="1227"/>
      <c r="HP44" s="1227"/>
      <c r="HQ44" s="1227"/>
      <c r="HR44" s="1227"/>
      <c r="HS44" s="1227"/>
      <c r="HT44" s="1227"/>
      <c r="HU44" s="1227"/>
      <c r="HV44" s="1227"/>
      <c r="HW44" s="1227"/>
      <c r="HX44" s="1227"/>
      <c r="HY44" s="1227"/>
      <c r="HZ44" s="1227"/>
      <c r="IA44" s="1227"/>
      <c r="IB44" s="1227"/>
      <c r="IC44" s="1227"/>
      <c r="ID44" s="1227"/>
      <c r="IE44" s="1227"/>
      <c r="IF44" s="1227"/>
      <c r="IG44" s="1227"/>
      <c r="IH44" s="1227"/>
      <c r="II44" s="1227"/>
      <c r="IJ44" s="1227"/>
      <c r="IK44" s="1227"/>
      <c r="IL44" s="1227"/>
      <c r="IM44" s="1227"/>
      <c r="IN44" s="1227"/>
      <c r="IO44" s="1227"/>
      <c r="IP44" s="1227"/>
      <c r="IQ44" s="1227"/>
      <c r="IR44" s="1227"/>
      <c r="IS44" s="1227"/>
      <c r="IT44" s="1227"/>
      <c r="IU44" s="1227"/>
      <c r="IV44" s="1227"/>
      <c r="IW44" s="1227"/>
      <c r="IX44" s="1227"/>
      <c r="IY44" s="1227"/>
      <c r="IZ44" s="1227"/>
      <c r="JA44" s="1227"/>
      <c r="JB44" s="1227"/>
      <c r="JC44" s="1227"/>
      <c r="JD44" s="1227"/>
      <c r="JE44" s="1227"/>
      <c r="JF44" s="1227"/>
      <c r="JG44" s="1227"/>
      <c r="JH44" s="1227"/>
      <c r="JI44" s="1227"/>
      <c r="JJ44" s="1227"/>
      <c r="JK44" s="1227"/>
      <c r="JL44" s="1227"/>
      <c r="JM44" s="1227"/>
      <c r="JN44" s="1227"/>
      <c r="JO44" s="1227"/>
      <c r="JP44" s="1227"/>
      <c r="JQ44" s="1227"/>
      <c r="JR44" s="1227"/>
      <c r="JS44" s="1227"/>
      <c r="JT44" s="1227"/>
      <c r="JU44" s="1227"/>
      <c r="JV44" s="1227"/>
      <c r="JW44" s="1227"/>
    </row>
    <row r="45" spans="1:283" s="1230" customFormat="1" hidden="1">
      <c r="A45" s="1283"/>
      <c r="B45" s="1271"/>
      <c r="C45" s="108" t="s">
        <v>329</v>
      </c>
      <c r="D45" s="706">
        <v>0.6875</v>
      </c>
      <c r="E45" s="1305" t="s">
        <v>322</v>
      </c>
      <c r="F45" s="1305" t="s">
        <v>305</v>
      </c>
      <c r="G45" s="1306" t="str">
        <f t="shared" si="43"/>
        <v>EARLY</v>
      </c>
      <c r="H45" s="1357" t="s">
        <v>295</v>
      </c>
      <c r="I45" s="1306" t="s">
        <v>334</v>
      </c>
      <c r="J45" s="1306" t="s">
        <v>335</v>
      </c>
      <c r="K45" s="1301"/>
      <c r="L45" s="1301"/>
      <c r="M45" s="1301"/>
      <c r="N45" s="1301"/>
      <c r="O45" s="1301"/>
      <c r="P45" s="1302"/>
      <c r="Q45" s="1302"/>
      <c r="R45" s="1301"/>
      <c r="S45" s="1301"/>
      <c r="T45" s="1301"/>
      <c r="U45" s="1301"/>
      <c r="V45" s="1301"/>
      <c r="W45" s="1302"/>
      <c r="X45" s="1302"/>
      <c r="Y45" s="1301"/>
      <c r="Z45" s="1301"/>
      <c r="AA45" s="1301"/>
      <c r="AB45" s="1301"/>
      <c r="AC45" s="1301"/>
      <c r="AD45" s="1302"/>
      <c r="AE45" s="1302"/>
      <c r="AF45" s="1301"/>
      <c r="AG45" s="1301"/>
      <c r="AH45" s="1301"/>
      <c r="AI45" s="1301"/>
      <c r="AJ45" s="1301"/>
      <c r="AK45" s="1302"/>
      <c r="AL45" s="1302"/>
      <c r="AM45" s="1301"/>
      <c r="AN45" s="1301"/>
      <c r="AO45" s="1301"/>
      <c r="AP45" s="1301"/>
      <c r="AQ45" s="1301"/>
      <c r="AR45" s="1302"/>
      <c r="AS45" s="1302"/>
      <c r="AT45" s="1301"/>
      <c r="AU45" s="1301"/>
      <c r="AV45" s="1301"/>
      <c r="AW45" s="1301"/>
      <c r="AX45" s="1301"/>
      <c r="AY45" s="1302"/>
      <c r="AZ45" s="1302"/>
      <c r="BA45" s="1301"/>
      <c r="BB45" s="1301"/>
      <c r="BC45" s="1301"/>
      <c r="BD45" s="1301"/>
      <c r="BE45" s="1301"/>
      <c r="BF45" s="1302"/>
      <c r="BG45" s="1302"/>
      <c r="BH45" s="1301"/>
      <c r="BI45" s="1301"/>
      <c r="BJ45" s="1301"/>
      <c r="BK45" s="1301"/>
      <c r="BL45" s="1301"/>
      <c r="BM45" s="1302"/>
      <c r="BN45" s="1302"/>
      <c r="BO45" s="1301"/>
      <c r="BP45" s="1301"/>
      <c r="BQ45" s="1301"/>
      <c r="BR45" s="1301"/>
      <c r="BS45" s="1301"/>
      <c r="BT45" s="1302"/>
      <c r="BU45" s="1302"/>
      <c r="BV45" s="1301"/>
      <c r="BW45" s="1301"/>
      <c r="BX45" s="1301"/>
      <c r="BY45" s="1301"/>
      <c r="BZ45" s="1301"/>
      <c r="CA45" s="1302"/>
      <c r="CB45" s="1302"/>
      <c r="CC45" s="1301"/>
      <c r="CD45" s="1303">
        <f t="shared" si="44"/>
        <v>0</v>
      </c>
      <c r="CE45" s="116"/>
      <c r="CF45" s="117">
        <v>1.5</v>
      </c>
      <c r="CG45" s="118">
        <f t="shared" si="45"/>
        <v>0.64179700407533868</v>
      </c>
      <c r="CH45" s="119">
        <f t="shared" si="46"/>
        <v>0</v>
      </c>
      <c r="CI45" s="120">
        <f t="shared" si="47"/>
        <v>0</v>
      </c>
      <c r="CJ45" s="121">
        <f t="shared" si="48"/>
        <v>0</v>
      </c>
      <c r="CK45" s="543" t="e">
        <f>7.5*1.1*I45</f>
        <v>#VALUE!</v>
      </c>
      <c r="CL45" s="543">
        <f>7.5*1.1*J45</f>
        <v>99</v>
      </c>
      <c r="CM45" s="248">
        <f t="shared" si="49"/>
        <v>39.599999999999994</v>
      </c>
      <c r="CN45" s="543"/>
      <c r="CO45" s="248">
        <v>293.57798165137615</v>
      </c>
      <c r="CP45" s="249">
        <f t="shared" si="50"/>
        <v>0</v>
      </c>
      <c r="CQ45" s="249">
        <f t="shared" si="51"/>
        <v>0</v>
      </c>
      <c r="CR45" s="1318" t="e">
        <f t="shared" si="52"/>
        <v>#DIV/0!</v>
      </c>
      <c r="CS45" s="1279"/>
      <c r="CT45" s="1279"/>
      <c r="CU45" s="1279"/>
      <c r="CV45" s="1279">
        <f t="shared" si="83"/>
        <v>0</v>
      </c>
      <c r="CW45" s="1279"/>
      <c r="CX45" s="1294">
        <f t="shared" si="55"/>
        <v>0</v>
      </c>
      <c r="CY45" s="1295">
        <f t="shared" si="56"/>
        <v>0</v>
      </c>
      <c r="CZ45" s="1296">
        <f t="shared" si="72"/>
        <v>0</v>
      </c>
      <c r="DA45" s="1294">
        <f t="shared" si="57"/>
        <v>0</v>
      </c>
      <c r="DB45" s="1295">
        <f t="shared" si="58"/>
        <v>0</v>
      </c>
      <c r="DC45" s="1296">
        <f t="shared" si="73"/>
        <v>0</v>
      </c>
      <c r="DD45" s="1294">
        <f t="shared" si="59"/>
        <v>0</v>
      </c>
      <c r="DE45" s="1295">
        <f t="shared" si="60"/>
        <v>0</v>
      </c>
      <c r="DF45" s="1296">
        <f t="shared" si="74"/>
        <v>0</v>
      </c>
      <c r="DG45" s="1294">
        <f t="shared" si="61"/>
        <v>0</v>
      </c>
      <c r="DH45" s="1295">
        <f t="shared" si="62"/>
        <v>0</v>
      </c>
      <c r="DI45" s="1296">
        <f t="shared" si="75"/>
        <v>0</v>
      </c>
      <c r="DJ45" s="1294">
        <f t="shared" si="63"/>
        <v>0</v>
      </c>
      <c r="DK45" s="1295">
        <f t="shared" si="64"/>
        <v>0</v>
      </c>
      <c r="DL45" s="1296">
        <f t="shared" si="76"/>
        <v>0</v>
      </c>
      <c r="DM45" s="1294">
        <f t="shared" si="65"/>
        <v>0</v>
      </c>
      <c r="DN45" s="1295">
        <f t="shared" si="66"/>
        <v>0</v>
      </c>
      <c r="DO45" s="1296">
        <f t="shared" si="77"/>
        <v>0</v>
      </c>
      <c r="DP45" s="1294">
        <f t="shared" si="67"/>
        <v>0</v>
      </c>
      <c r="DQ45" s="1295">
        <f t="shared" si="68"/>
        <v>0</v>
      </c>
      <c r="DR45" s="1296">
        <f t="shared" si="69"/>
        <v>0</v>
      </c>
      <c r="DZ45" s="1227"/>
      <c r="EA45" s="1227"/>
      <c r="EB45" s="1227"/>
      <c r="EC45" s="1227"/>
      <c r="ED45" s="1227"/>
      <c r="EE45" s="1227"/>
      <c r="EF45" s="1227"/>
      <c r="EG45" s="1227"/>
      <c r="EH45" s="1227"/>
      <c r="EI45" s="1227"/>
      <c r="EJ45" s="1227"/>
      <c r="EK45" s="1227"/>
      <c r="EL45" s="1227"/>
      <c r="EM45" s="1227"/>
      <c r="EN45" s="1227"/>
      <c r="EO45" s="1227"/>
      <c r="EP45" s="1227"/>
      <c r="EQ45" s="1227"/>
      <c r="ER45" s="1227"/>
      <c r="ES45" s="1227"/>
      <c r="ET45" s="1227"/>
      <c r="EU45" s="1227"/>
      <c r="EV45" s="1227"/>
      <c r="EW45" s="1227"/>
      <c r="EX45" s="1227"/>
      <c r="EY45" s="1227"/>
      <c r="EZ45" s="1227"/>
      <c r="FA45" s="1227"/>
      <c r="FB45" s="1227"/>
      <c r="FC45" s="1227"/>
      <c r="FD45" s="1227"/>
      <c r="FE45" s="1227"/>
      <c r="FF45" s="1227"/>
      <c r="FG45" s="1227"/>
      <c r="FH45" s="1227"/>
      <c r="FI45" s="1227"/>
      <c r="FJ45" s="1227"/>
      <c r="FK45" s="1227"/>
      <c r="FL45" s="1227"/>
      <c r="FM45" s="1227"/>
      <c r="FN45" s="1227"/>
      <c r="FO45" s="1227"/>
      <c r="FP45" s="1227"/>
      <c r="FQ45" s="1227"/>
      <c r="FR45" s="1227"/>
      <c r="FS45" s="1227"/>
      <c r="FT45" s="1227"/>
      <c r="FU45" s="1227"/>
      <c r="FV45" s="1227"/>
      <c r="FW45" s="1227"/>
      <c r="FX45" s="1227"/>
      <c r="FY45" s="1227"/>
      <c r="FZ45" s="1227"/>
      <c r="GA45" s="1227"/>
      <c r="GB45" s="1227"/>
      <c r="GC45" s="1227"/>
      <c r="GD45" s="1227"/>
      <c r="GE45" s="1227"/>
      <c r="GF45" s="1227"/>
      <c r="GG45" s="1227"/>
      <c r="GH45" s="1227"/>
      <c r="GI45" s="1227"/>
      <c r="GJ45" s="1227"/>
      <c r="GK45" s="1227"/>
      <c r="GL45" s="1227"/>
      <c r="GM45" s="1227"/>
      <c r="GN45" s="1227"/>
      <c r="GO45" s="1227"/>
      <c r="GP45" s="1227"/>
      <c r="GQ45" s="1227"/>
      <c r="GR45" s="1227"/>
      <c r="GS45" s="1227"/>
      <c r="GT45" s="1227"/>
      <c r="GU45" s="1227"/>
      <c r="GV45" s="1227"/>
      <c r="GW45" s="1227"/>
      <c r="GX45" s="1227"/>
      <c r="GY45" s="1227"/>
      <c r="GZ45" s="1227"/>
      <c r="HA45" s="1227"/>
      <c r="HB45" s="1227"/>
      <c r="HC45" s="1227"/>
      <c r="HD45" s="1227"/>
      <c r="HE45" s="1227"/>
      <c r="HF45" s="1227"/>
      <c r="HG45" s="1227"/>
      <c r="HH45" s="1227"/>
      <c r="HI45" s="1227"/>
      <c r="HJ45" s="1227"/>
      <c r="HK45" s="1227"/>
      <c r="HL45" s="1227"/>
      <c r="HM45" s="1227"/>
      <c r="HN45" s="1227"/>
      <c r="HO45" s="1227"/>
      <c r="HP45" s="1227"/>
      <c r="HQ45" s="1227"/>
      <c r="HR45" s="1227"/>
      <c r="HS45" s="1227"/>
      <c r="HT45" s="1227"/>
      <c r="HU45" s="1227"/>
      <c r="HV45" s="1227"/>
      <c r="HW45" s="1227"/>
      <c r="HX45" s="1227"/>
      <c r="HY45" s="1227"/>
      <c r="HZ45" s="1227"/>
      <c r="IA45" s="1227"/>
      <c r="IB45" s="1227"/>
      <c r="IC45" s="1227"/>
      <c r="ID45" s="1227"/>
      <c r="IE45" s="1227"/>
      <c r="IF45" s="1227"/>
      <c r="IG45" s="1227"/>
      <c r="IH45" s="1227"/>
      <c r="II45" s="1227"/>
      <c r="IJ45" s="1227"/>
      <c r="IK45" s="1227"/>
      <c r="IL45" s="1227"/>
      <c r="IM45" s="1227"/>
      <c r="IN45" s="1227"/>
      <c r="IO45" s="1227"/>
      <c r="IP45" s="1227"/>
      <c r="IQ45" s="1227"/>
      <c r="IR45" s="1227"/>
      <c r="IS45" s="1227"/>
      <c r="IT45" s="1227"/>
      <c r="IU45" s="1227"/>
      <c r="IV45" s="1227"/>
      <c r="IW45" s="1227"/>
      <c r="IX45" s="1227"/>
      <c r="IY45" s="1227"/>
      <c r="IZ45" s="1227"/>
      <c r="JA45" s="1227"/>
      <c r="JB45" s="1227"/>
      <c r="JC45" s="1227"/>
      <c r="JD45" s="1227"/>
      <c r="JE45" s="1227"/>
      <c r="JF45" s="1227"/>
      <c r="JG45" s="1227"/>
      <c r="JH45" s="1227"/>
      <c r="JI45" s="1227"/>
      <c r="JJ45" s="1227"/>
      <c r="JK45" s="1227"/>
      <c r="JL45" s="1227"/>
      <c r="JM45" s="1227"/>
      <c r="JN45" s="1227"/>
      <c r="JO45" s="1227"/>
      <c r="JP45" s="1227"/>
      <c r="JQ45" s="1227"/>
      <c r="JR45" s="1227"/>
      <c r="JS45" s="1227"/>
      <c r="JT45" s="1227"/>
      <c r="JU45" s="1227"/>
      <c r="JV45" s="1227"/>
      <c r="JW45" s="1227"/>
    </row>
    <row r="46" spans="1:283" s="1230" customFormat="1" hidden="1">
      <c r="A46" s="1283"/>
      <c r="B46" s="1271"/>
      <c r="C46" s="108" t="s">
        <v>337</v>
      </c>
      <c r="D46" s="706">
        <v>0.72916666666666663</v>
      </c>
      <c r="E46" s="1305" t="s">
        <v>322</v>
      </c>
      <c r="F46" s="1305" t="s">
        <v>305</v>
      </c>
      <c r="G46" s="1306" t="str">
        <f t="shared" si="43"/>
        <v>EARLY</v>
      </c>
      <c r="H46" s="1357" t="s">
        <v>295</v>
      </c>
      <c r="I46" s="1306" t="s">
        <v>334</v>
      </c>
      <c r="J46" s="1306" t="s">
        <v>335</v>
      </c>
      <c r="K46" s="1301"/>
      <c r="L46" s="1301"/>
      <c r="M46" s="1301"/>
      <c r="N46" s="1301"/>
      <c r="O46" s="1301"/>
      <c r="P46" s="1302"/>
      <c r="Q46" s="1302"/>
      <c r="R46" s="1301"/>
      <c r="S46" s="1301"/>
      <c r="T46" s="1301"/>
      <c r="U46" s="1301"/>
      <c r="V46" s="1301"/>
      <c r="W46" s="1302"/>
      <c r="X46" s="1302"/>
      <c r="Y46" s="1301"/>
      <c r="Z46" s="1301"/>
      <c r="AA46" s="1301"/>
      <c r="AB46" s="1301"/>
      <c r="AC46" s="1301"/>
      <c r="AD46" s="1302"/>
      <c r="AE46" s="1302"/>
      <c r="AF46" s="1301"/>
      <c r="AG46" s="1301"/>
      <c r="AH46" s="1301"/>
      <c r="AI46" s="1301"/>
      <c r="AJ46" s="1301"/>
      <c r="AK46" s="1302"/>
      <c r="AL46" s="1302"/>
      <c r="AM46" s="1301"/>
      <c r="AN46" s="1301"/>
      <c r="AO46" s="1301"/>
      <c r="AP46" s="1301"/>
      <c r="AQ46" s="1301"/>
      <c r="AR46" s="1302"/>
      <c r="AS46" s="1302"/>
      <c r="AT46" s="1301"/>
      <c r="AU46" s="1301"/>
      <c r="AV46" s="1301"/>
      <c r="AW46" s="1301"/>
      <c r="AX46" s="1301"/>
      <c r="AY46" s="1302"/>
      <c r="AZ46" s="1302"/>
      <c r="BA46" s="1301"/>
      <c r="BB46" s="1301"/>
      <c r="BC46" s="1301"/>
      <c r="BD46" s="1301"/>
      <c r="BE46" s="1301"/>
      <c r="BF46" s="1302"/>
      <c r="BG46" s="1302"/>
      <c r="BH46" s="1301"/>
      <c r="BI46" s="1301"/>
      <c r="BJ46" s="1301"/>
      <c r="BK46" s="1301"/>
      <c r="BL46" s="1301"/>
      <c r="BM46" s="1302"/>
      <c r="BN46" s="1302"/>
      <c r="BO46" s="1301"/>
      <c r="BP46" s="1301"/>
      <c r="BQ46" s="1301"/>
      <c r="BR46" s="1301"/>
      <c r="BS46" s="1301"/>
      <c r="BT46" s="1302"/>
      <c r="BU46" s="1302"/>
      <c r="BV46" s="1301"/>
      <c r="BW46" s="1301"/>
      <c r="BX46" s="1301"/>
      <c r="BY46" s="1301"/>
      <c r="BZ46" s="1301"/>
      <c r="CA46" s="1302"/>
      <c r="CB46" s="1302"/>
      <c r="CC46" s="1301"/>
      <c r="CD46" s="1303">
        <f t="shared" si="44"/>
        <v>0</v>
      </c>
      <c r="CE46" s="116"/>
      <c r="CF46" s="117">
        <v>2.2999999999999998</v>
      </c>
      <c r="CG46" s="118">
        <f t="shared" si="45"/>
        <v>0.9840887395821859</v>
      </c>
      <c r="CH46" s="119">
        <f t="shared" si="46"/>
        <v>0</v>
      </c>
      <c r="CI46" s="120">
        <f t="shared" si="47"/>
        <v>0</v>
      </c>
      <c r="CJ46" s="121">
        <f t="shared" si="48"/>
        <v>0</v>
      </c>
      <c r="CK46" s="543" t="e">
        <f>14.8*2.3*I46</f>
        <v>#VALUE!</v>
      </c>
      <c r="CL46" s="543">
        <f>14.8*2.3*J46</f>
        <v>408.48</v>
      </c>
      <c r="CM46" s="248">
        <f t="shared" si="49"/>
        <v>163.39200000000002</v>
      </c>
      <c r="CN46" s="543"/>
      <c r="CO46" s="248">
        <v>293.57798165137615</v>
      </c>
      <c r="CP46" s="249">
        <f t="shared" si="50"/>
        <v>0</v>
      </c>
      <c r="CQ46" s="249">
        <f t="shared" si="51"/>
        <v>0</v>
      </c>
      <c r="CR46" s="1318" t="e">
        <f t="shared" si="52"/>
        <v>#DIV/0!</v>
      </c>
      <c r="CS46" s="1279"/>
      <c r="CT46" s="1279"/>
      <c r="CU46" s="1279"/>
      <c r="CV46" s="1279">
        <f t="shared" si="83"/>
        <v>0</v>
      </c>
      <c r="CW46" s="1279"/>
      <c r="CX46" s="1294">
        <f t="shared" si="55"/>
        <v>0</v>
      </c>
      <c r="CY46" s="1295">
        <f t="shared" si="56"/>
        <v>0</v>
      </c>
      <c r="CZ46" s="1296">
        <f t="shared" si="72"/>
        <v>0</v>
      </c>
      <c r="DA46" s="1294">
        <f t="shared" si="57"/>
        <v>0</v>
      </c>
      <c r="DB46" s="1295">
        <f t="shared" si="58"/>
        <v>0</v>
      </c>
      <c r="DC46" s="1296">
        <f t="shared" si="73"/>
        <v>0</v>
      </c>
      <c r="DD46" s="1294">
        <f t="shared" si="59"/>
        <v>0</v>
      </c>
      <c r="DE46" s="1295">
        <f t="shared" si="60"/>
        <v>0</v>
      </c>
      <c r="DF46" s="1296">
        <f t="shared" si="74"/>
        <v>0</v>
      </c>
      <c r="DG46" s="1294">
        <f t="shared" si="61"/>
        <v>0</v>
      </c>
      <c r="DH46" s="1295">
        <f t="shared" si="62"/>
        <v>0</v>
      </c>
      <c r="DI46" s="1296">
        <f t="shared" si="75"/>
        <v>0</v>
      </c>
      <c r="DJ46" s="1294">
        <f t="shared" si="63"/>
        <v>0</v>
      </c>
      <c r="DK46" s="1295">
        <f t="shared" si="64"/>
        <v>0</v>
      </c>
      <c r="DL46" s="1296">
        <f t="shared" si="76"/>
        <v>0</v>
      </c>
      <c r="DM46" s="1294">
        <f t="shared" si="65"/>
        <v>0</v>
      </c>
      <c r="DN46" s="1295">
        <f t="shared" si="66"/>
        <v>0</v>
      </c>
      <c r="DO46" s="1296">
        <f t="shared" si="77"/>
        <v>0</v>
      </c>
      <c r="DP46" s="1294">
        <f t="shared" si="67"/>
        <v>0</v>
      </c>
      <c r="DQ46" s="1295">
        <f t="shared" si="68"/>
        <v>0</v>
      </c>
      <c r="DR46" s="1296">
        <f t="shared" si="69"/>
        <v>0</v>
      </c>
      <c r="DZ46" s="1227"/>
      <c r="EA46" s="1227"/>
      <c r="EB46" s="1227"/>
      <c r="EC46" s="1227"/>
      <c r="ED46" s="1227"/>
      <c r="EE46" s="1227"/>
      <c r="EF46" s="1227"/>
      <c r="EG46" s="1227"/>
      <c r="EH46" s="1227"/>
      <c r="EI46" s="1227"/>
      <c r="EJ46" s="1227"/>
      <c r="EK46" s="1227"/>
      <c r="EL46" s="1227"/>
      <c r="EM46" s="1227"/>
      <c r="EN46" s="1227"/>
      <c r="EO46" s="1227"/>
      <c r="EP46" s="1227"/>
      <c r="EQ46" s="1227"/>
      <c r="ER46" s="1227"/>
      <c r="ES46" s="1227"/>
      <c r="ET46" s="1227"/>
      <c r="EU46" s="1227"/>
      <c r="EV46" s="1227"/>
      <c r="EW46" s="1227"/>
      <c r="EX46" s="1227"/>
      <c r="EY46" s="1227"/>
      <c r="EZ46" s="1227"/>
      <c r="FA46" s="1227"/>
      <c r="FB46" s="1227"/>
      <c r="FC46" s="1227"/>
      <c r="FD46" s="1227"/>
      <c r="FE46" s="1227"/>
      <c r="FF46" s="1227"/>
      <c r="FG46" s="1227"/>
      <c r="FH46" s="1227"/>
      <c r="FI46" s="1227"/>
      <c r="FJ46" s="1227"/>
      <c r="FK46" s="1227"/>
      <c r="FL46" s="1227"/>
      <c r="FM46" s="1227"/>
      <c r="FN46" s="1227"/>
      <c r="FO46" s="1227"/>
      <c r="FP46" s="1227"/>
      <c r="FQ46" s="1227"/>
      <c r="FR46" s="1227"/>
      <c r="FS46" s="1227"/>
      <c r="FT46" s="1227"/>
      <c r="FU46" s="1227"/>
      <c r="FV46" s="1227"/>
      <c r="FW46" s="1227"/>
      <c r="FX46" s="1227"/>
      <c r="FY46" s="1227"/>
      <c r="FZ46" s="1227"/>
      <c r="GA46" s="1227"/>
      <c r="GB46" s="1227"/>
      <c r="GC46" s="1227"/>
      <c r="GD46" s="1227"/>
      <c r="GE46" s="1227"/>
      <c r="GF46" s="1227"/>
      <c r="GG46" s="1227"/>
      <c r="GH46" s="1227"/>
      <c r="GI46" s="1227"/>
      <c r="GJ46" s="1227"/>
      <c r="GK46" s="1227"/>
      <c r="GL46" s="1227"/>
      <c r="GM46" s="1227"/>
      <c r="GN46" s="1227"/>
      <c r="GO46" s="1227"/>
      <c r="GP46" s="1227"/>
      <c r="GQ46" s="1227"/>
      <c r="GR46" s="1227"/>
      <c r="GS46" s="1227"/>
      <c r="GT46" s="1227"/>
      <c r="GU46" s="1227"/>
      <c r="GV46" s="1227"/>
      <c r="GW46" s="1227"/>
      <c r="GX46" s="1227"/>
      <c r="GY46" s="1227"/>
      <c r="GZ46" s="1227"/>
      <c r="HA46" s="1227"/>
      <c r="HB46" s="1227"/>
      <c r="HC46" s="1227"/>
      <c r="HD46" s="1227"/>
      <c r="HE46" s="1227"/>
      <c r="HF46" s="1227"/>
      <c r="HG46" s="1227"/>
      <c r="HH46" s="1227"/>
      <c r="HI46" s="1227"/>
      <c r="HJ46" s="1227"/>
      <c r="HK46" s="1227"/>
      <c r="HL46" s="1227"/>
      <c r="HM46" s="1227"/>
      <c r="HN46" s="1227"/>
      <c r="HO46" s="1227"/>
      <c r="HP46" s="1227"/>
      <c r="HQ46" s="1227"/>
      <c r="HR46" s="1227"/>
      <c r="HS46" s="1227"/>
      <c r="HT46" s="1227"/>
      <c r="HU46" s="1227"/>
      <c r="HV46" s="1227"/>
      <c r="HW46" s="1227"/>
      <c r="HX46" s="1227"/>
      <c r="HY46" s="1227"/>
      <c r="HZ46" s="1227"/>
      <c r="IA46" s="1227"/>
      <c r="IB46" s="1227"/>
      <c r="IC46" s="1227"/>
      <c r="ID46" s="1227"/>
      <c r="IE46" s="1227"/>
      <c r="IF46" s="1227"/>
      <c r="IG46" s="1227"/>
      <c r="IH46" s="1227"/>
      <c r="II46" s="1227"/>
      <c r="IJ46" s="1227"/>
      <c r="IK46" s="1227"/>
      <c r="IL46" s="1227"/>
      <c r="IM46" s="1227"/>
      <c r="IN46" s="1227"/>
      <c r="IO46" s="1227"/>
      <c r="IP46" s="1227"/>
      <c r="IQ46" s="1227"/>
      <c r="IR46" s="1227"/>
      <c r="IS46" s="1227"/>
      <c r="IT46" s="1227"/>
      <c r="IU46" s="1227"/>
      <c r="IV46" s="1227"/>
      <c r="IW46" s="1227"/>
      <c r="IX46" s="1227"/>
      <c r="IY46" s="1227"/>
      <c r="IZ46" s="1227"/>
      <c r="JA46" s="1227"/>
      <c r="JB46" s="1227"/>
      <c r="JC46" s="1227"/>
      <c r="JD46" s="1227"/>
      <c r="JE46" s="1227"/>
      <c r="JF46" s="1227"/>
      <c r="JG46" s="1227"/>
      <c r="JH46" s="1227"/>
      <c r="JI46" s="1227"/>
      <c r="JJ46" s="1227"/>
      <c r="JK46" s="1227"/>
      <c r="JL46" s="1227"/>
      <c r="JM46" s="1227"/>
      <c r="JN46" s="1227"/>
      <c r="JO46" s="1227"/>
      <c r="JP46" s="1227"/>
      <c r="JQ46" s="1227"/>
      <c r="JR46" s="1227"/>
      <c r="JS46" s="1227"/>
      <c r="JT46" s="1227"/>
      <c r="JU46" s="1227"/>
      <c r="JV46" s="1227"/>
      <c r="JW46" s="1227"/>
    </row>
    <row r="47" spans="1:283" s="1230" customFormat="1" hidden="1">
      <c r="A47" s="1283"/>
      <c r="B47" s="1271"/>
      <c r="C47" s="108" t="s">
        <v>331</v>
      </c>
      <c r="D47" s="706">
        <v>0.8125</v>
      </c>
      <c r="E47" s="1305" t="s">
        <v>325</v>
      </c>
      <c r="F47" s="1305" t="s">
        <v>286</v>
      </c>
      <c r="G47" s="1306" t="str">
        <f t="shared" si="43"/>
        <v>PRIME</v>
      </c>
      <c r="H47" s="1357" t="s">
        <v>295</v>
      </c>
      <c r="I47" s="1306" t="s">
        <v>334</v>
      </c>
      <c r="J47" s="1306" t="s">
        <v>335</v>
      </c>
      <c r="K47" s="1301"/>
      <c r="L47" s="1301"/>
      <c r="M47" s="1301"/>
      <c r="N47" s="1301"/>
      <c r="O47" s="1301"/>
      <c r="P47" s="1302"/>
      <c r="Q47" s="1302"/>
      <c r="R47" s="1301"/>
      <c r="S47" s="1301"/>
      <c r="T47" s="1301"/>
      <c r="U47" s="1301"/>
      <c r="V47" s="1301"/>
      <c r="W47" s="1302"/>
      <c r="X47" s="1302"/>
      <c r="Y47" s="1301"/>
      <c r="Z47" s="1301"/>
      <c r="AA47" s="1301"/>
      <c r="AB47" s="1301"/>
      <c r="AC47" s="1301"/>
      <c r="AD47" s="1302"/>
      <c r="AE47" s="1302"/>
      <c r="AF47" s="1301"/>
      <c r="AG47" s="1301"/>
      <c r="AH47" s="1301"/>
      <c r="AI47" s="1301"/>
      <c r="AJ47" s="1301"/>
      <c r="AK47" s="1302"/>
      <c r="AL47" s="1302"/>
      <c r="AM47" s="1301"/>
      <c r="AN47" s="1301"/>
      <c r="AO47" s="1301"/>
      <c r="AP47" s="1301"/>
      <c r="AQ47" s="1301"/>
      <c r="AR47" s="1302"/>
      <c r="AS47" s="1302"/>
      <c r="AT47" s="1301"/>
      <c r="AU47" s="1301"/>
      <c r="AV47" s="1301"/>
      <c r="AW47" s="1301"/>
      <c r="AX47" s="1301"/>
      <c r="AY47" s="1302"/>
      <c r="AZ47" s="1302"/>
      <c r="BA47" s="1301"/>
      <c r="BB47" s="1301"/>
      <c r="BC47" s="1301"/>
      <c r="BD47" s="1301"/>
      <c r="BE47" s="1301"/>
      <c r="BF47" s="1302"/>
      <c r="BG47" s="1302"/>
      <c r="BH47" s="1301"/>
      <c r="BI47" s="1301"/>
      <c r="BJ47" s="1301"/>
      <c r="BK47" s="1301"/>
      <c r="BL47" s="1301"/>
      <c r="BM47" s="1302"/>
      <c r="BN47" s="1302"/>
      <c r="BO47" s="1301"/>
      <c r="BP47" s="1301"/>
      <c r="BQ47" s="1301"/>
      <c r="BR47" s="1301"/>
      <c r="BS47" s="1301"/>
      <c r="BT47" s="1302"/>
      <c r="BU47" s="1302"/>
      <c r="BV47" s="1301"/>
      <c r="BW47" s="1301"/>
      <c r="BX47" s="1301"/>
      <c r="BY47" s="1301"/>
      <c r="BZ47" s="1301"/>
      <c r="CA47" s="1302"/>
      <c r="CB47" s="1302"/>
      <c r="CC47" s="1301"/>
      <c r="CD47" s="1303">
        <f t="shared" si="44"/>
        <v>0</v>
      </c>
      <c r="CE47" s="116"/>
      <c r="CF47" s="117">
        <v>3</v>
      </c>
      <c r="CG47" s="118">
        <f t="shared" si="45"/>
        <v>1.2835940081506774</v>
      </c>
      <c r="CH47" s="119">
        <f t="shared" si="46"/>
        <v>0</v>
      </c>
      <c r="CI47" s="120">
        <f t="shared" si="47"/>
        <v>0</v>
      </c>
      <c r="CJ47" s="121">
        <f t="shared" si="48"/>
        <v>0</v>
      </c>
      <c r="CK47" s="543" t="e">
        <f>14.8*4*I47</f>
        <v>#VALUE!</v>
      </c>
      <c r="CL47" s="543">
        <f>14.8*4*J47</f>
        <v>710.40000000000009</v>
      </c>
      <c r="CM47" s="248">
        <f t="shared" si="49"/>
        <v>284.16000000000003</v>
      </c>
      <c r="CN47" s="543"/>
      <c r="CO47" s="248">
        <v>293.57798165137615</v>
      </c>
      <c r="CP47" s="249">
        <f t="shared" si="50"/>
        <v>0</v>
      </c>
      <c r="CQ47" s="249">
        <f t="shared" si="51"/>
        <v>0</v>
      </c>
      <c r="CR47" s="1318" t="e">
        <f t="shared" si="52"/>
        <v>#DIV/0!</v>
      </c>
      <c r="CS47" s="1279"/>
      <c r="CT47" s="1279"/>
      <c r="CU47" s="1279"/>
      <c r="CV47" s="1279">
        <f t="shared" si="83"/>
        <v>0</v>
      </c>
      <c r="CW47" s="1279"/>
      <c r="CX47" s="1294">
        <f t="shared" si="55"/>
        <v>0</v>
      </c>
      <c r="CY47" s="1295">
        <f t="shared" si="56"/>
        <v>0</v>
      </c>
      <c r="CZ47" s="1296">
        <f t="shared" si="72"/>
        <v>0</v>
      </c>
      <c r="DA47" s="1294">
        <f t="shared" si="57"/>
        <v>0</v>
      </c>
      <c r="DB47" s="1295">
        <f t="shared" si="58"/>
        <v>0</v>
      </c>
      <c r="DC47" s="1296">
        <f t="shared" si="73"/>
        <v>0</v>
      </c>
      <c r="DD47" s="1294">
        <f t="shared" si="59"/>
        <v>0</v>
      </c>
      <c r="DE47" s="1295">
        <f t="shared" si="60"/>
        <v>0</v>
      </c>
      <c r="DF47" s="1296">
        <f t="shared" si="74"/>
        <v>0</v>
      </c>
      <c r="DG47" s="1294">
        <f t="shared" si="61"/>
        <v>0</v>
      </c>
      <c r="DH47" s="1295">
        <f t="shared" si="62"/>
        <v>0</v>
      </c>
      <c r="DI47" s="1296">
        <f t="shared" si="75"/>
        <v>0</v>
      </c>
      <c r="DJ47" s="1294">
        <f t="shared" si="63"/>
        <v>0</v>
      </c>
      <c r="DK47" s="1295">
        <f t="shared" si="64"/>
        <v>0</v>
      </c>
      <c r="DL47" s="1296">
        <f t="shared" si="76"/>
        <v>0</v>
      </c>
      <c r="DM47" s="1294">
        <f t="shared" si="65"/>
        <v>0</v>
      </c>
      <c r="DN47" s="1295">
        <f t="shared" si="66"/>
        <v>0</v>
      </c>
      <c r="DO47" s="1296">
        <f t="shared" si="77"/>
        <v>0</v>
      </c>
      <c r="DP47" s="1294">
        <f t="shared" si="67"/>
        <v>0</v>
      </c>
      <c r="DQ47" s="1295">
        <f t="shared" si="68"/>
        <v>0</v>
      </c>
      <c r="DR47" s="1296">
        <f t="shared" si="69"/>
        <v>0</v>
      </c>
      <c r="DZ47" s="1227"/>
      <c r="EA47" s="1227"/>
      <c r="EB47" s="1227"/>
      <c r="EC47" s="1227"/>
      <c r="ED47" s="1227"/>
      <c r="EE47" s="1227"/>
      <c r="EF47" s="1227"/>
      <c r="EG47" s="1227"/>
      <c r="EH47" s="1227"/>
      <c r="EI47" s="1227"/>
      <c r="EJ47" s="1227"/>
      <c r="EK47" s="1227"/>
      <c r="EL47" s="1227"/>
      <c r="EM47" s="1227"/>
      <c r="EN47" s="1227"/>
      <c r="EO47" s="1227"/>
      <c r="EP47" s="1227"/>
      <c r="EQ47" s="1227"/>
      <c r="ER47" s="1227"/>
      <c r="ES47" s="1227"/>
      <c r="ET47" s="1227"/>
      <c r="EU47" s="1227"/>
      <c r="EV47" s="1227"/>
      <c r="EW47" s="1227"/>
      <c r="EX47" s="1227"/>
      <c r="EY47" s="1227"/>
      <c r="EZ47" s="1227"/>
      <c r="FA47" s="1227"/>
      <c r="FB47" s="1227"/>
      <c r="FC47" s="1227"/>
      <c r="FD47" s="1227"/>
      <c r="FE47" s="1227"/>
      <c r="FF47" s="1227"/>
      <c r="FG47" s="1227"/>
      <c r="FH47" s="1227"/>
      <c r="FI47" s="1227"/>
      <c r="FJ47" s="1227"/>
      <c r="FK47" s="1227"/>
      <c r="FL47" s="1227"/>
      <c r="FM47" s="1227"/>
      <c r="FN47" s="1227"/>
      <c r="FO47" s="1227"/>
      <c r="FP47" s="1227"/>
      <c r="FQ47" s="1227"/>
      <c r="FR47" s="1227"/>
      <c r="FS47" s="1227"/>
      <c r="FT47" s="1227"/>
      <c r="FU47" s="1227"/>
      <c r="FV47" s="1227"/>
      <c r="FW47" s="1227"/>
      <c r="FX47" s="1227"/>
      <c r="FY47" s="1227"/>
      <c r="FZ47" s="1227"/>
      <c r="GA47" s="1227"/>
      <c r="GB47" s="1227"/>
      <c r="GC47" s="1227"/>
      <c r="GD47" s="1227"/>
      <c r="GE47" s="1227"/>
      <c r="GF47" s="1227"/>
      <c r="GG47" s="1227"/>
      <c r="GH47" s="1227"/>
      <c r="GI47" s="1227"/>
      <c r="GJ47" s="1227"/>
      <c r="GK47" s="1227"/>
      <c r="GL47" s="1227"/>
      <c r="GM47" s="1227"/>
      <c r="GN47" s="1227"/>
      <c r="GO47" s="1227"/>
      <c r="GP47" s="1227"/>
      <c r="GQ47" s="1227"/>
      <c r="GR47" s="1227"/>
      <c r="GS47" s="1227"/>
      <c r="GT47" s="1227"/>
      <c r="GU47" s="1227"/>
      <c r="GV47" s="1227"/>
      <c r="GW47" s="1227"/>
      <c r="GX47" s="1227"/>
      <c r="GY47" s="1227"/>
      <c r="GZ47" s="1227"/>
      <c r="HA47" s="1227"/>
      <c r="HB47" s="1227"/>
      <c r="HC47" s="1227"/>
      <c r="HD47" s="1227"/>
      <c r="HE47" s="1227"/>
      <c r="HF47" s="1227"/>
      <c r="HG47" s="1227"/>
      <c r="HH47" s="1227"/>
      <c r="HI47" s="1227"/>
      <c r="HJ47" s="1227"/>
      <c r="HK47" s="1227"/>
      <c r="HL47" s="1227"/>
      <c r="HM47" s="1227"/>
      <c r="HN47" s="1227"/>
      <c r="HO47" s="1227"/>
      <c r="HP47" s="1227"/>
      <c r="HQ47" s="1227"/>
      <c r="HR47" s="1227"/>
      <c r="HS47" s="1227"/>
      <c r="HT47" s="1227"/>
      <c r="HU47" s="1227"/>
      <c r="HV47" s="1227"/>
      <c r="HW47" s="1227"/>
      <c r="HX47" s="1227"/>
      <c r="HY47" s="1227"/>
      <c r="HZ47" s="1227"/>
      <c r="IA47" s="1227"/>
      <c r="IB47" s="1227"/>
      <c r="IC47" s="1227"/>
      <c r="ID47" s="1227"/>
      <c r="IE47" s="1227"/>
      <c r="IF47" s="1227"/>
      <c r="IG47" s="1227"/>
      <c r="IH47" s="1227"/>
      <c r="II47" s="1227"/>
      <c r="IJ47" s="1227"/>
      <c r="IK47" s="1227"/>
      <c r="IL47" s="1227"/>
      <c r="IM47" s="1227"/>
      <c r="IN47" s="1227"/>
      <c r="IO47" s="1227"/>
      <c r="IP47" s="1227"/>
      <c r="IQ47" s="1227"/>
      <c r="IR47" s="1227"/>
      <c r="IS47" s="1227"/>
      <c r="IT47" s="1227"/>
      <c r="IU47" s="1227"/>
      <c r="IV47" s="1227"/>
      <c r="IW47" s="1227"/>
      <c r="IX47" s="1227"/>
      <c r="IY47" s="1227"/>
      <c r="IZ47" s="1227"/>
      <c r="JA47" s="1227"/>
      <c r="JB47" s="1227"/>
      <c r="JC47" s="1227"/>
      <c r="JD47" s="1227"/>
      <c r="JE47" s="1227"/>
      <c r="JF47" s="1227"/>
      <c r="JG47" s="1227"/>
      <c r="JH47" s="1227"/>
      <c r="JI47" s="1227"/>
      <c r="JJ47" s="1227"/>
      <c r="JK47" s="1227"/>
      <c r="JL47" s="1227"/>
      <c r="JM47" s="1227"/>
      <c r="JN47" s="1227"/>
      <c r="JO47" s="1227"/>
      <c r="JP47" s="1227"/>
      <c r="JQ47" s="1227"/>
      <c r="JR47" s="1227"/>
      <c r="JS47" s="1227"/>
      <c r="JT47" s="1227"/>
      <c r="JU47" s="1227"/>
      <c r="JV47" s="1227"/>
      <c r="JW47" s="1227"/>
    </row>
    <row r="48" spans="1:283" s="1230" customFormat="1" hidden="1">
      <c r="A48" s="1283"/>
      <c r="B48" s="1271"/>
      <c r="C48" s="108" t="s">
        <v>324</v>
      </c>
      <c r="D48" s="706">
        <v>0.83333333333333337</v>
      </c>
      <c r="E48" s="1305" t="s">
        <v>325</v>
      </c>
      <c r="F48" s="1305" t="s">
        <v>287</v>
      </c>
      <c r="G48" s="1306" t="str">
        <f t="shared" si="43"/>
        <v>PRIME</v>
      </c>
      <c r="H48" s="1357" t="s">
        <v>295</v>
      </c>
      <c r="I48" s="1306" t="s">
        <v>334</v>
      </c>
      <c r="J48" s="1306" t="s">
        <v>335</v>
      </c>
      <c r="K48" s="1301"/>
      <c r="L48" s="1301"/>
      <c r="M48" s="1301"/>
      <c r="N48" s="1301"/>
      <c r="O48" s="1301"/>
      <c r="P48" s="1302"/>
      <c r="Q48" s="1302"/>
      <c r="R48" s="1301"/>
      <c r="S48" s="1301"/>
      <c r="T48" s="1301"/>
      <c r="U48" s="1301"/>
      <c r="V48" s="1301"/>
      <c r="W48" s="1302"/>
      <c r="X48" s="1302"/>
      <c r="Y48" s="1301"/>
      <c r="Z48" s="1301"/>
      <c r="AA48" s="1301"/>
      <c r="AB48" s="1301"/>
      <c r="AC48" s="1301"/>
      <c r="AD48" s="1302"/>
      <c r="AE48" s="1302"/>
      <c r="AF48" s="1301"/>
      <c r="AG48" s="1301"/>
      <c r="AH48" s="1301"/>
      <c r="AI48" s="1301"/>
      <c r="AJ48" s="1301"/>
      <c r="AK48" s="1302"/>
      <c r="AL48" s="1302"/>
      <c r="AM48" s="1301"/>
      <c r="AN48" s="1301"/>
      <c r="AO48" s="1301"/>
      <c r="AP48" s="1301"/>
      <c r="AQ48" s="1301"/>
      <c r="AR48" s="1302"/>
      <c r="AS48" s="1302"/>
      <c r="AT48" s="1301"/>
      <c r="AU48" s="1301"/>
      <c r="AV48" s="1301"/>
      <c r="AW48" s="1301"/>
      <c r="AX48" s="1301"/>
      <c r="AY48" s="1302"/>
      <c r="AZ48" s="1302"/>
      <c r="BA48" s="1301"/>
      <c r="BB48" s="1301"/>
      <c r="BC48" s="1301"/>
      <c r="BD48" s="1301"/>
      <c r="BE48" s="1301"/>
      <c r="BF48" s="1302"/>
      <c r="BG48" s="1302"/>
      <c r="BH48" s="1301"/>
      <c r="BI48" s="1301"/>
      <c r="BJ48" s="1301"/>
      <c r="BK48" s="1301"/>
      <c r="BL48" s="1301"/>
      <c r="BM48" s="1302"/>
      <c r="BN48" s="1302"/>
      <c r="BO48" s="1301"/>
      <c r="BP48" s="1301"/>
      <c r="BQ48" s="1301"/>
      <c r="BR48" s="1301"/>
      <c r="BS48" s="1301"/>
      <c r="BT48" s="1302"/>
      <c r="BU48" s="1302"/>
      <c r="BV48" s="1301"/>
      <c r="BW48" s="1301"/>
      <c r="BX48" s="1301"/>
      <c r="BY48" s="1301"/>
      <c r="BZ48" s="1301"/>
      <c r="CA48" s="1302"/>
      <c r="CB48" s="1302"/>
      <c r="CC48" s="1301"/>
      <c r="CD48" s="1303">
        <f t="shared" si="44"/>
        <v>0</v>
      </c>
      <c r="CE48" s="116"/>
      <c r="CF48" s="117">
        <v>3</v>
      </c>
      <c r="CG48" s="118">
        <f t="shared" si="45"/>
        <v>1.2835940081506774</v>
      </c>
      <c r="CH48" s="119">
        <f t="shared" si="46"/>
        <v>0</v>
      </c>
      <c r="CI48" s="120">
        <f t="shared" si="47"/>
        <v>0</v>
      </c>
      <c r="CJ48" s="121">
        <f t="shared" si="48"/>
        <v>0</v>
      </c>
      <c r="CK48" s="543" t="e">
        <f>14.8*4*I48</f>
        <v>#VALUE!</v>
      </c>
      <c r="CL48" s="543">
        <f>14.8*4*J48</f>
        <v>710.40000000000009</v>
      </c>
      <c r="CM48" s="248">
        <f t="shared" si="49"/>
        <v>284.16000000000003</v>
      </c>
      <c r="CN48" s="543"/>
      <c r="CO48" s="248">
        <v>293.57798165137615</v>
      </c>
      <c r="CP48" s="249">
        <f t="shared" si="50"/>
        <v>0</v>
      </c>
      <c r="CQ48" s="249">
        <f t="shared" si="51"/>
        <v>0</v>
      </c>
      <c r="CR48" s="1318" t="e">
        <f t="shared" si="52"/>
        <v>#DIV/0!</v>
      </c>
      <c r="CS48" s="1279"/>
      <c r="CT48" s="1279"/>
      <c r="CU48" s="1279"/>
      <c r="CV48" s="1279">
        <f t="shared" si="83"/>
        <v>0</v>
      </c>
      <c r="CW48" s="1279"/>
      <c r="CX48" s="1294">
        <f t="shared" si="55"/>
        <v>0</v>
      </c>
      <c r="CY48" s="1295">
        <f t="shared" si="56"/>
        <v>0</v>
      </c>
      <c r="CZ48" s="1296">
        <f t="shared" si="72"/>
        <v>0</v>
      </c>
      <c r="DA48" s="1294">
        <f t="shared" si="57"/>
        <v>0</v>
      </c>
      <c r="DB48" s="1295">
        <f t="shared" si="58"/>
        <v>0</v>
      </c>
      <c r="DC48" s="1296">
        <f t="shared" si="73"/>
        <v>0</v>
      </c>
      <c r="DD48" s="1294">
        <f t="shared" si="59"/>
        <v>0</v>
      </c>
      <c r="DE48" s="1295">
        <f t="shared" si="60"/>
        <v>0</v>
      </c>
      <c r="DF48" s="1296">
        <f t="shared" si="74"/>
        <v>0</v>
      </c>
      <c r="DG48" s="1294">
        <f t="shared" si="61"/>
        <v>0</v>
      </c>
      <c r="DH48" s="1295">
        <f t="shared" si="62"/>
        <v>0</v>
      </c>
      <c r="DI48" s="1296">
        <f t="shared" si="75"/>
        <v>0</v>
      </c>
      <c r="DJ48" s="1294">
        <f t="shared" si="63"/>
        <v>0</v>
      </c>
      <c r="DK48" s="1295">
        <f t="shared" si="64"/>
        <v>0</v>
      </c>
      <c r="DL48" s="1296">
        <f t="shared" si="76"/>
        <v>0</v>
      </c>
      <c r="DM48" s="1294">
        <f t="shared" si="65"/>
        <v>0</v>
      </c>
      <c r="DN48" s="1295">
        <f t="shared" si="66"/>
        <v>0</v>
      </c>
      <c r="DO48" s="1296">
        <f t="shared" si="77"/>
        <v>0</v>
      </c>
      <c r="DP48" s="1294">
        <f t="shared" si="67"/>
        <v>0</v>
      </c>
      <c r="DQ48" s="1295">
        <f t="shared" si="68"/>
        <v>0</v>
      </c>
      <c r="DR48" s="1296">
        <f t="shared" si="69"/>
        <v>0</v>
      </c>
      <c r="DZ48" s="1227"/>
      <c r="EA48" s="1227"/>
      <c r="EB48" s="1227"/>
      <c r="EC48" s="1227"/>
      <c r="ED48" s="1227"/>
      <c r="EE48" s="1227"/>
      <c r="EF48" s="1227"/>
      <c r="EG48" s="1227"/>
      <c r="EH48" s="1227"/>
      <c r="EI48" s="1227"/>
      <c r="EJ48" s="1227"/>
      <c r="EK48" s="1227"/>
      <c r="EL48" s="1227"/>
      <c r="EM48" s="1227"/>
      <c r="EN48" s="1227"/>
      <c r="EO48" s="1227"/>
      <c r="EP48" s="1227"/>
      <c r="EQ48" s="1227"/>
      <c r="ER48" s="1227"/>
      <c r="ES48" s="1227"/>
      <c r="ET48" s="1227"/>
      <c r="EU48" s="1227"/>
      <c r="EV48" s="1227"/>
      <c r="EW48" s="1227"/>
      <c r="EX48" s="1227"/>
      <c r="EY48" s="1227"/>
      <c r="EZ48" s="1227"/>
      <c r="FA48" s="1227"/>
      <c r="FB48" s="1227"/>
      <c r="FC48" s="1227"/>
      <c r="FD48" s="1227"/>
      <c r="FE48" s="1227"/>
      <c r="FF48" s="1227"/>
      <c r="FG48" s="1227"/>
      <c r="FH48" s="1227"/>
      <c r="FI48" s="1227"/>
      <c r="FJ48" s="1227"/>
      <c r="FK48" s="1227"/>
      <c r="FL48" s="1227"/>
      <c r="FM48" s="1227"/>
      <c r="FN48" s="1227"/>
      <c r="FO48" s="1227"/>
      <c r="FP48" s="1227"/>
      <c r="FQ48" s="1227"/>
      <c r="FR48" s="1227"/>
      <c r="FS48" s="1227"/>
      <c r="FT48" s="1227"/>
      <c r="FU48" s="1227"/>
      <c r="FV48" s="1227"/>
      <c r="FW48" s="1227"/>
      <c r="FX48" s="1227"/>
      <c r="FY48" s="1227"/>
      <c r="FZ48" s="1227"/>
      <c r="GA48" s="1227"/>
      <c r="GB48" s="1227"/>
      <c r="GC48" s="1227"/>
      <c r="GD48" s="1227"/>
      <c r="GE48" s="1227"/>
      <c r="GF48" s="1227"/>
      <c r="GG48" s="1227"/>
      <c r="GH48" s="1227"/>
      <c r="GI48" s="1227"/>
      <c r="GJ48" s="1227"/>
      <c r="GK48" s="1227"/>
      <c r="GL48" s="1227"/>
      <c r="GM48" s="1227"/>
      <c r="GN48" s="1227"/>
      <c r="GO48" s="1227"/>
      <c r="GP48" s="1227"/>
      <c r="GQ48" s="1227"/>
      <c r="GR48" s="1227"/>
      <c r="GS48" s="1227"/>
      <c r="GT48" s="1227"/>
      <c r="GU48" s="1227"/>
      <c r="GV48" s="1227"/>
      <c r="GW48" s="1227"/>
      <c r="GX48" s="1227"/>
      <c r="GY48" s="1227"/>
      <c r="GZ48" s="1227"/>
      <c r="HA48" s="1227"/>
      <c r="HB48" s="1227"/>
      <c r="HC48" s="1227"/>
      <c r="HD48" s="1227"/>
      <c r="HE48" s="1227"/>
      <c r="HF48" s="1227"/>
      <c r="HG48" s="1227"/>
      <c r="HH48" s="1227"/>
      <c r="HI48" s="1227"/>
      <c r="HJ48" s="1227"/>
      <c r="HK48" s="1227"/>
      <c r="HL48" s="1227"/>
      <c r="HM48" s="1227"/>
      <c r="HN48" s="1227"/>
      <c r="HO48" s="1227"/>
      <c r="HP48" s="1227"/>
      <c r="HQ48" s="1227"/>
      <c r="HR48" s="1227"/>
      <c r="HS48" s="1227"/>
      <c r="HT48" s="1227"/>
      <c r="HU48" s="1227"/>
      <c r="HV48" s="1227"/>
      <c r="HW48" s="1227"/>
      <c r="HX48" s="1227"/>
      <c r="HY48" s="1227"/>
      <c r="HZ48" s="1227"/>
      <c r="IA48" s="1227"/>
      <c r="IB48" s="1227"/>
      <c r="IC48" s="1227"/>
      <c r="ID48" s="1227"/>
      <c r="IE48" s="1227"/>
      <c r="IF48" s="1227"/>
      <c r="IG48" s="1227"/>
      <c r="IH48" s="1227"/>
      <c r="II48" s="1227"/>
      <c r="IJ48" s="1227"/>
      <c r="IK48" s="1227"/>
      <c r="IL48" s="1227"/>
      <c r="IM48" s="1227"/>
      <c r="IN48" s="1227"/>
      <c r="IO48" s="1227"/>
      <c r="IP48" s="1227"/>
      <c r="IQ48" s="1227"/>
      <c r="IR48" s="1227"/>
      <c r="IS48" s="1227"/>
      <c r="IT48" s="1227"/>
      <c r="IU48" s="1227"/>
      <c r="IV48" s="1227"/>
      <c r="IW48" s="1227"/>
      <c r="IX48" s="1227"/>
      <c r="IY48" s="1227"/>
      <c r="IZ48" s="1227"/>
      <c r="JA48" s="1227"/>
      <c r="JB48" s="1227"/>
      <c r="JC48" s="1227"/>
      <c r="JD48" s="1227"/>
      <c r="JE48" s="1227"/>
      <c r="JF48" s="1227"/>
      <c r="JG48" s="1227"/>
      <c r="JH48" s="1227"/>
      <c r="JI48" s="1227"/>
      <c r="JJ48" s="1227"/>
      <c r="JK48" s="1227"/>
      <c r="JL48" s="1227"/>
      <c r="JM48" s="1227"/>
      <c r="JN48" s="1227"/>
      <c r="JO48" s="1227"/>
      <c r="JP48" s="1227"/>
      <c r="JQ48" s="1227"/>
      <c r="JR48" s="1227"/>
      <c r="JS48" s="1227"/>
      <c r="JT48" s="1227"/>
      <c r="JU48" s="1227"/>
      <c r="JV48" s="1227"/>
      <c r="JW48" s="1227"/>
    </row>
    <row r="49" spans="1:283" hidden="1">
      <c r="A49" s="1283"/>
      <c r="B49" s="1271"/>
      <c r="C49" s="108" t="s">
        <v>338</v>
      </c>
      <c r="D49" s="706">
        <v>0.85416666666666663</v>
      </c>
      <c r="E49" s="1305" t="s">
        <v>322</v>
      </c>
      <c r="F49" s="1305" t="s">
        <v>305</v>
      </c>
      <c r="G49" s="1306" t="str">
        <f t="shared" si="43"/>
        <v>PRIME</v>
      </c>
      <c r="H49" s="1357" t="s">
        <v>295</v>
      </c>
      <c r="I49" s="1306" t="s">
        <v>334</v>
      </c>
      <c r="J49" s="1306" t="s">
        <v>335</v>
      </c>
      <c r="K49" s="1301"/>
      <c r="L49" s="1301"/>
      <c r="M49" s="1301"/>
      <c r="N49" s="1301"/>
      <c r="O49" s="1301"/>
      <c r="P49" s="1302"/>
      <c r="Q49" s="1302"/>
      <c r="R49" s="1301"/>
      <c r="S49" s="1301"/>
      <c r="T49" s="1301"/>
      <c r="U49" s="1301"/>
      <c r="V49" s="1301"/>
      <c r="W49" s="1302"/>
      <c r="X49" s="1302"/>
      <c r="Y49" s="1301"/>
      <c r="Z49" s="1301"/>
      <c r="AA49" s="1301"/>
      <c r="AB49" s="1301"/>
      <c r="AC49" s="1301"/>
      <c r="AD49" s="1302"/>
      <c r="AE49" s="1302"/>
      <c r="AF49" s="1301"/>
      <c r="AG49" s="1301"/>
      <c r="AH49" s="1301"/>
      <c r="AI49" s="1301"/>
      <c r="AJ49" s="1301"/>
      <c r="AK49" s="1302"/>
      <c r="AL49" s="1302"/>
      <c r="AM49" s="1301"/>
      <c r="AN49" s="1301"/>
      <c r="AO49" s="1301"/>
      <c r="AP49" s="1301"/>
      <c r="AQ49" s="1301"/>
      <c r="AR49" s="1302"/>
      <c r="AS49" s="1302"/>
      <c r="AT49" s="1301"/>
      <c r="AU49" s="1301"/>
      <c r="AV49" s="1301"/>
      <c r="AW49" s="1301"/>
      <c r="AX49" s="1301"/>
      <c r="AY49" s="1302"/>
      <c r="AZ49" s="1302"/>
      <c r="BA49" s="1301"/>
      <c r="BB49" s="1301"/>
      <c r="BC49" s="1301"/>
      <c r="BD49" s="1301"/>
      <c r="BE49" s="1301"/>
      <c r="BF49" s="1302"/>
      <c r="BG49" s="1302"/>
      <c r="BH49" s="1301"/>
      <c r="BI49" s="1301"/>
      <c r="BJ49" s="1301"/>
      <c r="BK49" s="1301"/>
      <c r="BL49" s="1301"/>
      <c r="BM49" s="1302"/>
      <c r="BN49" s="1302"/>
      <c r="BO49" s="1301"/>
      <c r="BP49" s="1301"/>
      <c r="BQ49" s="1301"/>
      <c r="BR49" s="1301"/>
      <c r="BS49" s="1301"/>
      <c r="BT49" s="1302"/>
      <c r="BU49" s="1302"/>
      <c r="BV49" s="1301"/>
      <c r="BW49" s="1301"/>
      <c r="BX49" s="1301"/>
      <c r="BY49" s="1301"/>
      <c r="BZ49" s="1301"/>
      <c r="CA49" s="1302"/>
      <c r="CB49" s="1302"/>
      <c r="CC49" s="1301"/>
      <c r="CD49" s="1303">
        <f t="shared" si="44"/>
        <v>0</v>
      </c>
      <c r="CE49" s="116"/>
      <c r="CF49" s="145">
        <v>4.4000000000000004</v>
      </c>
      <c r="CG49" s="118">
        <f t="shared" si="45"/>
        <v>1.8826045452876603</v>
      </c>
      <c r="CH49" s="119">
        <f t="shared" si="46"/>
        <v>0</v>
      </c>
      <c r="CI49" s="120">
        <f t="shared" si="47"/>
        <v>0</v>
      </c>
      <c r="CJ49" s="121">
        <f t="shared" si="48"/>
        <v>0</v>
      </c>
      <c r="CK49" s="543" t="e">
        <f>12.4*2.5*I49</f>
        <v>#VALUE!</v>
      </c>
      <c r="CL49" s="543">
        <f>12.4*2.5*J49</f>
        <v>372</v>
      </c>
      <c r="CM49" s="248">
        <f t="shared" si="49"/>
        <v>148.80000000000001</v>
      </c>
      <c r="CN49" s="543"/>
      <c r="CO49" s="248">
        <v>293.57798165137615</v>
      </c>
      <c r="CP49" s="249">
        <f t="shared" si="50"/>
        <v>0</v>
      </c>
      <c r="CQ49" s="249">
        <f t="shared" si="51"/>
        <v>0</v>
      </c>
      <c r="CR49" s="1318" t="e">
        <f t="shared" si="52"/>
        <v>#DIV/0!</v>
      </c>
      <c r="CS49" s="1279"/>
      <c r="CT49" s="1279"/>
      <c r="CU49" s="1279"/>
      <c r="CV49" s="1279">
        <f t="shared" si="83"/>
        <v>0</v>
      </c>
      <c r="CW49" s="1279"/>
      <c r="CX49" s="1294">
        <f t="shared" si="55"/>
        <v>0</v>
      </c>
      <c r="CY49" s="1295">
        <f t="shared" si="56"/>
        <v>0</v>
      </c>
      <c r="CZ49" s="1296">
        <f t="shared" si="72"/>
        <v>0</v>
      </c>
      <c r="DA49" s="1294">
        <f t="shared" si="57"/>
        <v>0</v>
      </c>
      <c r="DB49" s="1295">
        <f t="shared" si="58"/>
        <v>0</v>
      </c>
      <c r="DC49" s="1296">
        <f t="shared" si="73"/>
        <v>0</v>
      </c>
      <c r="DD49" s="1294">
        <f t="shared" si="59"/>
        <v>0</v>
      </c>
      <c r="DE49" s="1295">
        <f t="shared" si="60"/>
        <v>0</v>
      </c>
      <c r="DF49" s="1296">
        <f t="shared" si="74"/>
        <v>0</v>
      </c>
      <c r="DG49" s="1294">
        <f t="shared" si="61"/>
        <v>0</v>
      </c>
      <c r="DH49" s="1295">
        <f t="shared" si="62"/>
        <v>0</v>
      </c>
      <c r="DI49" s="1296">
        <f t="shared" si="75"/>
        <v>0</v>
      </c>
      <c r="DJ49" s="1294">
        <f t="shared" si="63"/>
        <v>0</v>
      </c>
      <c r="DK49" s="1295">
        <f t="shared" si="64"/>
        <v>0</v>
      </c>
      <c r="DL49" s="1296">
        <f t="shared" si="76"/>
        <v>0</v>
      </c>
      <c r="DM49" s="1294">
        <f t="shared" si="65"/>
        <v>0</v>
      </c>
      <c r="DN49" s="1295">
        <f t="shared" si="66"/>
        <v>0</v>
      </c>
      <c r="DO49" s="1296">
        <f t="shared" si="77"/>
        <v>0</v>
      </c>
      <c r="DP49" s="1294">
        <f t="shared" si="67"/>
        <v>0</v>
      </c>
      <c r="DQ49" s="1295">
        <f t="shared" si="68"/>
        <v>0</v>
      </c>
      <c r="DR49" s="1296">
        <f t="shared" si="69"/>
        <v>0</v>
      </c>
    </row>
    <row r="50" spans="1:283" hidden="1">
      <c r="A50" s="1283"/>
      <c r="B50" s="1271"/>
      <c r="C50" s="108" t="s">
        <v>339</v>
      </c>
      <c r="D50" s="706">
        <v>0.88541666666666663</v>
      </c>
      <c r="E50" s="1305" t="s">
        <v>322</v>
      </c>
      <c r="F50" s="1305" t="s">
        <v>305</v>
      </c>
      <c r="G50" s="1306" t="str">
        <f t="shared" si="43"/>
        <v>PRIME</v>
      </c>
      <c r="H50" s="1357" t="s">
        <v>295</v>
      </c>
      <c r="I50" s="1306" t="s">
        <v>334</v>
      </c>
      <c r="J50" s="1306" t="s">
        <v>335</v>
      </c>
      <c r="K50" s="1301"/>
      <c r="L50" s="1301"/>
      <c r="M50" s="1301"/>
      <c r="N50" s="1301"/>
      <c r="O50" s="1301"/>
      <c r="P50" s="1302"/>
      <c r="Q50" s="1302"/>
      <c r="R50" s="1301"/>
      <c r="S50" s="1301"/>
      <c r="T50" s="1301"/>
      <c r="U50" s="1301"/>
      <c r="V50" s="1301"/>
      <c r="W50" s="1302"/>
      <c r="X50" s="1302"/>
      <c r="Y50" s="1301"/>
      <c r="Z50" s="1301"/>
      <c r="AA50" s="1301"/>
      <c r="AB50" s="1301"/>
      <c r="AC50" s="1301"/>
      <c r="AD50" s="1302"/>
      <c r="AE50" s="1302"/>
      <c r="AF50" s="1301"/>
      <c r="AG50" s="1301"/>
      <c r="AH50" s="1301"/>
      <c r="AI50" s="1301"/>
      <c r="AJ50" s="1301"/>
      <c r="AK50" s="1302"/>
      <c r="AL50" s="1302"/>
      <c r="AM50" s="1301"/>
      <c r="AN50" s="1301"/>
      <c r="AO50" s="1301"/>
      <c r="AP50" s="1301"/>
      <c r="AQ50" s="1301"/>
      <c r="AR50" s="1302"/>
      <c r="AS50" s="1302"/>
      <c r="AT50" s="1301"/>
      <c r="AU50" s="1301"/>
      <c r="AV50" s="1301"/>
      <c r="AW50" s="1301"/>
      <c r="AX50" s="1301"/>
      <c r="AY50" s="1302"/>
      <c r="AZ50" s="1302"/>
      <c r="BA50" s="1301"/>
      <c r="BB50" s="1301"/>
      <c r="BC50" s="1301"/>
      <c r="BD50" s="1301"/>
      <c r="BE50" s="1301"/>
      <c r="BF50" s="1302"/>
      <c r="BG50" s="1302"/>
      <c r="BH50" s="1301"/>
      <c r="BI50" s="1301"/>
      <c r="BJ50" s="1301"/>
      <c r="BK50" s="1301"/>
      <c r="BL50" s="1301"/>
      <c r="BM50" s="1302"/>
      <c r="BN50" s="1302"/>
      <c r="BO50" s="1301"/>
      <c r="BP50" s="1301"/>
      <c r="BQ50" s="1301"/>
      <c r="BR50" s="1301"/>
      <c r="BS50" s="1301"/>
      <c r="BT50" s="1302"/>
      <c r="BU50" s="1302"/>
      <c r="BV50" s="1301"/>
      <c r="BW50" s="1301"/>
      <c r="BX50" s="1301"/>
      <c r="BY50" s="1301"/>
      <c r="BZ50" s="1301"/>
      <c r="CA50" s="1302"/>
      <c r="CB50" s="1302"/>
      <c r="CC50" s="1301"/>
      <c r="CD50" s="1303">
        <f t="shared" si="44"/>
        <v>0</v>
      </c>
      <c r="CE50" s="116"/>
      <c r="CF50" s="145">
        <v>4.5999999999999996</v>
      </c>
      <c r="CG50" s="118">
        <f t="shared" si="45"/>
        <v>1.9681774791643718</v>
      </c>
      <c r="CH50" s="119">
        <f t="shared" si="46"/>
        <v>0</v>
      </c>
      <c r="CI50" s="120">
        <f t="shared" si="47"/>
        <v>0</v>
      </c>
      <c r="CJ50" s="121">
        <f t="shared" si="48"/>
        <v>0</v>
      </c>
      <c r="CK50" s="543">
        <f>1417/2</f>
        <v>708.5</v>
      </c>
      <c r="CL50" s="543">
        <f>1417/2</f>
        <v>708.5</v>
      </c>
      <c r="CM50" s="248">
        <f t="shared" si="49"/>
        <v>283.39999999999998</v>
      </c>
      <c r="CN50" s="543"/>
      <c r="CO50" s="248">
        <v>293.57798165137615</v>
      </c>
      <c r="CP50" s="249">
        <f t="shared" si="50"/>
        <v>0</v>
      </c>
      <c r="CQ50" s="249">
        <f t="shared" si="51"/>
        <v>0</v>
      </c>
      <c r="CR50" s="1318" t="e">
        <f t="shared" si="52"/>
        <v>#DIV/0!</v>
      </c>
      <c r="CS50" s="1279"/>
      <c r="CT50" s="1279"/>
      <c r="CU50" s="1279"/>
      <c r="CV50" s="1279">
        <f t="shared" si="83"/>
        <v>0</v>
      </c>
      <c r="CW50" s="1279"/>
      <c r="CX50" s="1294">
        <f t="shared" si="55"/>
        <v>0</v>
      </c>
      <c r="CY50" s="1295">
        <f t="shared" si="56"/>
        <v>0</v>
      </c>
      <c r="CZ50" s="1296">
        <f t="shared" si="72"/>
        <v>0</v>
      </c>
      <c r="DA50" s="1294">
        <f t="shared" si="57"/>
        <v>0</v>
      </c>
      <c r="DB50" s="1295">
        <f t="shared" si="58"/>
        <v>0</v>
      </c>
      <c r="DC50" s="1296">
        <f t="shared" si="73"/>
        <v>0</v>
      </c>
      <c r="DD50" s="1294">
        <f t="shared" si="59"/>
        <v>0</v>
      </c>
      <c r="DE50" s="1295">
        <f t="shared" si="60"/>
        <v>0</v>
      </c>
      <c r="DF50" s="1296">
        <f t="shared" si="74"/>
        <v>0</v>
      </c>
      <c r="DG50" s="1294">
        <f t="shared" si="61"/>
        <v>0</v>
      </c>
      <c r="DH50" s="1295">
        <f t="shared" si="62"/>
        <v>0</v>
      </c>
      <c r="DI50" s="1296">
        <f t="shared" si="75"/>
        <v>0</v>
      </c>
      <c r="DJ50" s="1294">
        <f t="shared" si="63"/>
        <v>0</v>
      </c>
      <c r="DK50" s="1295">
        <f t="shared" si="64"/>
        <v>0</v>
      </c>
      <c r="DL50" s="1296">
        <f t="shared" si="76"/>
        <v>0</v>
      </c>
      <c r="DM50" s="1294">
        <f t="shared" si="65"/>
        <v>0</v>
      </c>
      <c r="DN50" s="1295">
        <f t="shared" si="66"/>
        <v>0</v>
      </c>
      <c r="DO50" s="1296">
        <f t="shared" si="77"/>
        <v>0</v>
      </c>
      <c r="DP50" s="1294">
        <f t="shared" si="67"/>
        <v>0</v>
      </c>
      <c r="DQ50" s="1295">
        <f t="shared" si="68"/>
        <v>0</v>
      </c>
      <c r="DR50" s="1296">
        <f t="shared" si="69"/>
        <v>0</v>
      </c>
    </row>
    <row r="51" spans="1:283" hidden="1">
      <c r="A51" s="1283"/>
      <c r="B51" s="1271"/>
      <c r="C51" s="108" t="s">
        <v>331</v>
      </c>
      <c r="D51" s="706">
        <v>0.89583333333333337</v>
      </c>
      <c r="E51" s="1305" t="s">
        <v>325</v>
      </c>
      <c r="F51" s="1305" t="s">
        <v>286</v>
      </c>
      <c r="G51" s="1306" t="str">
        <f t="shared" si="43"/>
        <v>PRIME</v>
      </c>
      <c r="H51" s="1357" t="s">
        <v>295</v>
      </c>
      <c r="I51" s="1306" t="s">
        <v>334</v>
      </c>
      <c r="J51" s="1306" t="s">
        <v>335</v>
      </c>
      <c r="K51" s="1301"/>
      <c r="L51" s="1301"/>
      <c r="M51" s="1301"/>
      <c r="N51" s="1301"/>
      <c r="O51" s="1301"/>
      <c r="P51" s="1302"/>
      <c r="Q51" s="1302"/>
      <c r="R51" s="1301"/>
      <c r="S51" s="1301"/>
      <c r="T51" s="1301"/>
      <c r="U51" s="1301"/>
      <c r="V51" s="1301"/>
      <c r="W51" s="1302"/>
      <c r="X51" s="1302"/>
      <c r="Y51" s="1301"/>
      <c r="Z51" s="1301"/>
      <c r="AA51" s="1301"/>
      <c r="AB51" s="1301"/>
      <c r="AC51" s="1301"/>
      <c r="AD51" s="1302"/>
      <c r="AE51" s="1302"/>
      <c r="AF51" s="1301"/>
      <c r="AG51" s="1301"/>
      <c r="AH51" s="1301"/>
      <c r="AI51" s="1301"/>
      <c r="AJ51" s="1301"/>
      <c r="AK51" s="1302"/>
      <c r="AL51" s="1302"/>
      <c r="AM51" s="1301"/>
      <c r="AN51" s="1301"/>
      <c r="AO51" s="1301"/>
      <c r="AP51" s="1301"/>
      <c r="AQ51" s="1301"/>
      <c r="AR51" s="1302"/>
      <c r="AS51" s="1302"/>
      <c r="AT51" s="1301"/>
      <c r="AU51" s="1301"/>
      <c r="AV51" s="1301"/>
      <c r="AW51" s="1301"/>
      <c r="AX51" s="1301"/>
      <c r="AY51" s="1302"/>
      <c r="AZ51" s="1302"/>
      <c r="BA51" s="1301"/>
      <c r="BB51" s="1301"/>
      <c r="BC51" s="1301"/>
      <c r="BD51" s="1301"/>
      <c r="BE51" s="1301"/>
      <c r="BF51" s="1302"/>
      <c r="BG51" s="1302"/>
      <c r="BH51" s="1301"/>
      <c r="BI51" s="1301"/>
      <c r="BJ51" s="1301"/>
      <c r="BK51" s="1301"/>
      <c r="BL51" s="1301"/>
      <c r="BM51" s="1302"/>
      <c r="BN51" s="1302"/>
      <c r="BO51" s="1301"/>
      <c r="BP51" s="1301"/>
      <c r="BQ51" s="1301"/>
      <c r="BR51" s="1301"/>
      <c r="BS51" s="1301"/>
      <c r="BT51" s="1302"/>
      <c r="BU51" s="1302"/>
      <c r="BV51" s="1301"/>
      <c r="BW51" s="1301"/>
      <c r="BX51" s="1301"/>
      <c r="BY51" s="1301"/>
      <c r="BZ51" s="1301"/>
      <c r="CA51" s="1302"/>
      <c r="CB51" s="1302"/>
      <c r="CC51" s="1301"/>
      <c r="CD51" s="1303">
        <f t="shared" si="44"/>
        <v>0</v>
      </c>
      <c r="CE51" s="116"/>
      <c r="CF51" s="117">
        <v>3</v>
      </c>
      <c r="CG51" s="118">
        <f t="shared" si="45"/>
        <v>1.2835940081506774</v>
      </c>
      <c r="CH51" s="119">
        <f t="shared" si="46"/>
        <v>0</v>
      </c>
      <c r="CI51" s="120">
        <f t="shared" si="47"/>
        <v>0</v>
      </c>
      <c r="CJ51" s="121">
        <f t="shared" si="48"/>
        <v>0</v>
      </c>
      <c r="CK51" s="543">
        <f>1417/2</f>
        <v>708.5</v>
      </c>
      <c r="CL51" s="543">
        <f>1417/2</f>
        <v>708.5</v>
      </c>
      <c r="CM51" s="248">
        <f t="shared" si="49"/>
        <v>283.39999999999998</v>
      </c>
      <c r="CN51" s="543"/>
      <c r="CO51" s="248">
        <v>293.57798165137615</v>
      </c>
      <c r="CP51" s="249">
        <f t="shared" si="50"/>
        <v>0</v>
      </c>
      <c r="CQ51" s="249">
        <f t="shared" si="51"/>
        <v>0</v>
      </c>
      <c r="CR51" s="1318" t="e">
        <f t="shared" si="52"/>
        <v>#DIV/0!</v>
      </c>
      <c r="CS51" s="1279"/>
      <c r="CT51" s="1279"/>
      <c r="CU51" s="1279"/>
      <c r="CV51" s="1279">
        <f t="shared" si="83"/>
        <v>0</v>
      </c>
      <c r="CW51" s="1279"/>
      <c r="CX51" s="1294">
        <f t="shared" si="55"/>
        <v>0</v>
      </c>
      <c r="CY51" s="1295">
        <f t="shared" si="56"/>
        <v>0</v>
      </c>
      <c r="CZ51" s="1296">
        <f t="shared" si="72"/>
        <v>0</v>
      </c>
      <c r="DA51" s="1294">
        <f t="shared" si="57"/>
        <v>0</v>
      </c>
      <c r="DB51" s="1295">
        <f t="shared" si="58"/>
        <v>0</v>
      </c>
      <c r="DC51" s="1296">
        <f t="shared" si="73"/>
        <v>0</v>
      </c>
      <c r="DD51" s="1294">
        <f t="shared" si="59"/>
        <v>0</v>
      </c>
      <c r="DE51" s="1295">
        <f t="shared" si="60"/>
        <v>0</v>
      </c>
      <c r="DF51" s="1296">
        <f t="shared" si="74"/>
        <v>0</v>
      </c>
      <c r="DG51" s="1294">
        <f t="shared" si="61"/>
        <v>0</v>
      </c>
      <c r="DH51" s="1295">
        <f t="shared" si="62"/>
        <v>0</v>
      </c>
      <c r="DI51" s="1296">
        <f t="shared" si="75"/>
        <v>0</v>
      </c>
      <c r="DJ51" s="1294">
        <f t="shared" si="63"/>
        <v>0</v>
      </c>
      <c r="DK51" s="1295">
        <f t="shared" si="64"/>
        <v>0</v>
      </c>
      <c r="DL51" s="1296">
        <f t="shared" si="76"/>
        <v>0</v>
      </c>
      <c r="DM51" s="1294">
        <f t="shared" si="65"/>
        <v>0</v>
      </c>
      <c r="DN51" s="1295">
        <f t="shared" si="66"/>
        <v>0</v>
      </c>
      <c r="DO51" s="1296">
        <f t="shared" si="77"/>
        <v>0</v>
      </c>
      <c r="DP51" s="1294">
        <f t="shared" si="67"/>
        <v>0</v>
      </c>
      <c r="DQ51" s="1295">
        <f t="shared" si="68"/>
        <v>0</v>
      </c>
      <c r="DR51" s="1296">
        <f t="shared" si="69"/>
        <v>0</v>
      </c>
    </row>
    <row r="52" spans="1:283" hidden="1">
      <c r="A52" s="1283"/>
      <c r="B52" s="1271"/>
      <c r="C52" s="108" t="s">
        <v>332</v>
      </c>
      <c r="D52" s="706">
        <v>0.91666666666666663</v>
      </c>
      <c r="E52" s="1305" t="s">
        <v>322</v>
      </c>
      <c r="F52" s="1305" t="s">
        <v>305</v>
      </c>
      <c r="G52" s="1306" t="str">
        <f t="shared" si="43"/>
        <v>PRIME</v>
      </c>
      <c r="H52" s="1357" t="s">
        <v>295</v>
      </c>
      <c r="I52" s="1306" t="s">
        <v>334</v>
      </c>
      <c r="J52" s="1306" t="s">
        <v>335</v>
      </c>
      <c r="K52" s="1301"/>
      <c r="L52" s="1301"/>
      <c r="M52" s="1301"/>
      <c r="N52" s="1301"/>
      <c r="O52" s="1301"/>
      <c r="P52" s="1302"/>
      <c r="Q52" s="1302"/>
      <c r="R52" s="1301"/>
      <c r="S52" s="1301"/>
      <c r="T52" s="1301"/>
      <c r="U52" s="1301"/>
      <c r="V52" s="1301"/>
      <c r="W52" s="1302"/>
      <c r="X52" s="1302"/>
      <c r="Y52" s="1301"/>
      <c r="Z52" s="1301"/>
      <c r="AA52" s="1301"/>
      <c r="AB52" s="1301"/>
      <c r="AC52" s="1301"/>
      <c r="AD52" s="1302"/>
      <c r="AE52" s="1302"/>
      <c r="AF52" s="1301"/>
      <c r="AG52" s="1301"/>
      <c r="AH52" s="1301"/>
      <c r="AI52" s="1301"/>
      <c r="AJ52" s="1301"/>
      <c r="AK52" s="1302"/>
      <c r="AL52" s="1302"/>
      <c r="AM52" s="1301"/>
      <c r="AN52" s="1301"/>
      <c r="AO52" s="1301"/>
      <c r="AP52" s="1301"/>
      <c r="AQ52" s="1301"/>
      <c r="AR52" s="1302"/>
      <c r="AS52" s="1302"/>
      <c r="AT52" s="1301"/>
      <c r="AU52" s="1301"/>
      <c r="AV52" s="1301"/>
      <c r="AW52" s="1301"/>
      <c r="AX52" s="1301"/>
      <c r="AY52" s="1302"/>
      <c r="AZ52" s="1302"/>
      <c r="BA52" s="1301"/>
      <c r="BB52" s="1301"/>
      <c r="BC52" s="1301"/>
      <c r="BD52" s="1301"/>
      <c r="BE52" s="1301"/>
      <c r="BF52" s="1302"/>
      <c r="BG52" s="1302"/>
      <c r="BH52" s="1301"/>
      <c r="BI52" s="1301"/>
      <c r="BJ52" s="1301"/>
      <c r="BK52" s="1301"/>
      <c r="BL52" s="1301"/>
      <c r="BM52" s="1302"/>
      <c r="BN52" s="1302"/>
      <c r="BO52" s="1301"/>
      <c r="BP52" s="1301"/>
      <c r="BQ52" s="1301"/>
      <c r="BR52" s="1301"/>
      <c r="BS52" s="1301"/>
      <c r="BT52" s="1302"/>
      <c r="BU52" s="1302"/>
      <c r="BV52" s="1301"/>
      <c r="BW52" s="1301"/>
      <c r="BX52" s="1301"/>
      <c r="BY52" s="1301"/>
      <c r="BZ52" s="1301"/>
      <c r="CA52" s="1302"/>
      <c r="CB52" s="1302"/>
      <c r="CC52" s="1301"/>
      <c r="CD52" s="1303">
        <f t="shared" si="44"/>
        <v>0</v>
      </c>
      <c r="CE52" s="116"/>
      <c r="CF52" s="117">
        <v>1.8</v>
      </c>
      <c r="CG52" s="118">
        <f t="shared" si="45"/>
        <v>0.77015640489040638</v>
      </c>
      <c r="CH52" s="119">
        <f t="shared" si="46"/>
        <v>0</v>
      </c>
      <c r="CI52" s="120">
        <f t="shared" si="47"/>
        <v>0</v>
      </c>
      <c r="CJ52" s="121">
        <f t="shared" si="48"/>
        <v>0</v>
      </c>
      <c r="CK52" s="543" t="e">
        <f>12.4*5*I52</f>
        <v>#VALUE!</v>
      </c>
      <c r="CL52" s="543">
        <f>12.4*5*J52</f>
        <v>744</v>
      </c>
      <c r="CM52" s="248">
        <f t="shared" si="49"/>
        <v>297.60000000000002</v>
      </c>
      <c r="CN52" s="543"/>
      <c r="CO52" s="248">
        <v>293.57798165137615</v>
      </c>
      <c r="CP52" s="249">
        <f t="shared" si="50"/>
        <v>0</v>
      </c>
      <c r="CQ52" s="249">
        <f t="shared" si="51"/>
        <v>0</v>
      </c>
      <c r="CR52" s="1318" t="e">
        <f t="shared" si="52"/>
        <v>#DIV/0!</v>
      </c>
      <c r="CS52" s="1279"/>
      <c r="CT52" s="1279"/>
      <c r="CU52" s="1279"/>
      <c r="CV52" s="1279">
        <f t="shared" si="83"/>
        <v>0</v>
      </c>
      <c r="CW52" s="1279"/>
      <c r="CX52" s="1294">
        <f t="shared" si="55"/>
        <v>0</v>
      </c>
      <c r="CY52" s="1295">
        <f t="shared" si="56"/>
        <v>0</v>
      </c>
      <c r="CZ52" s="1296">
        <f t="shared" si="72"/>
        <v>0</v>
      </c>
      <c r="DA52" s="1294">
        <f t="shared" si="57"/>
        <v>0</v>
      </c>
      <c r="DB52" s="1295">
        <f t="shared" si="58"/>
        <v>0</v>
      </c>
      <c r="DC52" s="1296">
        <f t="shared" si="73"/>
        <v>0</v>
      </c>
      <c r="DD52" s="1294">
        <f t="shared" si="59"/>
        <v>0</v>
      </c>
      <c r="DE52" s="1295">
        <f t="shared" si="60"/>
        <v>0</v>
      </c>
      <c r="DF52" s="1296">
        <f t="shared" si="74"/>
        <v>0</v>
      </c>
      <c r="DG52" s="1294">
        <f t="shared" si="61"/>
        <v>0</v>
      </c>
      <c r="DH52" s="1295">
        <f t="shared" si="62"/>
        <v>0</v>
      </c>
      <c r="DI52" s="1296">
        <f t="shared" si="75"/>
        <v>0</v>
      </c>
      <c r="DJ52" s="1294">
        <f t="shared" si="63"/>
        <v>0</v>
      </c>
      <c r="DK52" s="1295">
        <f t="shared" si="64"/>
        <v>0</v>
      </c>
      <c r="DL52" s="1296">
        <f t="shared" si="76"/>
        <v>0</v>
      </c>
      <c r="DM52" s="1294">
        <f t="shared" si="65"/>
        <v>0</v>
      </c>
      <c r="DN52" s="1295">
        <f t="shared" si="66"/>
        <v>0</v>
      </c>
      <c r="DO52" s="1296">
        <f t="shared" si="77"/>
        <v>0</v>
      </c>
      <c r="DP52" s="1294">
        <f t="shared" si="67"/>
        <v>0</v>
      </c>
      <c r="DQ52" s="1295">
        <f t="shared" si="68"/>
        <v>0</v>
      </c>
      <c r="DR52" s="1296">
        <f t="shared" si="69"/>
        <v>0</v>
      </c>
    </row>
    <row r="53" spans="1:283" hidden="1">
      <c r="A53" s="1283"/>
      <c r="B53" s="1271"/>
      <c r="C53" s="108" t="s">
        <v>324</v>
      </c>
      <c r="D53" s="706">
        <v>0.91666666666666663</v>
      </c>
      <c r="E53" s="1305" t="s">
        <v>325</v>
      </c>
      <c r="F53" s="1305" t="s">
        <v>287</v>
      </c>
      <c r="G53" s="1306" t="str">
        <f t="shared" si="43"/>
        <v>PRIME</v>
      </c>
      <c r="H53" s="1358" t="s">
        <v>295</v>
      </c>
      <c r="I53" s="1306" t="s">
        <v>334</v>
      </c>
      <c r="J53" s="1306" t="s">
        <v>335</v>
      </c>
      <c r="K53" s="1301"/>
      <c r="L53" s="1301"/>
      <c r="M53" s="1301"/>
      <c r="N53" s="1301"/>
      <c r="O53" s="1301"/>
      <c r="P53" s="1302"/>
      <c r="Q53" s="1302"/>
      <c r="R53" s="1301"/>
      <c r="S53" s="1301"/>
      <c r="T53" s="1301"/>
      <c r="U53" s="1301"/>
      <c r="V53" s="1301"/>
      <c r="W53" s="1302"/>
      <c r="X53" s="1302"/>
      <c r="Y53" s="1301"/>
      <c r="Z53" s="1301"/>
      <c r="AA53" s="1301"/>
      <c r="AB53" s="1301"/>
      <c r="AC53" s="1301"/>
      <c r="AD53" s="1302"/>
      <c r="AE53" s="1302"/>
      <c r="AF53" s="1301"/>
      <c r="AG53" s="1301"/>
      <c r="AH53" s="1301"/>
      <c r="AI53" s="1301"/>
      <c r="AJ53" s="1301"/>
      <c r="AK53" s="1302"/>
      <c r="AL53" s="1302"/>
      <c r="AM53" s="1301"/>
      <c r="AN53" s="1301"/>
      <c r="AO53" s="1301"/>
      <c r="AP53" s="1301"/>
      <c r="AQ53" s="1301"/>
      <c r="AR53" s="1302"/>
      <c r="AS53" s="1302"/>
      <c r="AT53" s="1301"/>
      <c r="AU53" s="1301"/>
      <c r="AV53" s="1301"/>
      <c r="AW53" s="1301"/>
      <c r="AX53" s="1301"/>
      <c r="AY53" s="1302"/>
      <c r="AZ53" s="1302"/>
      <c r="BA53" s="1301"/>
      <c r="BB53" s="1301"/>
      <c r="BC53" s="1301"/>
      <c r="BD53" s="1301"/>
      <c r="BE53" s="1301"/>
      <c r="BF53" s="1302"/>
      <c r="BG53" s="1302"/>
      <c r="BH53" s="1301"/>
      <c r="BI53" s="1301"/>
      <c r="BJ53" s="1301"/>
      <c r="BK53" s="1301"/>
      <c r="BL53" s="1301"/>
      <c r="BM53" s="1302"/>
      <c r="BN53" s="1302"/>
      <c r="BO53" s="1301"/>
      <c r="BP53" s="1301"/>
      <c r="BQ53" s="1301"/>
      <c r="BR53" s="1301"/>
      <c r="BS53" s="1301"/>
      <c r="BT53" s="1302"/>
      <c r="BU53" s="1302"/>
      <c r="BV53" s="1301"/>
      <c r="BW53" s="1301"/>
      <c r="BX53" s="1301"/>
      <c r="BY53" s="1301"/>
      <c r="BZ53" s="1301"/>
      <c r="CA53" s="1302"/>
      <c r="CB53" s="1302"/>
      <c r="CC53" s="1301"/>
      <c r="CD53" s="1303">
        <f t="shared" si="44"/>
        <v>0</v>
      </c>
      <c r="CE53" s="116"/>
      <c r="CF53" s="117">
        <v>3</v>
      </c>
      <c r="CG53" s="118">
        <f t="shared" si="45"/>
        <v>1.2835940081506774</v>
      </c>
      <c r="CH53" s="119">
        <f t="shared" si="46"/>
        <v>0</v>
      </c>
      <c r="CI53" s="120">
        <f t="shared" si="47"/>
        <v>0</v>
      </c>
      <c r="CJ53" s="121">
        <f t="shared" si="48"/>
        <v>0</v>
      </c>
      <c r="CK53" s="543" t="e">
        <f>12.4*5*I53</f>
        <v>#VALUE!</v>
      </c>
      <c r="CL53" s="543">
        <f>12.4*5*J53</f>
        <v>744</v>
      </c>
      <c r="CM53" s="248">
        <f t="shared" si="49"/>
        <v>297.60000000000002</v>
      </c>
      <c r="CN53" s="543"/>
      <c r="CO53" s="248">
        <v>293.57798165137615</v>
      </c>
      <c r="CP53" s="249">
        <f t="shared" si="50"/>
        <v>0</v>
      </c>
      <c r="CQ53" s="249">
        <f t="shared" si="51"/>
        <v>0</v>
      </c>
      <c r="CR53" s="1318" t="e">
        <f t="shared" si="52"/>
        <v>#DIV/0!</v>
      </c>
      <c r="CS53" s="1279"/>
      <c r="CT53" s="1279"/>
      <c r="CU53" s="1279"/>
      <c r="CV53" s="1279">
        <f t="shared" si="83"/>
        <v>0</v>
      </c>
      <c r="CW53" s="1279"/>
      <c r="CX53" s="1294">
        <f t="shared" si="55"/>
        <v>0</v>
      </c>
      <c r="CY53" s="1295">
        <f t="shared" si="56"/>
        <v>0</v>
      </c>
      <c r="CZ53" s="1296">
        <f t="shared" si="72"/>
        <v>0</v>
      </c>
      <c r="DA53" s="1294">
        <f t="shared" si="57"/>
        <v>0</v>
      </c>
      <c r="DB53" s="1295">
        <f t="shared" si="58"/>
        <v>0</v>
      </c>
      <c r="DC53" s="1296">
        <f t="shared" si="73"/>
        <v>0</v>
      </c>
      <c r="DD53" s="1294">
        <f t="shared" si="59"/>
        <v>0</v>
      </c>
      <c r="DE53" s="1295">
        <f t="shared" si="60"/>
        <v>0</v>
      </c>
      <c r="DF53" s="1296">
        <f t="shared" si="74"/>
        <v>0</v>
      </c>
      <c r="DG53" s="1294">
        <f t="shared" si="61"/>
        <v>0</v>
      </c>
      <c r="DH53" s="1295">
        <f t="shared" si="62"/>
        <v>0</v>
      </c>
      <c r="DI53" s="1296">
        <f t="shared" si="75"/>
        <v>0</v>
      </c>
      <c r="DJ53" s="1294">
        <f t="shared" si="63"/>
        <v>0</v>
      </c>
      <c r="DK53" s="1295">
        <f t="shared" si="64"/>
        <v>0</v>
      </c>
      <c r="DL53" s="1296">
        <f t="shared" si="76"/>
        <v>0</v>
      </c>
      <c r="DM53" s="1294">
        <f t="shared" si="65"/>
        <v>0</v>
      </c>
      <c r="DN53" s="1295">
        <f t="shared" si="66"/>
        <v>0</v>
      </c>
      <c r="DO53" s="1296">
        <f t="shared" si="77"/>
        <v>0</v>
      </c>
      <c r="DP53" s="1294">
        <f t="shared" si="67"/>
        <v>0</v>
      </c>
      <c r="DQ53" s="1295">
        <f t="shared" si="68"/>
        <v>0</v>
      </c>
      <c r="DR53" s="1296">
        <f t="shared" si="69"/>
        <v>0</v>
      </c>
    </row>
    <row r="54" spans="1:283" ht="19.149999999999999" customHeight="1" thickBot="1">
      <c r="B54" s="1271"/>
      <c r="C54" s="1998" t="s">
        <v>340</v>
      </c>
      <c r="D54" s="1999"/>
      <c r="E54" s="1999"/>
      <c r="F54" s="1999"/>
      <c r="G54" s="1999"/>
      <c r="H54" s="1999"/>
      <c r="I54" s="1999"/>
      <c r="J54" s="2000"/>
      <c r="K54" s="1320">
        <f t="shared" ref="K54:BV54" si="84">SUM(K22:K53)</f>
        <v>0</v>
      </c>
      <c r="L54" s="1320">
        <f t="shared" si="84"/>
        <v>0</v>
      </c>
      <c r="M54" s="1320">
        <f t="shared" si="84"/>
        <v>0</v>
      </c>
      <c r="N54" s="1320">
        <f t="shared" si="84"/>
        <v>1</v>
      </c>
      <c r="O54" s="1320">
        <f t="shared" si="84"/>
        <v>4</v>
      </c>
      <c r="P54" s="1320">
        <f t="shared" si="84"/>
        <v>1</v>
      </c>
      <c r="Q54" s="1320">
        <f t="shared" si="84"/>
        <v>1</v>
      </c>
      <c r="R54" s="1320">
        <f t="shared" si="84"/>
        <v>5</v>
      </c>
      <c r="S54" s="1320">
        <f t="shared" si="84"/>
        <v>3</v>
      </c>
      <c r="T54" s="1320">
        <f t="shared" si="84"/>
        <v>3</v>
      </c>
      <c r="U54" s="1320">
        <f t="shared" si="84"/>
        <v>4</v>
      </c>
      <c r="V54" s="1320">
        <f t="shared" si="84"/>
        <v>2</v>
      </c>
      <c r="W54" s="1320">
        <f t="shared" si="84"/>
        <v>0</v>
      </c>
      <c r="X54" s="1320">
        <f t="shared" si="84"/>
        <v>2</v>
      </c>
      <c r="Y54" s="1320">
        <f t="shared" si="84"/>
        <v>5</v>
      </c>
      <c r="Z54" s="1320">
        <f t="shared" si="84"/>
        <v>1</v>
      </c>
      <c r="AA54" s="1320">
        <f t="shared" si="84"/>
        <v>2</v>
      </c>
      <c r="AB54" s="1320">
        <f t="shared" si="84"/>
        <v>1</v>
      </c>
      <c r="AC54" s="1320">
        <f t="shared" si="84"/>
        <v>3</v>
      </c>
      <c r="AD54" s="1320">
        <f t="shared" si="84"/>
        <v>0</v>
      </c>
      <c r="AE54" s="1320">
        <f t="shared" si="84"/>
        <v>2</v>
      </c>
      <c r="AF54" s="1320">
        <f t="shared" si="84"/>
        <v>3</v>
      </c>
      <c r="AG54" s="1320">
        <f t="shared" si="84"/>
        <v>2</v>
      </c>
      <c r="AH54" s="1320">
        <f t="shared" si="84"/>
        <v>2</v>
      </c>
      <c r="AI54" s="1320">
        <f t="shared" si="84"/>
        <v>2</v>
      </c>
      <c r="AJ54" s="1320">
        <f t="shared" si="84"/>
        <v>0</v>
      </c>
      <c r="AK54" s="1320">
        <f t="shared" si="84"/>
        <v>0</v>
      </c>
      <c r="AL54" s="1320">
        <f t="shared" si="84"/>
        <v>0</v>
      </c>
      <c r="AM54" s="1320">
        <f t="shared" si="84"/>
        <v>0</v>
      </c>
      <c r="AN54" s="1320">
        <f t="shared" si="84"/>
        <v>0</v>
      </c>
      <c r="AO54" s="1320">
        <f t="shared" si="84"/>
        <v>2</v>
      </c>
      <c r="AP54" s="1320">
        <f t="shared" si="84"/>
        <v>1</v>
      </c>
      <c r="AQ54" s="1320">
        <f t="shared" si="84"/>
        <v>1</v>
      </c>
      <c r="AR54" s="1320">
        <f t="shared" si="84"/>
        <v>0</v>
      </c>
      <c r="AS54" s="1320">
        <f t="shared" si="84"/>
        <v>1</v>
      </c>
      <c r="AT54" s="1320">
        <f t="shared" si="84"/>
        <v>2</v>
      </c>
      <c r="AU54" s="1320">
        <f t="shared" si="84"/>
        <v>1</v>
      </c>
      <c r="AV54" s="1320">
        <f t="shared" si="84"/>
        <v>0</v>
      </c>
      <c r="AW54" s="1320">
        <f t="shared" si="84"/>
        <v>2</v>
      </c>
      <c r="AX54" s="1320">
        <f t="shared" si="84"/>
        <v>0</v>
      </c>
      <c r="AY54" s="1320">
        <f t="shared" si="84"/>
        <v>0</v>
      </c>
      <c r="AZ54" s="1320">
        <f t="shared" si="84"/>
        <v>0</v>
      </c>
      <c r="BA54" s="1320">
        <f t="shared" si="84"/>
        <v>0</v>
      </c>
      <c r="BB54" s="1320">
        <f t="shared" si="84"/>
        <v>0</v>
      </c>
      <c r="BC54" s="1320">
        <f t="shared" si="84"/>
        <v>0</v>
      </c>
      <c r="BD54" s="1320">
        <f t="shared" si="84"/>
        <v>0</v>
      </c>
      <c r="BE54" s="1320">
        <f t="shared" si="84"/>
        <v>0</v>
      </c>
      <c r="BF54" s="1320">
        <f t="shared" si="84"/>
        <v>0</v>
      </c>
      <c r="BG54" s="1320">
        <f t="shared" si="84"/>
        <v>0</v>
      </c>
      <c r="BH54" s="1320">
        <f t="shared" si="84"/>
        <v>0</v>
      </c>
      <c r="BI54" s="1320">
        <f t="shared" si="84"/>
        <v>0</v>
      </c>
      <c r="BJ54" s="1320">
        <f t="shared" si="84"/>
        <v>0</v>
      </c>
      <c r="BK54" s="1320">
        <f t="shared" si="84"/>
        <v>0</v>
      </c>
      <c r="BL54" s="1320">
        <f t="shared" si="84"/>
        <v>0</v>
      </c>
      <c r="BM54" s="1320">
        <f t="shared" si="84"/>
        <v>0</v>
      </c>
      <c r="BN54" s="1320">
        <f t="shared" si="84"/>
        <v>0</v>
      </c>
      <c r="BO54" s="1320">
        <f t="shared" si="84"/>
        <v>0</v>
      </c>
      <c r="BP54" s="1320">
        <f t="shared" si="84"/>
        <v>0</v>
      </c>
      <c r="BQ54" s="1320">
        <f t="shared" si="84"/>
        <v>0</v>
      </c>
      <c r="BR54" s="1320">
        <f t="shared" si="84"/>
        <v>0</v>
      </c>
      <c r="BS54" s="1320">
        <f t="shared" si="84"/>
        <v>0</v>
      </c>
      <c r="BT54" s="1320">
        <f t="shared" si="84"/>
        <v>0</v>
      </c>
      <c r="BU54" s="1320">
        <f t="shared" si="84"/>
        <v>0</v>
      </c>
      <c r="BV54" s="1320">
        <f t="shared" si="84"/>
        <v>0</v>
      </c>
      <c r="BW54" s="1320">
        <f t="shared" ref="BW54:CD54" si="85">SUM(BW22:BW53)</f>
        <v>0</v>
      </c>
      <c r="BX54" s="1320">
        <f t="shared" si="85"/>
        <v>0</v>
      </c>
      <c r="BY54" s="1320">
        <f t="shared" si="85"/>
        <v>0</v>
      </c>
      <c r="BZ54" s="1320">
        <f t="shared" si="85"/>
        <v>0</v>
      </c>
      <c r="CA54" s="1320">
        <f t="shared" si="85"/>
        <v>0</v>
      </c>
      <c r="CB54" s="1320">
        <f t="shared" si="85"/>
        <v>0</v>
      </c>
      <c r="CC54" s="1320">
        <f t="shared" si="85"/>
        <v>0</v>
      </c>
      <c r="CD54" s="1359">
        <f t="shared" si="85"/>
        <v>59</v>
      </c>
      <c r="CE54" s="1500"/>
      <c r="CF54" s="1360"/>
      <c r="CG54" s="1361"/>
      <c r="CH54" s="1322">
        <f>SUM(CH22:CH53)</f>
        <v>0</v>
      </c>
      <c r="CI54" s="1322">
        <f>SUM(CI22:CI53)</f>
        <v>223.29999999999998</v>
      </c>
      <c r="CJ54" s="1322">
        <f>SUM(CJ22:CJ53)</f>
        <v>95.542180673348753</v>
      </c>
      <c r="CK54" s="315"/>
      <c r="CL54" s="315"/>
      <c r="CM54" s="315"/>
      <c r="CN54" s="1362"/>
      <c r="CO54" s="1363"/>
      <c r="CP54" s="315">
        <f>SUM(CP22:CP53)</f>
        <v>80971.266666666663</v>
      </c>
      <c r="CQ54" s="125">
        <f>SUM(CQ22:CQ53)</f>
        <v>16560</v>
      </c>
      <c r="CR54" s="1445">
        <f t="shared" si="52"/>
        <v>173.32658605121591</v>
      </c>
      <c r="CS54" s="1324"/>
      <c r="CT54" s="1325">
        <f>SUM(CT22:CT53)</f>
        <v>6736.2300000000014</v>
      </c>
      <c r="CU54" s="1325">
        <f>SUM(CU22:CU53)</f>
        <v>9823.77</v>
      </c>
      <c r="CV54" s="1325">
        <f>SUM(CV22:CV53)</f>
        <v>0</v>
      </c>
      <c r="CW54" s="1324"/>
      <c r="CX54" s="1326">
        <f t="shared" ref="CX54:DR54" si="86">SUM(CX22:CX53)</f>
        <v>0</v>
      </c>
      <c r="CY54" s="1326">
        <f t="shared" si="86"/>
        <v>66.8</v>
      </c>
      <c r="CZ54" s="1326">
        <f t="shared" si="86"/>
        <v>10.054819730513639</v>
      </c>
      <c r="DA54" s="1326">
        <f t="shared" si="86"/>
        <v>0</v>
      </c>
      <c r="DB54" s="1326">
        <f t="shared" si="86"/>
        <v>54.5</v>
      </c>
      <c r="DC54" s="1326">
        <f t="shared" si="86"/>
        <v>28.58135991482175</v>
      </c>
      <c r="DD54" s="1326">
        <f t="shared" si="86"/>
        <v>0</v>
      </c>
      <c r="DE54" s="1326">
        <f t="shared" si="86"/>
        <v>34.9</v>
      </c>
      <c r="DF54" s="1326">
        <f t="shared" si="86"/>
        <v>23.318624481403972</v>
      </c>
      <c r="DG54" s="1326">
        <f t="shared" si="86"/>
        <v>0</v>
      </c>
      <c r="DH54" s="1326">
        <f t="shared" si="86"/>
        <v>21.599999999999998</v>
      </c>
      <c r="DI54" s="1326">
        <f t="shared" si="86"/>
        <v>14.932476961486213</v>
      </c>
      <c r="DJ54" s="1326">
        <f t="shared" si="86"/>
        <v>0</v>
      </c>
      <c r="DK54" s="1326">
        <f t="shared" si="86"/>
        <v>19.5</v>
      </c>
      <c r="DL54" s="1326">
        <f t="shared" si="86"/>
        <v>9.2418768586848756</v>
      </c>
      <c r="DM54" s="1326">
        <f t="shared" si="86"/>
        <v>0</v>
      </c>
      <c r="DN54" s="1326">
        <f t="shared" si="86"/>
        <v>0</v>
      </c>
      <c r="DO54" s="1326">
        <f t="shared" si="86"/>
        <v>8.343361052979402</v>
      </c>
      <c r="DP54" s="1326">
        <f t="shared" si="86"/>
        <v>0</v>
      </c>
      <c r="DQ54" s="1326">
        <f t="shared" si="86"/>
        <v>0</v>
      </c>
      <c r="DR54" s="1326">
        <f t="shared" si="86"/>
        <v>0</v>
      </c>
    </row>
    <row r="55" spans="1:283" ht="13.5" thickBot="1">
      <c r="C55" s="1327"/>
      <c r="D55" s="1328"/>
      <c r="E55" s="1328"/>
      <c r="F55" s="1328"/>
      <c r="G55" s="1364"/>
      <c r="H55" s="1364"/>
      <c r="I55" s="1364"/>
      <c r="J55" s="1364"/>
      <c r="K55" s="1329"/>
      <c r="L55" s="1329"/>
      <c r="M55" s="1329"/>
      <c r="N55" s="1329"/>
      <c r="O55" s="1329"/>
      <c r="P55" s="1329"/>
      <c r="Q55" s="1329"/>
      <c r="R55" s="1329"/>
      <c r="S55" s="1329"/>
      <c r="T55" s="1329"/>
      <c r="U55" s="1329"/>
      <c r="V55" s="1329"/>
      <c r="W55" s="1329"/>
      <c r="X55" s="1329"/>
      <c r="Y55" s="1329"/>
      <c r="Z55" s="1329"/>
      <c r="AA55" s="1329"/>
      <c r="AB55" s="1329"/>
      <c r="AC55" s="1329"/>
      <c r="AD55" s="1329"/>
      <c r="AE55" s="1329"/>
      <c r="AF55" s="1329"/>
      <c r="AG55" s="1329"/>
      <c r="AH55" s="1329"/>
      <c r="AI55" s="1329"/>
      <c r="AJ55" s="1329"/>
      <c r="AK55" s="1329"/>
      <c r="AL55" s="1329"/>
      <c r="AM55" s="1329"/>
      <c r="AN55" s="1329"/>
      <c r="AO55" s="1329"/>
      <c r="AP55" s="1329"/>
      <c r="AQ55" s="1329"/>
      <c r="AR55" s="1329"/>
      <c r="AS55" s="1329"/>
      <c r="AT55" s="1329"/>
      <c r="AU55" s="1329"/>
      <c r="AV55" s="1329"/>
      <c r="AW55" s="1329"/>
      <c r="AX55" s="1329"/>
      <c r="AY55" s="1329"/>
      <c r="AZ55" s="1329"/>
      <c r="BA55" s="1329"/>
      <c r="BB55" s="1329"/>
      <c r="BC55" s="1329"/>
      <c r="BD55" s="1329"/>
      <c r="BE55" s="1329"/>
      <c r="BF55" s="1329"/>
      <c r="BG55" s="1329"/>
      <c r="BH55" s="1329"/>
      <c r="BI55" s="1329"/>
      <c r="BJ55" s="1329"/>
      <c r="BK55" s="1329"/>
      <c r="BL55" s="1329"/>
      <c r="BM55" s="1329"/>
      <c r="BN55" s="1329"/>
      <c r="BO55" s="1329"/>
      <c r="BP55" s="1329"/>
      <c r="BQ55" s="1329"/>
      <c r="BR55" s="1329"/>
      <c r="BS55" s="1329"/>
      <c r="BT55" s="1329"/>
      <c r="BU55" s="1329"/>
      <c r="BV55" s="1329"/>
      <c r="BW55" s="1329"/>
      <c r="BX55" s="1329"/>
      <c r="BY55" s="1329"/>
      <c r="BZ55" s="1329"/>
      <c r="CA55" s="1329"/>
      <c r="CB55" s="1329"/>
      <c r="CC55" s="1329"/>
      <c r="CD55" s="1329"/>
      <c r="CE55" s="1330"/>
      <c r="CF55" s="1330"/>
      <c r="CG55" s="1330"/>
      <c r="CH55" s="1330"/>
      <c r="CI55" s="1330"/>
      <c r="CJ55" s="1331"/>
      <c r="CK55" s="547" t="s">
        <v>341</v>
      </c>
      <c r="CL55" s="547" t="s">
        <v>341</v>
      </c>
      <c r="CM55" s="285"/>
      <c r="CN55" s="1365" t="s">
        <v>342</v>
      </c>
      <c r="CO55" s="1365" t="s">
        <v>343</v>
      </c>
      <c r="CP55" s="1332"/>
      <c r="CQ55" s="1333"/>
      <c r="CR55" s="1444"/>
      <c r="CS55" s="1324"/>
      <c r="CT55" s="1279"/>
      <c r="CU55" s="1279"/>
      <c r="CV55" s="1279"/>
      <c r="CW55" s="1324"/>
      <c r="CX55" s="1326"/>
      <c r="CY55" s="1326"/>
      <c r="CZ55" s="1326"/>
      <c r="DA55" s="1326"/>
      <c r="DB55" s="1326"/>
      <c r="DC55" s="1326"/>
      <c r="DD55" s="1326"/>
      <c r="DE55" s="1326"/>
      <c r="DF55" s="1326"/>
      <c r="DG55" s="1326"/>
      <c r="DH55" s="1326"/>
      <c r="DI55" s="1326"/>
      <c r="DJ55" s="1326"/>
      <c r="DK55" s="1326"/>
      <c r="DL55" s="1326"/>
      <c r="DM55" s="1326"/>
      <c r="DN55" s="1326"/>
      <c r="DO55" s="1326"/>
      <c r="DP55" s="1326"/>
      <c r="DQ55" s="1326"/>
      <c r="DR55" s="1326"/>
    </row>
    <row r="56" spans="1:283" ht="13.5" thickBot="1">
      <c r="A56" s="1283"/>
      <c r="B56" s="1271"/>
      <c r="C56" s="1497" t="s">
        <v>344</v>
      </c>
      <c r="D56" s="1273"/>
      <c r="E56" s="1273"/>
      <c r="F56" s="1273"/>
      <c r="G56" s="1273"/>
      <c r="H56" s="1273"/>
      <c r="I56" s="1273"/>
      <c r="J56" s="1273"/>
      <c r="K56" s="1274"/>
      <c r="L56" s="1274"/>
      <c r="M56" s="1274"/>
      <c r="N56" s="1274"/>
      <c r="O56" s="1274"/>
      <c r="P56" s="1274"/>
      <c r="Q56" s="1274"/>
      <c r="R56" s="1274"/>
      <c r="S56" s="1274"/>
      <c r="T56" s="1274"/>
      <c r="U56" s="1274"/>
      <c r="V56" s="1274"/>
      <c r="W56" s="1274"/>
      <c r="X56" s="1274"/>
      <c r="Y56" s="1274"/>
      <c r="Z56" s="1274"/>
      <c r="AA56" s="1274"/>
      <c r="AB56" s="1274"/>
      <c r="AC56" s="1274"/>
      <c r="AD56" s="1274"/>
      <c r="AE56" s="1274"/>
      <c r="AF56" s="1274"/>
      <c r="AG56" s="1274"/>
      <c r="AH56" s="1274"/>
      <c r="AI56" s="1274"/>
      <c r="AJ56" s="1274"/>
      <c r="AK56" s="1274"/>
      <c r="AL56" s="1274"/>
      <c r="AM56" s="1274"/>
      <c r="AN56" s="1274"/>
      <c r="AO56" s="1274"/>
      <c r="AP56" s="1274"/>
      <c r="AQ56" s="1274"/>
      <c r="AR56" s="1274"/>
      <c r="AS56" s="1274"/>
      <c r="AT56" s="1274"/>
      <c r="AU56" s="1274"/>
      <c r="AV56" s="1274"/>
      <c r="AW56" s="1274"/>
      <c r="AX56" s="1274"/>
      <c r="AY56" s="1274"/>
      <c r="AZ56" s="1274"/>
      <c r="BA56" s="1274"/>
      <c r="BB56" s="1274"/>
      <c r="BC56" s="1274"/>
      <c r="BD56" s="1274"/>
      <c r="BE56" s="1274"/>
      <c r="BF56" s="1274"/>
      <c r="BG56" s="1274"/>
      <c r="BH56" s="1274"/>
      <c r="BI56" s="1274"/>
      <c r="BJ56" s="1274"/>
      <c r="BK56" s="1274"/>
      <c r="BL56" s="1274"/>
      <c r="BM56" s="1274"/>
      <c r="BN56" s="1274"/>
      <c r="BO56" s="1274"/>
      <c r="BP56" s="1274"/>
      <c r="BQ56" s="1274"/>
      <c r="BR56" s="1274"/>
      <c r="BS56" s="1274"/>
      <c r="BT56" s="1274"/>
      <c r="BU56" s="1274"/>
      <c r="BV56" s="1274"/>
      <c r="BW56" s="1274"/>
      <c r="BX56" s="1274"/>
      <c r="BY56" s="1274"/>
      <c r="BZ56" s="1274"/>
      <c r="CA56" s="1274"/>
      <c r="CB56" s="1274"/>
      <c r="CC56" s="1274"/>
      <c r="CD56" s="1274"/>
      <c r="CE56" s="1274"/>
      <c r="CF56" s="1274"/>
      <c r="CG56" s="1274"/>
      <c r="CH56" s="1276"/>
      <c r="CI56" s="1274"/>
      <c r="CJ56" s="1274"/>
      <c r="CK56" s="292">
        <v>0.5</v>
      </c>
      <c r="CL56" s="292">
        <v>0.5</v>
      </c>
      <c r="CM56" s="286"/>
      <c r="CN56" s="292">
        <v>0.72</v>
      </c>
      <c r="CO56" s="292">
        <v>0.7</v>
      </c>
      <c r="CP56" s="197"/>
      <c r="CQ56" s="1277"/>
      <c r="CR56" s="1278"/>
      <c r="CS56" s="1232"/>
      <c r="CT56" s="1279"/>
      <c r="CU56" s="1279"/>
      <c r="CV56" s="1279"/>
      <c r="CW56" s="1232"/>
      <c r="CX56" s="1984">
        <v>1</v>
      </c>
      <c r="CY56" s="1985"/>
      <c r="CZ56" s="1986"/>
      <c r="DA56" s="1984">
        <v>2</v>
      </c>
      <c r="DB56" s="1985"/>
      <c r="DC56" s="1986"/>
      <c r="DD56" s="1984">
        <v>3</v>
      </c>
      <c r="DE56" s="1985"/>
      <c r="DF56" s="1986"/>
      <c r="DG56" s="1984">
        <v>4</v>
      </c>
      <c r="DH56" s="1985"/>
      <c r="DI56" s="1986"/>
      <c r="DJ56" s="1984">
        <v>5</v>
      </c>
      <c r="DK56" s="1985"/>
      <c r="DL56" s="1986"/>
      <c r="DM56" s="1984">
        <v>6</v>
      </c>
      <c r="DN56" s="1985"/>
      <c r="DO56" s="1986"/>
      <c r="DP56" s="1984">
        <v>7</v>
      </c>
      <c r="DQ56" s="1985"/>
      <c r="DR56" s="1986"/>
    </row>
    <row r="57" spans="1:283" s="1372" customFormat="1">
      <c r="A57" s="1366"/>
      <c r="B57" s="1271"/>
      <c r="C57" s="156" t="s">
        <v>345</v>
      </c>
      <c r="D57" s="200">
        <v>0.29166666666666669</v>
      </c>
      <c r="E57" s="200" t="s">
        <v>304</v>
      </c>
      <c r="F57" s="200" t="s">
        <v>305</v>
      </c>
      <c r="G57" s="1367" t="str">
        <f t="shared" ref="G57" si="87">IF(D57&lt;=0.541,"DAY",(IF(D57&lt;=0.74930556,"EARLY",(IF(D57&lt;=0.97916667,"PRIME","LATE")))))</f>
        <v>DAY</v>
      </c>
      <c r="H57" s="1287" t="s">
        <v>256</v>
      </c>
      <c r="I57" s="1286" t="s">
        <v>306</v>
      </c>
      <c r="J57" s="1286" t="s">
        <v>307</v>
      </c>
      <c r="K57" s="1368"/>
      <c r="L57" s="1368"/>
      <c r="M57" s="1368"/>
      <c r="N57" s="1368"/>
      <c r="O57" s="1368">
        <v>1</v>
      </c>
      <c r="P57" s="1369"/>
      <c r="Q57" s="1369"/>
      <c r="R57" s="1368">
        <v>1</v>
      </c>
      <c r="S57" s="1368"/>
      <c r="T57" s="1368">
        <v>1</v>
      </c>
      <c r="U57" s="1368"/>
      <c r="V57" s="1368"/>
      <c r="W57" s="1369"/>
      <c r="X57" s="1369"/>
      <c r="Y57" s="1368"/>
      <c r="Z57" s="1368"/>
      <c r="AA57" s="1368"/>
      <c r="AB57" s="1368"/>
      <c r="AC57" s="1368"/>
      <c r="AD57" s="1369"/>
      <c r="AE57" s="1369"/>
      <c r="AF57" s="1368"/>
      <c r="AG57" s="1368"/>
      <c r="AH57" s="1368"/>
      <c r="AI57" s="1368"/>
      <c r="AJ57" s="1368"/>
      <c r="AK57" s="1369"/>
      <c r="AL57" s="1369"/>
      <c r="AM57" s="1290"/>
      <c r="AN57" s="1290"/>
      <c r="AO57" s="1368"/>
      <c r="AP57" s="1368"/>
      <c r="AQ57" s="1368"/>
      <c r="AR57" s="1369"/>
      <c r="AS57" s="1369"/>
      <c r="AT57" s="1368"/>
      <c r="AU57" s="1368"/>
      <c r="AV57" s="1368"/>
      <c r="AW57" s="1368"/>
      <c r="AX57" s="1368"/>
      <c r="AY57" s="1369"/>
      <c r="AZ57" s="1369"/>
      <c r="BA57" s="1368"/>
      <c r="BB57" s="1368"/>
      <c r="BC57" s="1368"/>
      <c r="BD57" s="1368"/>
      <c r="BE57" s="1368"/>
      <c r="BF57" s="1369"/>
      <c r="BG57" s="1369"/>
      <c r="BH57" s="1368"/>
      <c r="BI57" s="1368"/>
      <c r="BJ57" s="1368"/>
      <c r="BK57" s="1368"/>
      <c r="BL57" s="1368"/>
      <c r="BM57" s="1369"/>
      <c r="BN57" s="1369"/>
      <c r="BO57" s="1368"/>
      <c r="BP57" s="1368"/>
      <c r="BQ57" s="1368"/>
      <c r="BR57" s="1368"/>
      <c r="BS57" s="1368"/>
      <c r="BT57" s="1369"/>
      <c r="BU57" s="1369"/>
      <c r="BV57" s="1368"/>
      <c r="BW57" s="1368"/>
      <c r="BX57" s="1368"/>
      <c r="BY57" s="1368"/>
      <c r="BZ57" s="1368"/>
      <c r="CA57" s="1369"/>
      <c r="CB57" s="1369"/>
      <c r="CC57" s="1368"/>
      <c r="CD57" s="1370">
        <f t="shared" ref="CD57:CD74" si="88">SUM(K57:CC57)</f>
        <v>3</v>
      </c>
      <c r="CE57" s="205">
        <v>2.1</v>
      </c>
      <c r="CF57" s="206">
        <v>3.1</v>
      </c>
      <c r="CG57" s="207">
        <v>3.82</v>
      </c>
      <c r="CH57" s="208">
        <f t="shared" ref="CH57:CH64" si="89">+CD57*CE57</f>
        <v>6.3000000000000007</v>
      </c>
      <c r="CI57" s="209">
        <f t="shared" ref="CI57:CI64" si="90">+CD57*CF57</f>
        <v>9.3000000000000007</v>
      </c>
      <c r="CJ57" s="210">
        <f t="shared" ref="CJ57:CJ64" si="91">CD57*CG57</f>
        <v>11.459999999999999</v>
      </c>
      <c r="CK57" s="548">
        <v>1100</v>
      </c>
      <c r="CL57" s="548">
        <v>1100</v>
      </c>
      <c r="CM57" s="776">
        <f>CL57/30*J57</f>
        <v>1466.6666666666665</v>
      </c>
      <c r="CN57" s="558">
        <f>CL57*(1-CN56)</f>
        <v>308.00000000000006</v>
      </c>
      <c r="CO57" s="276">
        <v>448</v>
      </c>
      <c r="CP57" s="277">
        <f t="shared" ref="CP57:CP74" si="92">CM57*CD57</f>
        <v>4400</v>
      </c>
      <c r="CQ57" s="277">
        <f t="shared" ref="CQ57:CQ74" si="93">CO57*CD57</f>
        <v>1344</v>
      </c>
      <c r="CR57" s="1371">
        <f t="shared" ref="CR57:CR75" si="94">CQ57/CJ57</f>
        <v>117.27748691099477</v>
      </c>
      <c r="CS57" s="1324"/>
      <c r="CT57" s="1279">
        <f t="shared" ref="CT57:CT74" si="95">SUM(K57:W57)*CO57</f>
        <v>1344</v>
      </c>
      <c r="CU57" s="1279">
        <f t="shared" ref="CU57:CU74" si="96">SUM(X57:AX57)*CO57</f>
        <v>0</v>
      </c>
      <c r="CV57" s="1279"/>
      <c r="CW57" s="1324"/>
      <c r="CX57" s="1294">
        <f t="shared" ref="CX57:CX74" si="97">COUNTA(R57:X57)*$CE57</f>
        <v>4.2</v>
      </c>
      <c r="CY57" s="1295">
        <f t="shared" ref="CY57:CY74" si="98">COUNTA(R57:X57)*$CF57</f>
        <v>6.2</v>
      </c>
      <c r="CZ57" s="1296">
        <f>COUNTA(K57:Q57)*$CG57</f>
        <v>3.82</v>
      </c>
      <c r="DA57" s="1294">
        <f t="shared" ref="DA57:DA74" si="99">COUNTA(Y57:AE57)*$CE57</f>
        <v>0</v>
      </c>
      <c r="DB57" s="1295">
        <f t="shared" ref="DB57:DB74" si="100">COUNTA(Y57:AE57)*$CF57</f>
        <v>0</v>
      </c>
      <c r="DC57" s="1296">
        <f>COUNTA(R57:X57)*$CG57</f>
        <v>7.64</v>
      </c>
      <c r="DD57" s="1294">
        <f t="shared" ref="DD57:DD74" si="101">COUNTA(AF57:AL57)*$CE57</f>
        <v>0</v>
      </c>
      <c r="DE57" s="1295">
        <f t="shared" ref="DE57:DE74" si="102">COUNTA(AF57:AL57)*$CF57</f>
        <v>0</v>
      </c>
      <c r="DF57" s="1296">
        <f>COUNTA(Y57:AE57)*$CG57</f>
        <v>0</v>
      </c>
      <c r="DG57" s="1294">
        <f t="shared" ref="DG57:DG74" si="103">COUNTA(AM57:AS57)*$CE57</f>
        <v>0</v>
      </c>
      <c r="DH57" s="1295">
        <f t="shared" ref="DH57:DH74" si="104">COUNTA(AM57:AS57)*$CF57</f>
        <v>0</v>
      </c>
      <c r="DI57" s="1296">
        <f>COUNTA(AF57:AL57)*$CG57</f>
        <v>0</v>
      </c>
      <c r="DJ57" s="1294">
        <f t="shared" ref="DJ57:DJ74" si="105">COUNTA(AT57:AZ57)*$CE57</f>
        <v>0</v>
      </c>
      <c r="DK57" s="1295">
        <f t="shared" ref="DK57:DK74" si="106">COUNTA(AT57:AZ57)*$CF57</f>
        <v>0</v>
      </c>
      <c r="DL57" s="1296">
        <f>COUNTA(AM57:AS57)*$CG57</f>
        <v>0</v>
      </c>
      <c r="DM57" s="1294">
        <f t="shared" ref="DM57:DM74" si="107">COUNTA(BA57:BG57)*$CE57</f>
        <v>0</v>
      </c>
      <c r="DN57" s="1295">
        <f t="shared" ref="DN57:DN74" si="108">COUNTA(BA57:BG57)*$CF57</f>
        <v>0</v>
      </c>
      <c r="DO57" s="1296">
        <f>COUNTA(AT57:AX57)*$CG57</f>
        <v>0</v>
      </c>
      <c r="DP57" s="1294">
        <f t="shared" ref="DP57:DP74" si="109">COUNTA(BH57:BN57)*$CE57</f>
        <v>0</v>
      </c>
      <c r="DQ57" s="1295">
        <f t="shared" ref="DQ57:DQ74" si="110">COUNTA(BH57:BN57)*$CF57</f>
        <v>0</v>
      </c>
      <c r="DR57" s="1296">
        <f t="shared" ref="DR57:DR74" si="111">COUNTA(BH57:BN57)*$CG57</f>
        <v>0</v>
      </c>
      <c r="DS57" s="1271"/>
      <c r="DT57" s="1271"/>
      <c r="DU57" s="1271"/>
      <c r="DV57" s="1271"/>
      <c r="DW57" s="1271"/>
      <c r="DX57" s="1271"/>
      <c r="DY57" s="1271"/>
      <c r="DZ57" s="1229"/>
      <c r="EA57" s="1229"/>
      <c r="EB57" s="1229"/>
      <c r="EC57" s="1229"/>
      <c r="ED57" s="1229"/>
      <c r="EE57" s="1229"/>
      <c r="EF57" s="1229"/>
      <c r="EG57" s="1229"/>
      <c r="EH57" s="1229"/>
      <c r="EI57" s="1229"/>
      <c r="EJ57" s="1229"/>
      <c r="EK57" s="1229"/>
      <c r="EL57" s="1229"/>
      <c r="EM57" s="1229"/>
      <c r="EN57" s="1229"/>
      <c r="EO57" s="1229"/>
      <c r="EP57" s="1229"/>
      <c r="EQ57" s="1229"/>
      <c r="ER57" s="1229"/>
      <c r="ES57" s="1229"/>
      <c r="ET57" s="1229"/>
      <c r="EU57" s="1229"/>
      <c r="EV57" s="1229"/>
      <c r="EW57" s="1229"/>
      <c r="EX57" s="1229"/>
      <c r="EY57" s="1229"/>
      <c r="EZ57" s="1229"/>
      <c r="FA57" s="1229"/>
      <c r="FB57" s="1229"/>
      <c r="FC57" s="1229"/>
      <c r="FD57" s="1229"/>
      <c r="FE57" s="1229"/>
      <c r="FF57" s="1229"/>
      <c r="FG57" s="1229"/>
      <c r="FH57" s="1229"/>
      <c r="FI57" s="1229"/>
      <c r="FJ57" s="1229"/>
      <c r="FK57" s="1229"/>
      <c r="FL57" s="1229"/>
      <c r="FM57" s="1229"/>
      <c r="FN57" s="1229"/>
      <c r="FO57" s="1229"/>
      <c r="FP57" s="1229"/>
      <c r="FQ57" s="1229"/>
      <c r="FR57" s="1229"/>
      <c r="FS57" s="1229"/>
      <c r="FT57" s="1229"/>
      <c r="FU57" s="1229"/>
      <c r="FV57" s="1229"/>
      <c r="FW57" s="1229"/>
      <c r="FX57" s="1229"/>
      <c r="FY57" s="1229"/>
      <c r="FZ57" s="1229"/>
      <c r="GA57" s="1229"/>
      <c r="GB57" s="1229"/>
      <c r="GC57" s="1229"/>
      <c r="GD57" s="1229"/>
      <c r="GE57" s="1229"/>
      <c r="GF57" s="1229"/>
      <c r="GG57" s="1229"/>
      <c r="GH57" s="1229"/>
      <c r="GI57" s="1229"/>
      <c r="GJ57" s="1229"/>
      <c r="GK57" s="1229"/>
      <c r="GL57" s="1229"/>
      <c r="GM57" s="1229"/>
      <c r="GN57" s="1229"/>
      <c r="GO57" s="1229"/>
      <c r="GP57" s="1229"/>
      <c r="GQ57" s="1229"/>
      <c r="GR57" s="1229"/>
      <c r="GS57" s="1229"/>
      <c r="GT57" s="1229"/>
      <c r="GU57" s="1229"/>
      <c r="GV57" s="1229"/>
      <c r="GW57" s="1229"/>
      <c r="GX57" s="1229"/>
      <c r="GY57" s="1229"/>
      <c r="GZ57" s="1229"/>
      <c r="HA57" s="1229"/>
      <c r="HB57" s="1229"/>
      <c r="HC57" s="1229"/>
      <c r="HD57" s="1229"/>
      <c r="HE57" s="1229"/>
      <c r="HF57" s="1229"/>
      <c r="HG57" s="1229"/>
      <c r="HH57" s="1229"/>
      <c r="HI57" s="1229"/>
      <c r="HJ57" s="1229"/>
      <c r="HK57" s="1229"/>
      <c r="HL57" s="1229"/>
      <c r="HM57" s="1229"/>
      <c r="HN57" s="1229"/>
      <c r="HO57" s="1229"/>
      <c r="HP57" s="1229"/>
      <c r="HQ57" s="1229"/>
      <c r="HR57" s="1229"/>
      <c r="HS57" s="1229"/>
      <c r="HT57" s="1229"/>
      <c r="HU57" s="1229"/>
      <c r="HV57" s="1229"/>
      <c r="HW57" s="1229"/>
      <c r="HX57" s="1229"/>
      <c r="HY57" s="1229"/>
      <c r="HZ57" s="1229"/>
      <c r="IA57" s="1229"/>
      <c r="IB57" s="1229"/>
      <c r="IC57" s="1229"/>
      <c r="ID57" s="1229"/>
      <c r="IE57" s="1229"/>
      <c r="IF57" s="1229"/>
      <c r="IG57" s="1229"/>
      <c r="IH57" s="1229"/>
      <c r="II57" s="1229"/>
      <c r="IJ57" s="1229"/>
      <c r="IK57" s="1229"/>
      <c r="IL57" s="1229"/>
      <c r="IM57" s="1229"/>
      <c r="IN57" s="1229"/>
      <c r="IO57" s="1229"/>
      <c r="IP57" s="1229"/>
      <c r="IQ57" s="1229"/>
      <c r="IR57" s="1229"/>
      <c r="IS57" s="1229"/>
      <c r="IT57" s="1229"/>
      <c r="IU57" s="1229"/>
      <c r="IV57" s="1229"/>
      <c r="IW57" s="1229"/>
      <c r="IX57" s="1229"/>
      <c r="IY57" s="1229"/>
      <c r="IZ57" s="1229"/>
      <c r="JA57" s="1229"/>
      <c r="JB57" s="1229"/>
      <c r="JC57" s="1229"/>
      <c r="JD57" s="1229"/>
      <c r="JE57" s="1229"/>
      <c r="JF57" s="1229"/>
      <c r="JG57" s="1229"/>
      <c r="JH57" s="1229"/>
      <c r="JI57" s="1229"/>
      <c r="JJ57" s="1229"/>
      <c r="JK57" s="1229"/>
      <c r="JL57" s="1229"/>
      <c r="JM57" s="1229"/>
      <c r="JN57" s="1229"/>
      <c r="JO57" s="1229"/>
      <c r="JP57" s="1229"/>
      <c r="JQ57" s="1229"/>
      <c r="JR57" s="1229"/>
      <c r="JS57" s="1229"/>
      <c r="JT57" s="1229"/>
      <c r="JU57" s="1229"/>
      <c r="JV57" s="1229"/>
      <c r="JW57" s="1229"/>
    </row>
    <row r="58" spans="1:283" s="1372" customFormat="1">
      <c r="A58" s="1366"/>
      <c r="B58" s="1271"/>
      <c r="C58" s="149" t="s">
        <v>346</v>
      </c>
      <c r="D58" s="151">
        <v>0.35416666666666669</v>
      </c>
      <c r="E58" s="151" t="s">
        <v>310</v>
      </c>
      <c r="F58" s="151" t="s">
        <v>305</v>
      </c>
      <c r="G58" s="1337" t="str">
        <f>IF(D58&lt;=0.541,"DAY",(IF(D58&lt;=0.74930556,"EARLY",(IF(D58&lt;=0.97916667,"PRIME","LATE")))))</f>
        <v>DAY</v>
      </c>
      <c r="H58" s="1300" t="s">
        <v>256</v>
      </c>
      <c r="I58" s="1306" t="s">
        <v>306</v>
      </c>
      <c r="J58" s="1306" t="s">
        <v>307</v>
      </c>
      <c r="K58" s="1373"/>
      <c r="L58" s="1373"/>
      <c r="M58" s="1373"/>
      <c r="N58" s="1373"/>
      <c r="O58" s="1373">
        <v>1</v>
      </c>
      <c r="P58" s="1374"/>
      <c r="Q58" s="1374"/>
      <c r="R58" s="1373"/>
      <c r="S58" s="1373">
        <v>1</v>
      </c>
      <c r="T58" s="1373"/>
      <c r="U58" s="1373"/>
      <c r="V58" s="1373"/>
      <c r="W58" s="1374"/>
      <c r="X58" s="1374"/>
      <c r="Y58" s="1373"/>
      <c r="Z58" s="1373"/>
      <c r="AA58" s="1373"/>
      <c r="AB58" s="1373"/>
      <c r="AC58" s="1373"/>
      <c r="AD58" s="1374"/>
      <c r="AE58" s="1374"/>
      <c r="AF58" s="1373"/>
      <c r="AG58" s="1373"/>
      <c r="AH58" s="1373"/>
      <c r="AI58" s="1373"/>
      <c r="AJ58" s="1373"/>
      <c r="AK58" s="1374"/>
      <c r="AL58" s="1374"/>
      <c r="AM58" s="1290"/>
      <c r="AN58" s="1290"/>
      <c r="AO58" s="1373"/>
      <c r="AP58" s="1373"/>
      <c r="AQ58" s="1373"/>
      <c r="AR58" s="1374"/>
      <c r="AS58" s="1374"/>
      <c r="AT58" s="1373"/>
      <c r="AU58" s="1373"/>
      <c r="AV58" s="1373"/>
      <c r="AW58" s="1373"/>
      <c r="AX58" s="1373"/>
      <c r="AY58" s="1374"/>
      <c r="AZ58" s="1374"/>
      <c r="BA58" s="1373"/>
      <c r="BB58" s="1373"/>
      <c r="BC58" s="1373"/>
      <c r="BD58" s="1373"/>
      <c r="BE58" s="1373"/>
      <c r="BF58" s="1374"/>
      <c r="BG58" s="1374"/>
      <c r="BH58" s="1373"/>
      <c r="BI58" s="1373"/>
      <c r="BJ58" s="1373"/>
      <c r="BK58" s="1373"/>
      <c r="BL58" s="1373"/>
      <c r="BM58" s="1374"/>
      <c r="BN58" s="1374"/>
      <c r="BO58" s="1373"/>
      <c r="BP58" s="1373"/>
      <c r="BQ58" s="1373"/>
      <c r="BR58" s="1373"/>
      <c r="BS58" s="1373"/>
      <c r="BT58" s="1374"/>
      <c r="BU58" s="1374"/>
      <c r="BV58" s="1373"/>
      <c r="BW58" s="1373"/>
      <c r="BX58" s="1373"/>
      <c r="BY58" s="1373"/>
      <c r="BZ58" s="1373"/>
      <c r="CA58" s="1374"/>
      <c r="CB58" s="1374"/>
      <c r="CC58" s="1373"/>
      <c r="CD58" s="1375">
        <f t="shared" si="88"/>
        <v>2</v>
      </c>
      <c r="CE58" s="144">
        <v>1</v>
      </c>
      <c r="CF58" s="145">
        <v>2.2999999999999998</v>
      </c>
      <c r="CG58" s="152">
        <v>2.16</v>
      </c>
      <c r="CH58" s="153">
        <f t="shared" si="89"/>
        <v>2</v>
      </c>
      <c r="CI58" s="147">
        <f t="shared" si="90"/>
        <v>4.5999999999999996</v>
      </c>
      <c r="CJ58" s="148">
        <f t="shared" si="91"/>
        <v>4.32</v>
      </c>
      <c r="CK58" s="549">
        <v>900</v>
      </c>
      <c r="CL58" s="549">
        <v>900</v>
      </c>
      <c r="CM58" s="776">
        <f t="shared" ref="CM58:CM74" si="112">CL58/30*J58</f>
        <v>1200</v>
      </c>
      <c r="CN58" s="558" t="e">
        <f>CL58*(1-CN55)</f>
        <v>#VALUE!</v>
      </c>
      <c r="CO58" s="276">
        <v>280</v>
      </c>
      <c r="CP58" s="250">
        <f t="shared" si="92"/>
        <v>2400</v>
      </c>
      <c r="CQ58" s="250">
        <f t="shared" si="93"/>
        <v>560</v>
      </c>
      <c r="CR58" s="1376">
        <f t="shared" si="94"/>
        <v>129.62962962962962</v>
      </c>
      <c r="CS58" s="1324"/>
      <c r="CT58" s="1279">
        <f t="shared" si="95"/>
        <v>560</v>
      </c>
      <c r="CU58" s="1279">
        <f t="shared" si="96"/>
        <v>0</v>
      </c>
      <c r="CV58" s="1279"/>
      <c r="CW58" s="1324"/>
      <c r="CX58" s="1294">
        <f t="shared" si="97"/>
        <v>1</v>
      </c>
      <c r="CY58" s="1295">
        <f t="shared" si="98"/>
        <v>2.2999999999999998</v>
      </c>
      <c r="CZ58" s="1296">
        <f t="shared" ref="CZ58:CZ74" si="113">COUNTA(K58:Q58)*$CG58</f>
        <v>2.16</v>
      </c>
      <c r="DA58" s="1294">
        <f t="shared" si="99"/>
        <v>0</v>
      </c>
      <c r="DB58" s="1295">
        <f t="shared" si="100"/>
        <v>0</v>
      </c>
      <c r="DC58" s="1296">
        <f t="shared" ref="DC58:DC74" si="114">COUNTA(R58:X58)*$CG58</f>
        <v>2.16</v>
      </c>
      <c r="DD58" s="1294">
        <f t="shared" si="101"/>
        <v>0</v>
      </c>
      <c r="DE58" s="1295">
        <f t="shared" si="102"/>
        <v>0</v>
      </c>
      <c r="DF58" s="1296">
        <f t="shared" ref="DF58:DF74" si="115">COUNTA(Y58:AE58)*$CG58</f>
        <v>0</v>
      </c>
      <c r="DG58" s="1294">
        <f t="shared" si="103"/>
        <v>0</v>
      </c>
      <c r="DH58" s="1295">
        <f t="shared" si="104"/>
        <v>0</v>
      </c>
      <c r="DI58" s="1296">
        <f t="shared" ref="DI58:DI74" si="116">COUNTA(AF58:AL58)*$CG58</f>
        <v>0</v>
      </c>
      <c r="DJ58" s="1294">
        <f t="shared" si="105"/>
        <v>0</v>
      </c>
      <c r="DK58" s="1295">
        <f t="shared" si="106"/>
        <v>0</v>
      </c>
      <c r="DL58" s="1296">
        <f t="shared" ref="DL58:DL74" si="117">COUNTA(AM58:AS58)*$CG58</f>
        <v>0</v>
      </c>
      <c r="DM58" s="1294">
        <f t="shared" si="107"/>
        <v>0</v>
      </c>
      <c r="DN58" s="1295">
        <f t="shared" si="108"/>
        <v>0</v>
      </c>
      <c r="DO58" s="1296">
        <f t="shared" ref="DO58:DO74" si="118">COUNTA(AT58:AX58)*$CG58</f>
        <v>0</v>
      </c>
      <c r="DP58" s="1294">
        <f t="shared" si="109"/>
        <v>0</v>
      </c>
      <c r="DQ58" s="1295">
        <f t="shared" si="110"/>
        <v>0</v>
      </c>
      <c r="DR58" s="1296">
        <f t="shared" si="111"/>
        <v>0</v>
      </c>
      <c r="DS58" s="1271"/>
      <c r="DT58" s="1271"/>
      <c r="DU58" s="1271"/>
      <c r="DV58" s="1271"/>
      <c r="DW58" s="1271"/>
      <c r="DX58" s="1271"/>
      <c r="DY58" s="1271"/>
      <c r="DZ58" s="1229"/>
      <c r="EA58" s="1229"/>
      <c r="EB58" s="1229"/>
      <c r="EC58" s="1229"/>
      <c r="ED58" s="1229"/>
      <c r="EE58" s="1229"/>
      <c r="EF58" s="1229"/>
      <c r="EG58" s="1229"/>
      <c r="EH58" s="1229"/>
      <c r="EI58" s="1229"/>
      <c r="EJ58" s="1229"/>
      <c r="EK58" s="1229"/>
      <c r="EL58" s="1229"/>
      <c r="EM58" s="1229"/>
      <c r="EN58" s="1229"/>
      <c r="EO58" s="1229"/>
      <c r="EP58" s="1229"/>
      <c r="EQ58" s="1229"/>
      <c r="ER58" s="1229"/>
      <c r="ES58" s="1229"/>
      <c r="ET58" s="1229"/>
      <c r="EU58" s="1229"/>
      <c r="EV58" s="1229"/>
      <c r="EW58" s="1229"/>
      <c r="EX58" s="1229"/>
      <c r="EY58" s="1229"/>
      <c r="EZ58" s="1229"/>
      <c r="FA58" s="1229"/>
      <c r="FB58" s="1229"/>
      <c r="FC58" s="1229"/>
      <c r="FD58" s="1229"/>
      <c r="FE58" s="1229"/>
      <c r="FF58" s="1229"/>
      <c r="FG58" s="1229"/>
      <c r="FH58" s="1229"/>
      <c r="FI58" s="1229"/>
      <c r="FJ58" s="1229"/>
      <c r="FK58" s="1229"/>
      <c r="FL58" s="1229"/>
      <c r="FM58" s="1229"/>
      <c r="FN58" s="1229"/>
      <c r="FO58" s="1229"/>
      <c r="FP58" s="1229"/>
      <c r="FQ58" s="1229"/>
      <c r="FR58" s="1229"/>
      <c r="FS58" s="1229"/>
      <c r="FT58" s="1229"/>
      <c r="FU58" s="1229"/>
      <c r="FV58" s="1229"/>
      <c r="FW58" s="1229"/>
      <c r="FX58" s="1229"/>
      <c r="FY58" s="1229"/>
      <c r="FZ58" s="1229"/>
      <c r="GA58" s="1229"/>
      <c r="GB58" s="1229"/>
      <c r="GC58" s="1229"/>
      <c r="GD58" s="1229"/>
      <c r="GE58" s="1229"/>
      <c r="GF58" s="1229"/>
      <c r="GG58" s="1229"/>
      <c r="GH58" s="1229"/>
      <c r="GI58" s="1229"/>
      <c r="GJ58" s="1229"/>
      <c r="GK58" s="1229"/>
      <c r="GL58" s="1229"/>
      <c r="GM58" s="1229"/>
      <c r="GN58" s="1229"/>
      <c r="GO58" s="1229"/>
      <c r="GP58" s="1229"/>
      <c r="GQ58" s="1229"/>
      <c r="GR58" s="1229"/>
      <c r="GS58" s="1229"/>
      <c r="GT58" s="1229"/>
      <c r="GU58" s="1229"/>
      <c r="GV58" s="1229"/>
      <c r="GW58" s="1229"/>
      <c r="GX58" s="1229"/>
      <c r="GY58" s="1229"/>
      <c r="GZ58" s="1229"/>
      <c r="HA58" s="1229"/>
      <c r="HB58" s="1229"/>
      <c r="HC58" s="1229"/>
      <c r="HD58" s="1229"/>
      <c r="HE58" s="1229"/>
      <c r="HF58" s="1229"/>
      <c r="HG58" s="1229"/>
      <c r="HH58" s="1229"/>
      <c r="HI58" s="1229"/>
      <c r="HJ58" s="1229"/>
      <c r="HK58" s="1229"/>
      <c r="HL58" s="1229"/>
      <c r="HM58" s="1229"/>
      <c r="HN58" s="1229"/>
      <c r="HO58" s="1229"/>
      <c r="HP58" s="1229"/>
      <c r="HQ58" s="1229"/>
      <c r="HR58" s="1229"/>
      <c r="HS58" s="1229"/>
      <c r="HT58" s="1229"/>
      <c r="HU58" s="1229"/>
      <c r="HV58" s="1229"/>
      <c r="HW58" s="1229"/>
      <c r="HX58" s="1229"/>
      <c r="HY58" s="1229"/>
      <c r="HZ58" s="1229"/>
      <c r="IA58" s="1229"/>
      <c r="IB58" s="1229"/>
      <c r="IC58" s="1229"/>
      <c r="ID58" s="1229"/>
      <c r="IE58" s="1229"/>
      <c r="IF58" s="1229"/>
      <c r="IG58" s="1229"/>
      <c r="IH58" s="1229"/>
      <c r="II58" s="1229"/>
      <c r="IJ58" s="1229"/>
      <c r="IK58" s="1229"/>
      <c r="IL58" s="1229"/>
      <c r="IM58" s="1229"/>
      <c r="IN58" s="1229"/>
      <c r="IO58" s="1229"/>
      <c r="IP58" s="1229"/>
      <c r="IQ58" s="1229"/>
      <c r="IR58" s="1229"/>
      <c r="IS58" s="1229"/>
      <c r="IT58" s="1229"/>
      <c r="IU58" s="1229"/>
      <c r="IV58" s="1229"/>
      <c r="IW58" s="1229"/>
      <c r="IX58" s="1229"/>
      <c r="IY58" s="1229"/>
      <c r="IZ58" s="1229"/>
      <c r="JA58" s="1229"/>
      <c r="JB58" s="1229"/>
      <c r="JC58" s="1229"/>
      <c r="JD58" s="1229"/>
      <c r="JE58" s="1229"/>
      <c r="JF58" s="1229"/>
      <c r="JG58" s="1229"/>
      <c r="JH58" s="1229"/>
      <c r="JI58" s="1229"/>
      <c r="JJ58" s="1229"/>
      <c r="JK58" s="1229"/>
      <c r="JL58" s="1229"/>
      <c r="JM58" s="1229"/>
      <c r="JN58" s="1229"/>
      <c r="JO58" s="1229"/>
      <c r="JP58" s="1229"/>
      <c r="JQ58" s="1229"/>
      <c r="JR58" s="1229"/>
      <c r="JS58" s="1229"/>
      <c r="JT58" s="1229"/>
      <c r="JU58" s="1229"/>
      <c r="JV58" s="1229"/>
      <c r="JW58" s="1229"/>
    </row>
    <row r="59" spans="1:283">
      <c r="A59" s="1283"/>
      <c r="B59" s="1271"/>
      <c r="C59" s="149" t="s">
        <v>347</v>
      </c>
      <c r="D59" s="151">
        <v>0.52083333333333337</v>
      </c>
      <c r="E59" s="151" t="s">
        <v>304</v>
      </c>
      <c r="F59" s="151" t="s">
        <v>305</v>
      </c>
      <c r="G59" s="1337" t="str">
        <f t="shared" ref="G59:G61" si="119">IF(D59&lt;=0.541,"DAY",(IF(D59&lt;=0.74930556,"EARLY",(IF(D59&lt;=0.97916667,"PRIME","LATE")))))</f>
        <v>DAY</v>
      </c>
      <c r="H59" s="1300" t="s">
        <v>256</v>
      </c>
      <c r="I59" s="1306" t="s">
        <v>306</v>
      </c>
      <c r="J59" s="1306" t="s">
        <v>307</v>
      </c>
      <c r="K59" s="1373"/>
      <c r="L59" s="1373"/>
      <c r="M59" s="1373"/>
      <c r="N59" s="1373"/>
      <c r="O59" s="1373"/>
      <c r="P59" s="1374"/>
      <c r="Q59" s="1374"/>
      <c r="R59" s="1373">
        <v>1</v>
      </c>
      <c r="S59" s="1373">
        <v>1</v>
      </c>
      <c r="T59" s="1373"/>
      <c r="U59" s="1373"/>
      <c r="V59" s="1373"/>
      <c r="W59" s="1374"/>
      <c r="X59" s="1374"/>
      <c r="Y59" s="1373"/>
      <c r="Z59" s="1373"/>
      <c r="AA59" s="1373"/>
      <c r="AB59" s="1373"/>
      <c r="AC59" s="1373"/>
      <c r="AD59" s="1374"/>
      <c r="AE59" s="1374"/>
      <c r="AF59" s="1373"/>
      <c r="AG59" s="1373"/>
      <c r="AH59" s="1373"/>
      <c r="AI59" s="1373"/>
      <c r="AJ59" s="1373"/>
      <c r="AK59" s="1374"/>
      <c r="AL59" s="1374"/>
      <c r="AM59" s="1290"/>
      <c r="AN59" s="1290"/>
      <c r="AO59" s="1373"/>
      <c r="AP59" s="1373"/>
      <c r="AQ59" s="1373"/>
      <c r="AR59" s="1374"/>
      <c r="AS59" s="1374"/>
      <c r="AT59" s="1373"/>
      <c r="AU59" s="1373"/>
      <c r="AV59" s="1373"/>
      <c r="AW59" s="1373"/>
      <c r="AX59" s="1373"/>
      <c r="AY59" s="1374"/>
      <c r="AZ59" s="1374"/>
      <c r="BA59" s="1373"/>
      <c r="BB59" s="1373"/>
      <c r="BC59" s="1373"/>
      <c r="BD59" s="1373"/>
      <c r="BE59" s="1373"/>
      <c r="BF59" s="1374"/>
      <c r="BG59" s="1374"/>
      <c r="BH59" s="1373"/>
      <c r="BI59" s="1373"/>
      <c r="BJ59" s="1373"/>
      <c r="BK59" s="1373"/>
      <c r="BL59" s="1373"/>
      <c r="BM59" s="1374"/>
      <c r="BN59" s="1374"/>
      <c r="BO59" s="1373"/>
      <c r="BP59" s="1373"/>
      <c r="BQ59" s="1373"/>
      <c r="BR59" s="1373"/>
      <c r="BS59" s="1373"/>
      <c r="BT59" s="1374"/>
      <c r="BU59" s="1374"/>
      <c r="BV59" s="1373"/>
      <c r="BW59" s="1373"/>
      <c r="BX59" s="1373"/>
      <c r="BY59" s="1373"/>
      <c r="BZ59" s="1373"/>
      <c r="CA59" s="1374"/>
      <c r="CB59" s="1374"/>
      <c r="CC59" s="1373"/>
      <c r="CD59" s="1375">
        <f t="shared" si="88"/>
        <v>2</v>
      </c>
      <c r="CE59" s="144">
        <v>0.8</v>
      </c>
      <c r="CF59" s="145">
        <v>2.2999999999999998</v>
      </c>
      <c r="CG59" s="152">
        <v>2.16</v>
      </c>
      <c r="CH59" s="153">
        <f t="shared" si="89"/>
        <v>1.6</v>
      </c>
      <c r="CI59" s="147">
        <f t="shared" si="90"/>
        <v>4.5999999999999996</v>
      </c>
      <c r="CJ59" s="148">
        <f t="shared" si="91"/>
        <v>4.32</v>
      </c>
      <c r="CK59" s="549">
        <v>900</v>
      </c>
      <c r="CL59" s="549">
        <v>900</v>
      </c>
      <c r="CM59" s="776">
        <f t="shared" si="112"/>
        <v>1200</v>
      </c>
      <c r="CN59" s="558">
        <f>CL59*(1-CN56)</f>
        <v>252.00000000000003</v>
      </c>
      <c r="CO59" s="276">
        <f t="shared" ref="CO59" si="120">CN59/30*J59</f>
        <v>336</v>
      </c>
      <c r="CP59" s="250">
        <f t="shared" si="92"/>
        <v>2400</v>
      </c>
      <c r="CQ59" s="250">
        <f t="shared" si="93"/>
        <v>672</v>
      </c>
      <c r="CR59" s="1376">
        <f t="shared" si="94"/>
        <v>155.55555555555554</v>
      </c>
      <c r="CS59" s="1293"/>
      <c r="CT59" s="1279">
        <f t="shared" si="95"/>
        <v>672</v>
      </c>
      <c r="CU59" s="1279">
        <f t="shared" si="96"/>
        <v>0</v>
      </c>
      <c r="CV59" s="1279"/>
      <c r="CW59" s="1293"/>
      <c r="CX59" s="1294">
        <f t="shared" si="97"/>
        <v>1.6</v>
      </c>
      <c r="CY59" s="1295">
        <f t="shared" si="98"/>
        <v>4.5999999999999996</v>
      </c>
      <c r="CZ59" s="1296">
        <f t="shared" si="113"/>
        <v>0</v>
      </c>
      <c r="DA59" s="1294">
        <f t="shared" si="99"/>
        <v>0</v>
      </c>
      <c r="DB59" s="1295">
        <f t="shared" si="100"/>
        <v>0</v>
      </c>
      <c r="DC59" s="1296">
        <f t="shared" si="114"/>
        <v>4.32</v>
      </c>
      <c r="DD59" s="1294">
        <f t="shared" si="101"/>
        <v>0</v>
      </c>
      <c r="DE59" s="1295">
        <f t="shared" si="102"/>
        <v>0</v>
      </c>
      <c r="DF59" s="1296">
        <f t="shared" si="115"/>
        <v>0</v>
      </c>
      <c r="DG59" s="1294">
        <f t="shared" si="103"/>
        <v>0</v>
      </c>
      <c r="DH59" s="1295">
        <f t="shared" si="104"/>
        <v>0</v>
      </c>
      <c r="DI59" s="1296">
        <f t="shared" si="116"/>
        <v>0</v>
      </c>
      <c r="DJ59" s="1294">
        <f t="shared" si="105"/>
        <v>0</v>
      </c>
      <c r="DK59" s="1295">
        <f t="shared" si="106"/>
        <v>0</v>
      </c>
      <c r="DL59" s="1296">
        <f t="shared" si="117"/>
        <v>0</v>
      </c>
      <c r="DM59" s="1294">
        <f t="shared" si="107"/>
        <v>0</v>
      </c>
      <c r="DN59" s="1295">
        <f t="shared" si="108"/>
        <v>0</v>
      </c>
      <c r="DO59" s="1296">
        <f t="shared" si="118"/>
        <v>0</v>
      </c>
      <c r="DP59" s="1294">
        <f t="shared" si="109"/>
        <v>0</v>
      </c>
      <c r="DQ59" s="1295">
        <f t="shared" si="110"/>
        <v>0</v>
      </c>
      <c r="DR59" s="1296">
        <f t="shared" si="111"/>
        <v>0</v>
      </c>
    </row>
    <row r="60" spans="1:283">
      <c r="A60" s="1283"/>
      <c r="B60" s="1271"/>
      <c r="C60" s="156" t="s">
        <v>348</v>
      </c>
      <c r="D60" s="151">
        <v>0.58333333333333337</v>
      </c>
      <c r="E60" s="151" t="s">
        <v>304</v>
      </c>
      <c r="F60" s="151" t="s">
        <v>305</v>
      </c>
      <c r="G60" s="1337" t="str">
        <f t="shared" si="119"/>
        <v>EARLY</v>
      </c>
      <c r="H60" s="1300" t="s">
        <v>256</v>
      </c>
      <c r="I60" s="1306" t="s">
        <v>306</v>
      </c>
      <c r="J60" s="1306" t="s">
        <v>307</v>
      </c>
      <c r="K60" s="1373"/>
      <c r="L60" s="1373"/>
      <c r="M60" s="1373"/>
      <c r="N60" s="1373"/>
      <c r="O60" s="1373"/>
      <c r="P60" s="1374"/>
      <c r="Q60" s="1374"/>
      <c r="R60" s="1373">
        <v>1</v>
      </c>
      <c r="S60" s="1373"/>
      <c r="T60" s="1373"/>
      <c r="U60" s="1373"/>
      <c r="V60" s="1373"/>
      <c r="W60" s="1374"/>
      <c r="X60" s="1374"/>
      <c r="Y60" s="1373"/>
      <c r="Z60" s="1373"/>
      <c r="AA60" s="1373"/>
      <c r="AB60" s="1373"/>
      <c r="AC60" s="1373"/>
      <c r="AD60" s="1374"/>
      <c r="AE60" s="1374"/>
      <c r="AF60" s="1373"/>
      <c r="AG60" s="1373"/>
      <c r="AH60" s="1373"/>
      <c r="AI60" s="1373"/>
      <c r="AJ60" s="1373"/>
      <c r="AK60" s="1374"/>
      <c r="AL60" s="1374"/>
      <c r="AM60" s="1290"/>
      <c r="AN60" s="1290"/>
      <c r="AO60" s="1373"/>
      <c r="AP60" s="1373"/>
      <c r="AQ60" s="1373"/>
      <c r="AR60" s="1374"/>
      <c r="AS60" s="1374"/>
      <c r="AT60" s="1373"/>
      <c r="AU60" s="1373"/>
      <c r="AV60" s="1373"/>
      <c r="AW60" s="1373"/>
      <c r="AX60" s="1373"/>
      <c r="AY60" s="1374"/>
      <c r="AZ60" s="1374"/>
      <c r="BA60" s="1373"/>
      <c r="BB60" s="1373"/>
      <c r="BC60" s="1373"/>
      <c r="BD60" s="1373"/>
      <c r="BE60" s="1373"/>
      <c r="BF60" s="1374"/>
      <c r="BG60" s="1374"/>
      <c r="BH60" s="1373"/>
      <c r="BI60" s="1373"/>
      <c r="BJ60" s="1373"/>
      <c r="BK60" s="1373"/>
      <c r="BL60" s="1373"/>
      <c r="BM60" s="1374"/>
      <c r="BN60" s="1374"/>
      <c r="BO60" s="1373"/>
      <c r="BP60" s="1373"/>
      <c r="BQ60" s="1373"/>
      <c r="BR60" s="1373"/>
      <c r="BS60" s="1373"/>
      <c r="BT60" s="1374"/>
      <c r="BU60" s="1374"/>
      <c r="BV60" s="1373"/>
      <c r="BW60" s="1373"/>
      <c r="BX60" s="1373"/>
      <c r="BY60" s="1373"/>
      <c r="BZ60" s="1373"/>
      <c r="CA60" s="1374"/>
      <c r="CB60" s="1374"/>
      <c r="CC60" s="1373"/>
      <c r="CD60" s="1375">
        <f t="shared" si="88"/>
        <v>1</v>
      </c>
      <c r="CE60" s="144">
        <v>0.9</v>
      </c>
      <c r="CF60" s="145">
        <v>2.1</v>
      </c>
      <c r="CG60" s="152">
        <v>1.68</v>
      </c>
      <c r="CH60" s="153">
        <f t="shared" si="89"/>
        <v>0.9</v>
      </c>
      <c r="CI60" s="147">
        <f t="shared" si="90"/>
        <v>2.1</v>
      </c>
      <c r="CJ60" s="148">
        <f t="shared" si="91"/>
        <v>1.68</v>
      </c>
      <c r="CK60" s="549">
        <v>500</v>
      </c>
      <c r="CL60" s="549">
        <v>500</v>
      </c>
      <c r="CM60" s="776">
        <f t="shared" si="112"/>
        <v>666.66666666666674</v>
      </c>
      <c r="CN60" s="558" t="e">
        <f>CL60*(1-CN55)</f>
        <v>#VALUE!</v>
      </c>
      <c r="CO60" s="276">
        <v>373.33</v>
      </c>
      <c r="CP60" s="250">
        <f t="shared" si="92"/>
        <v>666.66666666666674</v>
      </c>
      <c r="CQ60" s="250">
        <f t="shared" si="93"/>
        <v>373.33</v>
      </c>
      <c r="CR60" s="1376">
        <f t="shared" si="94"/>
        <v>222.2202380952381</v>
      </c>
      <c r="CS60" s="1293"/>
      <c r="CT60" s="1279">
        <f t="shared" si="95"/>
        <v>373.33</v>
      </c>
      <c r="CU60" s="1279">
        <f t="shared" si="96"/>
        <v>0</v>
      </c>
      <c r="CV60" s="1279"/>
      <c r="CW60" s="1293"/>
      <c r="CX60" s="1294">
        <f t="shared" si="97"/>
        <v>0.9</v>
      </c>
      <c r="CY60" s="1295">
        <f t="shared" si="98"/>
        <v>2.1</v>
      </c>
      <c r="CZ60" s="1296">
        <f t="shared" si="113"/>
        <v>0</v>
      </c>
      <c r="DA60" s="1294">
        <f t="shared" si="99"/>
        <v>0</v>
      </c>
      <c r="DB60" s="1295">
        <f t="shared" si="100"/>
        <v>0</v>
      </c>
      <c r="DC60" s="1296">
        <f t="shared" si="114"/>
        <v>1.68</v>
      </c>
      <c r="DD60" s="1294">
        <f t="shared" si="101"/>
        <v>0</v>
      </c>
      <c r="DE60" s="1295">
        <f t="shared" si="102"/>
        <v>0</v>
      </c>
      <c r="DF60" s="1296">
        <f t="shared" si="115"/>
        <v>0</v>
      </c>
      <c r="DG60" s="1294">
        <f t="shared" si="103"/>
        <v>0</v>
      </c>
      <c r="DH60" s="1295">
        <f t="shared" si="104"/>
        <v>0</v>
      </c>
      <c r="DI60" s="1296">
        <f t="shared" si="116"/>
        <v>0</v>
      </c>
      <c r="DJ60" s="1294">
        <f t="shared" si="105"/>
        <v>0</v>
      </c>
      <c r="DK60" s="1295">
        <f t="shared" si="106"/>
        <v>0</v>
      </c>
      <c r="DL60" s="1296">
        <f t="shared" si="117"/>
        <v>0</v>
      </c>
      <c r="DM60" s="1294">
        <f t="shared" si="107"/>
        <v>0</v>
      </c>
      <c r="DN60" s="1295">
        <f t="shared" si="108"/>
        <v>0</v>
      </c>
      <c r="DO60" s="1296">
        <f t="shared" si="118"/>
        <v>0</v>
      </c>
      <c r="DP60" s="1294">
        <f t="shared" si="109"/>
        <v>0</v>
      </c>
      <c r="DQ60" s="1295">
        <f t="shared" si="110"/>
        <v>0</v>
      </c>
      <c r="DR60" s="1296">
        <f t="shared" si="111"/>
        <v>0</v>
      </c>
    </row>
    <row r="61" spans="1:283" s="1229" customFormat="1">
      <c r="A61" s="1366"/>
      <c r="B61" s="1271"/>
      <c r="C61" s="156" t="s">
        <v>349</v>
      </c>
      <c r="D61" s="151">
        <v>0.6875</v>
      </c>
      <c r="E61" s="1336" t="s">
        <v>322</v>
      </c>
      <c r="F61" s="1336" t="s">
        <v>305</v>
      </c>
      <c r="G61" s="1337" t="str">
        <f t="shared" si="119"/>
        <v>EARLY</v>
      </c>
      <c r="H61" s="1300" t="s">
        <v>256</v>
      </c>
      <c r="I61" s="1306" t="s">
        <v>306</v>
      </c>
      <c r="J61" s="1306" t="s">
        <v>307</v>
      </c>
      <c r="K61" s="1373"/>
      <c r="L61" s="1373"/>
      <c r="M61" s="1373"/>
      <c r="N61" s="1373"/>
      <c r="O61" s="1373">
        <v>1</v>
      </c>
      <c r="P61" s="1374"/>
      <c r="Q61" s="1374"/>
      <c r="R61" s="1373"/>
      <c r="S61" s="1373"/>
      <c r="T61" s="1373">
        <v>1</v>
      </c>
      <c r="U61" s="1373"/>
      <c r="V61" s="1373"/>
      <c r="W61" s="1374"/>
      <c r="X61" s="1374"/>
      <c r="Y61" s="1373"/>
      <c r="Z61" s="1373"/>
      <c r="AA61" s="1373"/>
      <c r="AB61" s="1373"/>
      <c r="AC61" s="1373"/>
      <c r="AD61" s="1374"/>
      <c r="AE61" s="1374"/>
      <c r="AF61" s="1373"/>
      <c r="AG61" s="1373"/>
      <c r="AH61" s="1373"/>
      <c r="AI61" s="1373"/>
      <c r="AJ61" s="1373"/>
      <c r="AK61" s="1374"/>
      <c r="AL61" s="1374"/>
      <c r="AM61" s="1290"/>
      <c r="AN61" s="1290"/>
      <c r="AO61" s="1373"/>
      <c r="AP61" s="1373"/>
      <c r="AQ61" s="1373"/>
      <c r="AR61" s="1374"/>
      <c r="AS61" s="1374"/>
      <c r="AT61" s="1373"/>
      <c r="AU61" s="1373"/>
      <c r="AV61" s="1373"/>
      <c r="AW61" s="1373"/>
      <c r="AX61" s="1373"/>
      <c r="AY61" s="1374"/>
      <c r="AZ61" s="1374"/>
      <c r="BA61" s="1373"/>
      <c r="BB61" s="1373"/>
      <c r="BC61" s="1373"/>
      <c r="BD61" s="1373"/>
      <c r="BE61" s="1373"/>
      <c r="BF61" s="1374"/>
      <c r="BG61" s="1374"/>
      <c r="BH61" s="1373"/>
      <c r="BI61" s="1373"/>
      <c r="BJ61" s="1373"/>
      <c r="BK61" s="1373"/>
      <c r="BL61" s="1373"/>
      <c r="BM61" s="1374"/>
      <c r="BN61" s="1374"/>
      <c r="BO61" s="1373"/>
      <c r="BP61" s="1373"/>
      <c r="BQ61" s="1373"/>
      <c r="BR61" s="1373"/>
      <c r="BS61" s="1373"/>
      <c r="BT61" s="1374"/>
      <c r="BU61" s="1374"/>
      <c r="BV61" s="1373"/>
      <c r="BW61" s="1373"/>
      <c r="BX61" s="1373"/>
      <c r="BY61" s="1373"/>
      <c r="BZ61" s="1373"/>
      <c r="CA61" s="1374"/>
      <c r="CB61" s="1374"/>
      <c r="CC61" s="1373"/>
      <c r="CD61" s="1375">
        <f t="shared" si="88"/>
        <v>2</v>
      </c>
      <c r="CE61" s="144">
        <v>0.3</v>
      </c>
      <c r="CF61" s="145">
        <v>1.5</v>
      </c>
      <c r="CG61" s="152">
        <v>1.68</v>
      </c>
      <c r="CH61" s="153">
        <f t="shared" si="89"/>
        <v>0.6</v>
      </c>
      <c r="CI61" s="147">
        <f t="shared" si="90"/>
        <v>3</v>
      </c>
      <c r="CJ61" s="148">
        <f t="shared" si="91"/>
        <v>3.36</v>
      </c>
      <c r="CK61" s="549">
        <v>500</v>
      </c>
      <c r="CL61" s="549">
        <v>500</v>
      </c>
      <c r="CM61" s="776">
        <f t="shared" si="112"/>
        <v>666.66666666666674</v>
      </c>
      <c r="CN61" s="558">
        <f>CL61*(1-CN56)</f>
        <v>140</v>
      </c>
      <c r="CO61" s="276">
        <v>224</v>
      </c>
      <c r="CP61" s="250">
        <f t="shared" si="92"/>
        <v>1333.3333333333335</v>
      </c>
      <c r="CQ61" s="250">
        <f t="shared" si="93"/>
        <v>448</v>
      </c>
      <c r="CR61" s="1376">
        <f t="shared" si="94"/>
        <v>133.33333333333334</v>
      </c>
      <c r="CS61" s="1324"/>
      <c r="CT61" s="1279">
        <f t="shared" si="95"/>
        <v>448</v>
      </c>
      <c r="CU61" s="1279">
        <f t="shared" si="96"/>
        <v>0</v>
      </c>
      <c r="CV61" s="1279"/>
      <c r="CW61" s="1324"/>
      <c r="CX61" s="1294">
        <f t="shared" si="97"/>
        <v>0.3</v>
      </c>
      <c r="CY61" s="1295">
        <f t="shared" si="98"/>
        <v>1.5</v>
      </c>
      <c r="CZ61" s="1296">
        <f t="shared" si="113"/>
        <v>1.68</v>
      </c>
      <c r="DA61" s="1294">
        <f t="shared" si="99"/>
        <v>0</v>
      </c>
      <c r="DB61" s="1295">
        <f t="shared" si="100"/>
        <v>0</v>
      </c>
      <c r="DC61" s="1296">
        <f t="shared" si="114"/>
        <v>1.68</v>
      </c>
      <c r="DD61" s="1294">
        <f t="shared" si="101"/>
        <v>0</v>
      </c>
      <c r="DE61" s="1295">
        <f t="shared" si="102"/>
        <v>0</v>
      </c>
      <c r="DF61" s="1296">
        <f t="shared" si="115"/>
        <v>0</v>
      </c>
      <c r="DG61" s="1294">
        <f t="shared" si="103"/>
        <v>0</v>
      </c>
      <c r="DH61" s="1295">
        <f t="shared" si="104"/>
        <v>0</v>
      </c>
      <c r="DI61" s="1296">
        <f t="shared" si="116"/>
        <v>0</v>
      </c>
      <c r="DJ61" s="1294">
        <f t="shared" si="105"/>
        <v>0</v>
      </c>
      <c r="DK61" s="1295">
        <f t="shared" si="106"/>
        <v>0</v>
      </c>
      <c r="DL61" s="1296">
        <f t="shared" si="117"/>
        <v>0</v>
      </c>
      <c r="DM61" s="1294">
        <f t="shared" si="107"/>
        <v>0</v>
      </c>
      <c r="DN61" s="1295">
        <f t="shared" si="108"/>
        <v>0</v>
      </c>
      <c r="DO61" s="1296">
        <f t="shared" si="118"/>
        <v>0</v>
      </c>
      <c r="DP61" s="1294">
        <f t="shared" si="109"/>
        <v>0</v>
      </c>
      <c r="DQ61" s="1295">
        <f t="shared" si="110"/>
        <v>0</v>
      </c>
      <c r="DR61" s="1296">
        <f t="shared" si="111"/>
        <v>0</v>
      </c>
      <c r="DS61" s="1271"/>
      <c r="DT61" s="1271"/>
      <c r="DU61" s="1271"/>
      <c r="DV61" s="1271"/>
      <c r="DW61" s="1271"/>
      <c r="DX61" s="1271"/>
      <c r="DY61" s="1271"/>
    </row>
    <row r="62" spans="1:283" s="1229" customFormat="1">
      <c r="A62" s="1366"/>
      <c r="B62" s="1271"/>
      <c r="C62" s="156" t="s">
        <v>350</v>
      </c>
      <c r="D62" s="151">
        <v>0.72916666666666663</v>
      </c>
      <c r="E62" s="1336" t="s">
        <v>322</v>
      </c>
      <c r="F62" s="1336" t="s">
        <v>305</v>
      </c>
      <c r="G62" s="1337" t="str">
        <f>IF(D62&lt;=0.541,"DAY",(IF(D62&lt;=0.74930556,"EARLY",(IF(D62&lt;=0.97916667,"PRIME","LATE")))))</f>
        <v>EARLY</v>
      </c>
      <c r="H62" s="1300" t="s">
        <v>256</v>
      </c>
      <c r="I62" s="1306" t="s">
        <v>306</v>
      </c>
      <c r="J62" s="1306" t="s">
        <v>307</v>
      </c>
      <c r="K62" s="1373"/>
      <c r="L62" s="1373"/>
      <c r="M62" s="1373"/>
      <c r="N62" s="1373"/>
      <c r="O62" s="1373"/>
      <c r="P62" s="1374"/>
      <c r="Q62" s="1374"/>
      <c r="R62" s="1373">
        <v>1</v>
      </c>
      <c r="S62" s="1373"/>
      <c r="T62" s="1373"/>
      <c r="U62" s="1373"/>
      <c r="V62" s="1373"/>
      <c r="W62" s="1374"/>
      <c r="X62" s="1374"/>
      <c r="Y62" s="1373"/>
      <c r="Z62" s="1373"/>
      <c r="AA62" s="1373"/>
      <c r="AB62" s="1373"/>
      <c r="AC62" s="1373"/>
      <c r="AD62" s="1374"/>
      <c r="AE62" s="1374"/>
      <c r="AF62" s="1373"/>
      <c r="AG62" s="1373"/>
      <c r="AH62" s="1373"/>
      <c r="AI62" s="1373"/>
      <c r="AJ62" s="1373"/>
      <c r="AK62" s="1374"/>
      <c r="AL62" s="1374"/>
      <c r="AM62" s="1290"/>
      <c r="AN62" s="1290"/>
      <c r="AO62" s="1373"/>
      <c r="AP62" s="1373"/>
      <c r="AQ62" s="1373"/>
      <c r="AR62" s="1374"/>
      <c r="AS62" s="1374"/>
      <c r="AT62" s="1373"/>
      <c r="AU62" s="1373"/>
      <c r="AV62" s="1373"/>
      <c r="AW62" s="1373"/>
      <c r="AX62" s="1373"/>
      <c r="AY62" s="1374"/>
      <c r="AZ62" s="1374"/>
      <c r="BA62" s="1373"/>
      <c r="BB62" s="1373"/>
      <c r="BC62" s="1373"/>
      <c r="BD62" s="1373"/>
      <c r="BE62" s="1373"/>
      <c r="BF62" s="1374"/>
      <c r="BG62" s="1374"/>
      <c r="BH62" s="1373"/>
      <c r="BI62" s="1373"/>
      <c r="BJ62" s="1373"/>
      <c r="BK62" s="1373"/>
      <c r="BL62" s="1373"/>
      <c r="BM62" s="1374"/>
      <c r="BN62" s="1374"/>
      <c r="BO62" s="1373"/>
      <c r="BP62" s="1373"/>
      <c r="BQ62" s="1373"/>
      <c r="BR62" s="1373"/>
      <c r="BS62" s="1373"/>
      <c r="BT62" s="1374"/>
      <c r="BU62" s="1374"/>
      <c r="BV62" s="1373"/>
      <c r="BW62" s="1373"/>
      <c r="BX62" s="1373"/>
      <c r="BY62" s="1373"/>
      <c r="BZ62" s="1373"/>
      <c r="CA62" s="1374"/>
      <c r="CB62" s="1374"/>
      <c r="CC62" s="1373"/>
      <c r="CD62" s="1375">
        <f t="shared" si="88"/>
        <v>1</v>
      </c>
      <c r="CE62" s="144">
        <v>0.3</v>
      </c>
      <c r="CF62" s="145">
        <v>1.5</v>
      </c>
      <c r="CG62" s="152">
        <v>2.89</v>
      </c>
      <c r="CH62" s="153">
        <f t="shared" si="89"/>
        <v>0.3</v>
      </c>
      <c r="CI62" s="147">
        <f t="shared" si="90"/>
        <v>1.5</v>
      </c>
      <c r="CJ62" s="148">
        <f t="shared" si="91"/>
        <v>2.89</v>
      </c>
      <c r="CK62" s="549">
        <v>1000</v>
      </c>
      <c r="CL62" s="549">
        <v>1000</v>
      </c>
      <c r="CM62" s="776">
        <f t="shared" si="112"/>
        <v>1333.3333333333335</v>
      </c>
      <c r="CN62" s="558">
        <f>CL62*(1-CN56)</f>
        <v>280</v>
      </c>
      <c r="CO62" s="276">
        <v>224</v>
      </c>
      <c r="CP62" s="250">
        <f t="shared" si="92"/>
        <v>1333.3333333333335</v>
      </c>
      <c r="CQ62" s="250">
        <f t="shared" si="93"/>
        <v>224</v>
      </c>
      <c r="CR62" s="1376">
        <f t="shared" si="94"/>
        <v>77.508650519031136</v>
      </c>
      <c r="CS62" s="1324"/>
      <c r="CT62" s="1279">
        <f t="shared" si="95"/>
        <v>224</v>
      </c>
      <c r="CU62" s="1279">
        <f t="shared" si="96"/>
        <v>0</v>
      </c>
      <c r="CV62" s="1279"/>
      <c r="CW62" s="1324"/>
      <c r="CX62" s="1294">
        <f t="shared" si="97"/>
        <v>0.3</v>
      </c>
      <c r="CY62" s="1295">
        <f t="shared" si="98"/>
        <v>1.5</v>
      </c>
      <c r="CZ62" s="1296">
        <f t="shared" si="113"/>
        <v>0</v>
      </c>
      <c r="DA62" s="1294">
        <f t="shared" si="99"/>
        <v>0</v>
      </c>
      <c r="DB62" s="1295">
        <f t="shared" si="100"/>
        <v>0</v>
      </c>
      <c r="DC62" s="1296">
        <f t="shared" si="114"/>
        <v>2.89</v>
      </c>
      <c r="DD62" s="1294">
        <f t="shared" si="101"/>
        <v>0</v>
      </c>
      <c r="DE62" s="1295">
        <f t="shared" si="102"/>
        <v>0</v>
      </c>
      <c r="DF62" s="1296">
        <f t="shared" si="115"/>
        <v>0</v>
      </c>
      <c r="DG62" s="1294">
        <f t="shared" si="103"/>
        <v>0</v>
      </c>
      <c r="DH62" s="1295">
        <f t="shared" si="104"/>
        <v>0</v>
      </c>
      <c r="DI62" s="1296">
        <f t="shared" si="116"/>
        <v>0</v>
      </c>
      <c r="DJ62" s="1294">
        <f t="shared" si="105"/>
        <v>0</v>
      </c>
      <c r="DK62" s="1295">
        <f t="shared" si="106"/>
        <v>0</v>
      </c>
      <c r="DL62" s="1296">
        <f t="shared" si="117"/>
        <v>0</v>
      </c>
      <c r="DM62" s="1294">
        <f t="shared" si="107"/>
        <v>0</v>
      </c>
      <c r="DN62" s="1295">
        <f t="shared" si="108"/>
        <v>0</v>
      </c>
      <c r="DO62" s="1296">
        <f t="shared" si="118"/>
        <v>0</v>
      </c>
      <c r="DP62" s="1294">
        <f t="shared" si="109"/>
        <v>0</v>
      </c>
      <c r="DQ62" s="1295">
        <f t="shared" si="110"/>
        <v>0</v>
      </c>
      <c r="DR62" s="1296">
        <f t="shared" si="111"/>
        <v>0</v>
      </c>
      <c r="DS62" s="1271"/>
      <c r="DT62" s="1271"/>
      <c r="DU62" s="1271"/>
      <c r="DV62" s="1271"/>
      <c r="DW62" s="1271"/>
      <c r="DX62" s="1271"/>
      <c r="DY62" s="1271"/>
    </row>
    <row r="63" spans="1:283" s="1372" customFormat="1">
      <c r="A63" s="1366"/>
      <c r="B63" s="1271"/>
      <c r="C63" s="156" t="s">
        <v>351</v>
      </c>
      <c r="D63" s="151">
        <v>0.79166666666666663</v>
      </c>
      <c r="E63" s="1336" t="s">
        <v>304</v>
      </c>
      <c r="F63" s="1336" t="s">
        <v>287</v>
      </c>
      <c r="G63" s="1337" t="str">
        <f t="shared" ref="G63:G66" si="121">IF(D63&lt;=0.541,"DAY",(IF(D63&lt;=0.74930556,"EARLY",(IF(D63&lt;=0.97916667,"PRIME","LATE")))))</f>
        <v>PRIME</v>
      </c>
      <c r="H63" s="1300" t="s">
        <v>256</v>
      </c>
      <c r="I63" s="1306" t="s">
        <v>306</v>
      </c>
      <c r="J63" s="1306" t="s">
        <v>307</v>
      </c>
      <c r="K63" s="1373"/>
      <c r="L63" s="1373"/>
      <c r="M63" s="1373"/>
      <c r="N63" s="1373"/>
      <c r="O63" s="1373"/>
      <c r="P63" s="1374"/>
      <c r="Q63" s="1374">
        <v>1</v>
      </c>
      <c r="R63" s="1373"/>
      <c r="S63" s="1373"/>
      <c r="T63" s="1373"/>
      <c r="U63" s="1373"/>
      <c r="V63" s="1373"/>
      <c r="W63" s="1374"/>
      <c r="X63" s="1374"/>
      <c r="Y63" s="1373"/>
      <c r="Z63" s="1373"/>
      <c r="AA63" s="1373"/>
      <c r="AB63" s="1373"/>
      <c r="AC63" s="1373"/>
      <c r="AD63" s="1374"/>
      <c r="AE63" s="1374"/>
      <c r="AF63" s="1373"/>
      <c r="AG63" s="1373"/>
      <c r="AH63" s="1373"/>
      <c r="AI63" s="1373"/>
      <c r="AJ63" s="1373"/>
      <c r="AK63" s="1374"/>
      <c r="AL63" s="1374"/>
      <c r="AM63" s="1290"/>
      <c r="AN63" s="1290"/>
      <c r="AO63" s="1373"/>
      <c r="AP63" s="1373"/>
      <c r="AQ63" s="1373"/>
      <c r="AR63" s="1374"/>
      <c r="AS63" s="1374"/>
      <c r="AT63" s="1373"/>
      <c r="AU63" s="1373"/>
      <c r="AV63" s="1373"/>
      <c r="AW63" s="1373"/>
      <c r="AX63" s="1373"/>
      <c r="AY63" s="1374"/>
      <c r="AZ63" s="1374"/>
      <c r="BA63" s="1373"/>
      <c r="BB63" s="1373"/>
      <c r="BC63" s="1373"/>
      <c r="BD63" s="1373"/>
      <c r="BE63" s="1373"/>
      <c r="BF63" s="1374"/>
      <c r="BG63" s="1374"/>
      <c r="BH63" s="1373"/>
      <c r="BI63" s="1373"/>
      <c r="BJ63" s="1373"/>
      <c r="BK63" s="1373"/>
      <c r="BL63" s="1373"/>
      <c r="BM63" s="1374"/>
      <c r="BN63" s="1374"/>
      <c r="BO63" s="1373"/>
      <c r="BP63" s="1373"/>
      <c r="BQ63" s="1373"/>
      <c r="BR63" s="1373"/>
      <c r="BS63" s="1373"/>
      <c r="BT63" s="1374"/>
      <c r="BU63" s="1374"/>
      <c r="BV63" s="1373"/>
      <c r="BW63" s="1373"/>
      <c r="BX63" s="1373"/>
      <c r="BY63" s="1373"/>
      <c r="BZ63" s="1373"/>
      <c r="CA63" s="1374"/>
      <c r="CB63" s="1374"/>
      <c r="CC63" s="1373"/>
      <c r="CD63" s="1375">
        <f t="shared" si="88"/>
        <v>1</v>
      </c>
      <c r="CE63" s="144">
        <v>1.4</v>
      </c>
      <c r="CF63" s="145">
        <v>2.2000000000000002</v>
      </c>
      <c r="CG63" s="152">
        <v>5.72</v>
      </c>
      <c r="CH63" s="153">
        <f t="shared" si="89"/>
        <v>1.4</v>
      </c>
      <c r="CI63" s="147">
        <f t="shared" si="90"/>
        <v>2.2000000000000002</v>
      </c>
      <c r="CJ63" s="148">
        <f t="shared" si="91"/>
        <v>5.72</v>
      </c>
      <c r="CK63" s="549">
        <v>1600</v>
      </c>
      <c r="CL63" s="549">
        <v>1600</v>
      </c>
      <c r="CM63" s="776">
        <f t="shared" si="112"/>
        <v>2133.3333333333335</v>
      </c>
      <c r="CN63" s="558">
        <f>CL63*(1-CN56)</f>
        <v>448.00000000000006</v>
      </c>
      <c r="CO63" s="276">
        <v>634.66999999999996</v>
      </c>
      <c r="CP63" s="250">
        <f t="shared" si="92"/>
        <v>2133.3333333333335</v>
      </c>
      <c r="CQ63" s="250">
        <f t="shared" si="93"/>
        <v>634.66999999999996</v>
      </c>
      <c r="CR63" s="1376">
        <f t="shared" si="94"/>
        <v>110.95629370629371</v>
      </c>
      <c r="CS63" s="1293"/>
      <c r="CT63" s="1279">
        <f t="shared" si="95"/>
        <v>634.66999999999996</v>
      </c>
      <c r="CU63" s="1279">
        <f t="shared" si="96"/>
        <v>0</v>
      </c>
      <c r="CV63" s="1279"/>
      <c r="CW63" s="1293"/>
      <c r="CX63" s="1294">
        <f t="shared" si="97"/>
        <v>0</v>
      </c>
      <c r="CY63" s="1295">
        <f t="shared" si="98"/>
        <v>0</v>
      </c>
      <c r="CZ63" s="1296">
        <f t="shared" si="113"/>
        <v>5.72</v>
      </c>
      <c r="DA63" s="1294">
        <f t="shared" si="99"/>
        <v>0</v>
      </c>
      <c r="DB63" s="1295">
        <f t="shared" si="100"/>
        <v>0</v>
      </c>
      <c r="DC63" s="1296">
        <f t="shared" si="114"/>
        <v>0</v>
      </c>
      <c r="DD63" s="1294">
        <f t="shared" si="101"/>
        <v>0</v>
      </c>
      <c r="DE63" s="1295">
        <f t="shared" si="102"/>
        <v>0</v>
      </c>
      <c r="DF63" s="1296">
        <f t="shared" si="115"/>
        <v>0</v>
      </c>
      <c r="DG63" s="1294">
        <f t="shared" si="103"/>
        <v>0</v>
      </c>
      <c r="DH63" s="1295">
        <f t="shared" si="104"/>
        <v>0</v>
      </c>
      <c r="DI63" s="1296">
        <f t="shared" si="116"/>
        <v>0</v>
      </c>
      <c r="DJ63" s="1294">
        <f t="shared" si="105"/>
        <v>0</v>
      </c>
      <c r="DK63" s="1295">
        <f t="shared" si="106"/>
        <v>0</v>
      </c>
      <c r="DL63" s="1296">
        <f t="shared" si="117"/>
        <v>0</v>
      </c>
      <c r="DM63" s="1294">
        <f t="shared" si="107"/>
        <v>0</v>
      </c>
      <c r="DN63" s="1295">
        <f t="shared" si="108"/>
        <v>0</v>
      </c>
      <c r="DO63" s="1296">
        <f t="shared" si="118"/>
        <v>0</v>
      </c>
      <c r="DP63" s="1294">
        <f t="shared" si="109"/>
        <v>0</v>
      </c>
      <c r="DQ63" s="1295">
        <f t="shared" si="110"/>
        <v>0</v>
      </c>
      <c r="DR63" s="1296">
        <f t="shared" si="111"/>
        <v>0</v>
      </c>
      <c r="DS63" s="1271"/>
      <c r="DT63" s="1271"/>
      <c r="DU63" s="1271"/>
      <c r="DV63" s="1271"/>
      <c r="DW63" s="1271"/>
      <c r="DX63" s="1271"/>
      <c r="DY63" s="1271"/>
      <c r="DZ63" s="1229"/>
      <c r="EA63" s="1229"/>
      <c r="EB63" s="1229"/>
      <c r="EC63" s="1229"/>
      <c r="ED63" s="1229"/>
      <c r="EE63" s="1229"/>
      <c r="EF63" s="1229"/>
      <c r="EG63" s="1229"/>
      <c r="EH63" s="1229"/>
      <c r="EI63" s="1229"/>
      <c r="EJ63" s="1229"/>
      <c r="EK63" s="1229"/>
      <c r="EL63" s="1229"/>
      <c r="EM63" s="1229"/>
      <c r="EN63" s="1229"/>
      <c r="EO63" s="1229"/>
      <c r="EP63" s="1229"/>
      <c r="EQ63" s="1229"/>
      <c r="ER63" s="1229"/>
      <c r="ES63" s="1229"/>
      <c r="ET63" s="1229"/>
      <c r="EU63" s="1229"/>
      <c r="EV63" s="1229"/>
      <c r="EW63" s="1229"/>
      <c r="EX63" s="1229"/>
      <c r="EY63" s="1229"/>
      <c r="EZ63" s="1229"/>
      <c r="FA63" s="1229"/>
      <c r="FB63" s="1229"/>
      <c r="FC63" s="1229"/>
      <c r="FD63" s="1229"/>
      <c r="FE63" s="1229"/>
      <c r="FF63" s="1229"/>
      <c r="FG63" s="1229"/>
      <c r="FH63" s="1229"/>
      <c r="FI63" s="1229"/>
      <c r="FJ63" s="1229"/>
      <c r="FK63" s="1229"/>
      <c r="FL63" s="1229"/>
      <c r="FM63" s="1229"/>
      <c r="FN63" s="1229"/>
      <c r="FO63" s="1229"/>
      <c r="FP63" s="1229"/>
      <c r="FQ63" s="1229"/>
      <c r="FR63" s="1229"/>
      <c r="FS63" s="1229"/>
      <c r="FT63" s="1229"/>
      <c r="FU63" s="1229"/>
      <c r="FV63" s="1229"/>
      <c r="FW63" s="1229"/>
      <c r="FX63" s="1229"/>
      <c r="FY63" s="1229"/>
      <c r="FZ63" s="1229"/>
      <c r="GA63" s="1229"/>
      <c r="GB63" s="1229"/>
      <c r="GC63" s="1229"/>
      <c r="GD63" s="1229"/>
      <c r="GE63" s="1229"/>
      <c r="GF63" s="1229"/>
      <c r="GG63" s="1229"/>
      <c r="GH63" s="1229"/>
      <c r="GI63" s="1229"/>
      <c r="GJ63" s="1229"/>
      <c r="GK63" s="1229"/>
      <c r="GL63" s="1229"/>
      <c r="GM63" s="1229"/>
      <c r="GN63" s="1229"/>
      <c r="GO63" s="1229"/>
      <c r="GP63" s="1229"/>
      <c r="GQ63" s="1229"/>
      <c r="GR63" s="1229"/>
      <c r="GS63" s="1229"/>
      <c r="GT63" s="1229"/>
      <c r="GU63" s="1229"/>
      <c r="GV63" s="1229"/>
      <c r="GW63" s="1229"/>
      <c r="GX63" s="1229"/>
      <c r="GY63" s="1229"/>
      <c r="GZ63" s="1229"/>
      <c r="HA63" s="1229"/>
      <c r="HB63" s="1229"/>
      <c r="HC63" s="1229"/>
      <c r="HD63" s="1229"/>
      <c r="HE63" s="1229"/>
      <c r="HF63" s="1229"/>
      <c r="HG63" s="1229"/>
      <c r="HH63" s="1229"/>
      <c r="HI63" s="1229"/>
      <c r="HJ63" s="1229"/>
      <c r="HK63" s="1229"/>
      <c r="HL63" s="1229"/>
      <c r="HM63" s="1229"/>
      <c r="HN63" s="1229"/>
      <c r="HO63" s="1229"/>
      <c r="HP63" s="1229"/>
      <c r="HQ63" s="1229"/>
      <c r="HR63" s="1229"/>
      <c r="HS63" s="1229"/>
      <c r="HT63" s="1229"/>
      <c r="HU63" s="1229"/>
      <c r="HV63" s="1229"/>
      <c r="HW63" s="1229"/>
      <c r="HX63" s="1229"/>
      <c r="HY63" s="1229"/>
      <c r="HZ63" s="1229"/>
      <c r="IA63" s="1229"/>
      <c r="IB63" s="1229"/>
      <c r="IC63" s="1229"/>
      <c r="ID63" s="1229"/>
      <c r="IE63" s="1229"/>
      <c r="IF63" s="1229"/>
      <c r="IG63" s="1229"/>
      <c r="IH63" s="1229"/>
      <c r="II63" s="1229"/>
      <c r="IJ63" s="1229"/>
      <c r="IK63" s="1229"/>
      <c r="IL63" s="1229"/>
      <c r="IM63" s="1229"/>
      <c r="IN63" s="1229"/>
      <c r="IO63" s="1229"/>
      <c r="IP63" s="1229"/>
      <c r="IQ63" s="1229"/>
      <c r="IR63" s="1229"/>
      <c r="IS63" s="1229"/>
      <c r="IT63" s="1229"/>
      <c r="IU63" s="1229"/>
      <c r="IV63" s="1229"/>
      <c r="IW63" s="1229"/>
      <c r="IX63" s="1229"/>
      <c r="IY63" s="1229"/>
      <c r="IZ63" s="1229"/>
      <c r="JA63" s="1229"/>
      <c r="JB63" s="1229"/>
      <c r="JC63" s="1229"/>
      <c r="JD63" s="1229"/>
      <c r="JE63" s="1229"/>
      <c r="JF63" s="1229"/>
      <c r="JG63" s="1229"/>
      <c r="JH63" s="1229"/>
      <c r="JI63" s="1229"/>
      <c r="JJ63" s="1229"/>
      <c r="JK63" s="1229"/>
      <c r="JL63" s="1229"/>
      <c r="JM63" s="1229"/>
      <c r="JN63" s="1229"/>
      <c r="JO63" s="1229"/>
      <c r="JP63" s="1229"/>
      <c r="JQ63" s="1229"/>
      <c r="JR63" s="1229"/>
      <c r="JS63" s="1229"/>
      <c r="JT63" s="1229"/>
      <c r="JU63" s="1229"/>
      <c r="JV63" s="1229"/>
      <c r="JW63" s="1229"/>
    </row>
    <row r="64" spans="1:283" s="1372" customFormat="1">
      <c r="A64" s="1366"/>
      <c r="B64" s="1271"/>
      <c r="C64" s="156" t="s">
        <v>352</v>
      </c>
      <c r="D64" s="151">
        <v>0.79166666666666663</v>
      </c>
      <c r="E64" s="1336" t="s">
        <v>304</v>
      </c>
      <c r="F64" s="1336" t="s">
        <v>305</v>
      </c>
      <c r="G64" s="1337" t="str">
        <f t="shared" si="121"/>
        <v>PRIME</v>
      </c>
      <c r="H64" s="1300" t="s">
        <v>256</v>
      </c>
      <c r="I64" s="1306" t="s">
        <v>306</v>
      </c>
      <c r="J64" s="1306" t="s">
        <v>307</v>
      </c>
      <c r="K64" s="1373"/>
      <c r="L64" s="1373"/>
      <c r="M64" s="1373"/>
      <c r="N64" s="1373">
        <v>1</v>
      </c>
      <c r="O64" s="1373"/>
      <c r="P64" s="1374"/>
      <c r="Q64" s="1374"/>
      <c r="R64" s="1373">
        <v>1</v>
      </c>
      <c r="S64" s="1373"/>
      <c r="T64" s="1373"/>
      <c r="U64" s="1373"/>
      <c r="V64" s="1373"/>
      <c r="W64" s="1374"/>
      <c r="X64" s="1374"/>
      <c r="Y64" s="1373"/>
      <c r="Z64" s="1373"/>
      <c r="AA64" s="1373"/>
      <c r="AB64" s="1373"/>
      <c r="AC64" s="1373"/>
      <c r="AD64" s="1374"/>
      <c r="AE64" s="1374"/>
      <c r="AF64" s="1373"/>
      <c r="AG64" s="1373"/>
      <c r="AH64" s="1373"/>
      <c r="AI64" s="1373"/>
      <c r="AJ64" s="1373"/>
      <c r="AK64" s="1374"/>
      <c r="AL64" s="1374"/>
      <c r="AM64" s="1290"/>
      <c r="AN64" s="1290"/>
      <c r="AO64" s="1373"/>
      <c r="AP64" s="1373"/>
      <c r="AQ64" s="1373"/>
      <c r="AR64" s="1374"/>
      <c r="AS64" s="1374"/>
      <c r="AT64" s="1373"/>
      <c r="AU64" s="1373"/>
      <c r="AV64" s="1373"/>
      <c r="AW64" s="1373"/>
      <c r="AX64" s="1373"/>
      <c r="AY64" s="1374"/>
      <c r="AZ64" s="1374"/>
      <c r="BA64" s="1373"/>
      <c r="BB64" s="1373"/>
      <c r="BC64" s="1373"/>
      <c r="BD64" s="1373"/>
      <c r="BE64" s="1373"/>
      <c r="BF64" s="1374"/>
      <c r="BG64" s="1374"/>
      <c r="BH64" s="1373"/>
      <c r="BI64" s="1373"/>
      <c r="BJ64" s="1373"/>
      <c r="BK64" s="1373"/>
      <c r="BL64" s="1373"/>
      <c r="BM64" s="1374"/>
      <c r="BN64" s="1374"/>
      <c r="BO64" s="1373"/>
      <c r="BP64" s="1373"/>
      <c r="BQ64" s="1373"/>
      <c r="BR64" s="1373"/>
      <c r="BS64" s="1373"/>
      <c r="BT64" s="1374"/>
      <c r="BU64" s="1374"/>
      <c r="BV64" s="1373"/>
      <c r="BW64" s="1373"/>
      <c r="BX64" s="1373"/>
      <c r="BY64" s="1373"/>
      <c r="BZ64" s="1373"/>
      <c r="CA64" s="1374"/>
      <c r="CB64" s="1374"/>
      <c r="CC64" s="1373"/>
      <c r="CD64" s="1375">
        <f t="shared" si="88"/>
        <v>2</v>
      </c>
      <c r="CE64" s="144">
        <v>1.3</v>
      </c>
      <c r="CF64" s="145">
        <v>4.3</v>
      </c>
      <c r="CG64" s="152">
        <v>5.72</v>
      </c>
      <c r="CH64" s="153">
        <f t="shared" si="89"/>
        <v>2.6</v>
      </c>
      <c r="CI64" s="147">
        <f t="shared" si="90"/>
        <v>8.6</v>
      </c>
      <c r="CJ64" s="148">
        <f t="shared" si="91"/>
        <v>11.44</v>
      </c>
      <c r="CK64" s="549">
        <v>2800</v>
      </c>
      <c r="CL64" s="549">
        <v>2800</v>
      </c>
      <c r="CM64" s="776">
        <f t="shared" si="112"/>
        <v>3733.333333333333</v>
      </c>
      <c r="CN64" s="558">
        <f>CL64*(1-CO56)</f>
        <v>840.00000000000011</v>
      </c>
      <c r="CO64" s="276">
        <v>1000</v>
      </c>
      <c r="CP64" s="250">
        <f t="shared" si="92"/>
        <v>7466.6666666666661</v>
      </c>
      <c r="CQ64" s="250">
        <f t="shared" si="93"/>
        <v>2000</v>
      </c>
      <c r="CR64" s="1376">
        <f t="shared" si="94"/>
        <v>174.82517482517483</v>
      </c>
      <c r="CS64" s="1293"/>
      <c r="CT64" s="1279">
        <f t="shared" si="95"/>
        <v>2000</v>
      </c>
      <c r="CU64" s="1279">
        <f t="shared" si="96"/>
        <v>0</v>
      </c>
      <c r="CV64" s="1279"/>
      <c r="CW64" s="1293"/>
      <c r="CX64" s="1294">
        <f t="shared" si="97"/>
        <v>1.3</v>
      </c>
      <c r="CY64" s="1295">
        <f t="shared" si="98"/>
        <v>4.3</v>
      </c>
      <c r="CZ64" s="1296">
        <f t="shared" si="113"/>
        <v>5.72</v>
      </c>
      <c r="DA64" s="1294">
        <f t="shared" si="99"/>
        <v>0</v>
      </c>
      <c r="DB64" s="1295">
        <f t="shared" si="100"/>
        <v>0</v>
      </c>
      <c r="DC64" s="1296">
        <f t="shared" si="114"/>
        <v>5.72</v>
      </c>
      <c r="DD64" s="1294">
        <f t="shared" si="101"/>
        <v>0</v>
      </c>
      <c r="DE64" s="1295">
        <f t="shared" si="102"/>
        <v>0</v>
      </c>
      <c r="DF64" s="1296">
        <f t="shared" si="115"/>
        <v>0</v>
      </c>
      <c r="DG64" s="1294">
        <f t="shared" si="103"/>
        <v>0</v>
      </c>
      <c r="DH64" s="1295">
        <f t="shared" si="104"/>
        <v>0</v>
      </c>
      <c r="DI64" s="1296">
        <f t="shared" si="116"/>
        <v>0</v>
      </c>
      <c r="DJ64" s="1294">
        <f t="shared" si="105"/>
        <v>0</v>
      </c>
      <c r="DK64" s="1295">
        <f t="shared" si="106"/>
        <v>0</v>
      </c>
      <c r="DL64" s="1296">
        <f t="shared" si="117"/>
        <v>0</v>
      </c>
      <c r="DM64" s="1294">
        <f t="shared" si="107"/>
        <v>0</v>
      </c>
      <c r="DN64" s="1295">
        <f t="shared" si="108"/>
        <v>0</v>
      </c>
      <c r="DO64" s="1296">
        <f t="shared" si="118"/>
        <v>0</v>
      </c>
      <c r="DP64" s="1294">
        <f t="shared" si="109"/>
        <v>0</v>
      </c>
      <c r="DQ64" s="1295">
        <f t="shared" si="110"/>
        <v>0</v>
      </c>
      <c r="DR64" s="1296">
        <f t="shared" si="111"/>
        <v>0</v>
      </c>
      <c r="DS64" s="1271"/>
      <c r="DT64" s="1271"/>
      <c r="DU64" s="1271"/>
      <c r="DV64" s="1271"/>
      <c r="DW64" s="1271"/>
      <c r="DX64" s="1271"/>
      <c r="DY64" s="1271"/>
      <c r="DZ64" s="1229"/>
      <c r="EA64" s="1229"/>
      <c r="EB64" s="1229"/>
      <c r="EC64" s="1229"/>
      <c r="ED64" s="1229"/>
      <c r="EE64" s="1229"/>
      <c r="EF64" s="1229"/>
      <c r="EG64" s="1229"/>
      <c r="EH64" s="1229"/>
      <c r="EI64" s="1229"/>
      <c r="EJ64" s="1229"/>
      <c r="EK64" s="1229"/>
      <c r="EL64" s="1229"/>
      <c r="EM64" s="1229"/>
      <c r="EN64" s="1229"/>
      <c r="EO64" s="1229"/>
      <c r="EP64" s="1229"/>
      <c r="EQ64" s="1229"/>
      <c r="ER64" s="1229"/>
      <c r="ES64" s="1229"/>
      <c r="ET64" s="1229"/>
      <c r="EU64" s="1229"/>
      <c r="EV64" s="1229"/>
      <c r="EW64" s="1229"/>
      <c r="EX64" s="1229"/>
      <c r="EY64" s="1229"/>
      <c r="EZ64" s="1229"/>
      <c r="FA64" s="1229"/>
      <c r="FB64" s="1229"/>
      <c r="FC64" s="1229"/>
      <c r="FD64" s="1229"/>
      <c r="FE64" s="1229"/>
      <c r="FF64" s="1229"/>
      <c r="FG64" s="1229"/>
      <c r="FH64" s="1229"/>
      <c r="FI64" s="1229"/>
      <c r="FJ64" s="1229"/>
      <c r="FK64" s="1229"/>
      <c r="FL64" s="1229"/>
      <c r="FM64" s="1229"/>
      <c r="FN64" s="1229"/>
      <c r="FO64" s="1229"/>
      <c r="FP64" s="1229"/>
      <c r="FQ64" s="1229"/>
      <c r="FR64" s="1229"/>
      <c r="FS64" s="1229"/>
      <c r="FT64" s="1229"/>
      <c r="FU64" s="1229"/>
      <c r="FV64" s="1229"/>
      <c r="FW64" s="1229"/>
      <c r="FX64" s="1229"/>
      <c r="FY64" s="1229"/>
      <c r="FZ64" s="1229"/>
      <c r="GA64" s="1229"/>
      <c r="GB64" s="1229"/>
      <c r="GC64" s="1229"/>
      <c r="GD64" s="1229"/>
      <c r="GE64" s="1229"/>
      <c r="GF64" s="1229"/>
      <c r="GG64" s="1229"/>
      <c r="GH64" s="1229"/>
      <c r="GI64" s="1229"/>
      <c r="GJ64" s="1229"/>
      <c r="GK64" s="1229"/>
      <c r="GL64" s="1229"/>
      <c r="GM64" s="1229"/>
      <c r="GN64" s="1229"/>
      <c r="GO64" s="1229"/>
      <c r="GP64" s="1229"/>
      <c r="GQ64" s="1229"/>
      <c r="GR64" s="1229"/>
      <c r="GS64" s="1229"/>
      <c r="GT64" s="1229"/>
      <c r="GU64" s="1229"/>
      <c r="GV64" s="1229"/>
      <c r="GW64" s="1229"/>
      <c r="GX64" s="1229"/>
      <c r="GY64" s="1229"/>
      <c r="GZ64" s="1229"/>
      <c r="HA64" s="1229"/>
      <c r="HB64" s="1229"/>
      <c r="HC64" s="1229"/>
      <c r="HD64" s="1229"/>
      <c r="HE64" s="1229"/>
      <c r="HF64" s="1229"/>
      <c r="HG64" s="1229"/>
      <c r="HH64" s="1229"/>
      <c r="HI64" s="1229"/>
      <c r="HJ64" s="1229"/>
      <c r="HK64" s="1229"/>
      <c r="HL64" s="1229"/>
      <c r="HM64" s="1229"/>
      <c r="HN64" s="1229"/>
      <c r="HO64" s="1229"/>
      <c r="HP64" s="1229"/>
      <c r="HQ64" s="1229"/>
      <c r="HR64" s="1229"/>
      <c r="HS64" s="1229"/>
      <c r="HT64" s="1229"/>
      <c r="HU64" s="1229"/>
      <c r="HV64" s="1229"/>
      <c r="HW64" s="1229"/>
      <c r="HX64" s="1229"/>
      <c r="HY64" s="1229"/>
      <c r="HZ64" s="1229"/>
      <c r="IA64" s="1229"/>
      <c r="IB64" s="1229"/>
      <c r="IC64" s="1229"/>
      <c r="ID64" s="1229"/>
      <c r="IE64" s="1229"/>
      <c r="IF64" s="1229"/>
      <c r="IG64" s="1229"/>
      <c r="IH64" s="1229"/>
      <c r="II64" s="1229"/>
      <c r="IJ64" s="1229"/>
      <c r="IK64" s="1229"/>
      <c r="IL64" s="1229"/>
      <c r="IM64" s="1229"/>
      <c r="IN64" s="1229"/>
      <c r="IO64" s="1229"/>
      <c r="IP64" s="1229"/>
      <c r="IQ64" s="1229"/>
      <c r="IR64" s="1229"/>
      <c r="IS64" s="1229"/>
      <c r="IT64" s="1229"/>
      <c r="IU64" s="1229"/>
      <c r="IV64" s="1229"/>
      <c r="IW64" s="1229"/>
      <c r="IX64" s="1229"/>
      <c r="IY64" s="1229"/>
      <c r="IZ64" s="1229"/>
      <c r="JA64" s="1229"/>
      <c r="JB64" s="1229"/>
      <c r="JC64" s="1229"/>
      <c r="JD64" s="1229"/>
      <c r="JE64" s="1229"/>
      <c r="JF64" s="1229"/>
      <c r="JG64" s="1229"/>
      <c r="JH64" s="1229"/>
      <c r="JI64" s="1229"/>
      <c r="JJ64" s="1229"/>
      <c r="JK64" s="1229"/>
      <c r="JL64" s="1229"/>
      <c r="JM64" s="1229"/>
      <c r="JN64" s="1229"/>
      <c r="JO64" s="1229"/>
      <c r="JP64" s="1229"/>
      <c r="JQ64" s="1229"/>
      <c r="JR64" s="1229"/>
      <c r="JS64" s="1229"/>
      <c r="JT64" s="1229"/>
      <c r="JU64" s="1229"/>
      <c r="JV64" s="1229"/>
      <c r="JW64" s="1229"/>
    </row>
    <row r="65" spans="1:283" s="1372" customFormat="1">
      <c r="A65" s="1366"/>
      <c r="B65" s="1271"/>
      <c r="C65" s="108" t="s">
        <v>353</v>
      </c>
      <c r="D65" s="706">
        <v>0.875</v>
      </c>
      <c r="E65" s="706" t="s">
        <v>322</v>
      </c>
      <c r="F65" s="706" t="s">
        <v>305</v>
      </c>
      <c r="G65" s="1306" t="str">
        <f t="shared" si="121"/>
        <v>PRIME</v>
      </c>
      <c r="H65" s="1307" t="s">
        <v>256</v>
      </c>
      <c r="I65" s="1306" t="s">
        <v>306</v>
      </c>
      <c r="J65" s="1306" t="s">
        <v>307</v>
      </c>
      <c r="K65" s="1301"/>
      <c r="L65" s="1301"/>
      <c r="M65" s="1301"/>
      <c r="N65" s="1301">
        <v>1</v>
      </c>
      <c r="O65" s="1301"/>
      <c r="P65" s="1302"/>
      <c r="Q65" s="1302"/>
      <c r="R65" s="1301"/>
      <c r="S65" s="1301">
        <v>1</v>
      </c>
      <c r="T65" s="1301"/>
      <c r="U65" s="1301"/>
      <c r="V65" s="1301"/>
      <c r="W65" s="1302"/>
      <c r="X65" s="1302"/>
      <c r="Y65" s="1301"/>
      <c r="Z65" s="1301"/>
      <c r="AA65" s="1301"/>
      <c r="AB65" s="1301"/>
      <c r="AC65" s="1301"/>
      <c r="AD65" s="1302"/>
      <c r="AE65" s="1302"/>
      <c r="AF65" s="1301"/>
      <c r="AG65" s="1301"/>
      <c r="AH65" s="1301"/>
      <c r="AI65" s="1301"/>
      <c r="AJ65" s="1301"/>
      <c r="AK65" s="1302"/>
      <c r="AL65" s="1302"/>
      <c r="AM65" s="1290"/>
      <c r="AN65" s="1290"/>
      <c r="AO65" s="1301"/>
      <c r="AP65" s="1301"/>
      <c r="AQ65" s="1301"/>
      <c r="AR65" s="1302"/>
      <c r="AS65" s="1302"/>
      <c r="AT65" s="1301"/>
      <c r="AU65" s="1301"/>
      <c r="AV65" s="1301"/>
      <c r="AW65" s="1301"/>
      <c r="AX65" s="1301"/>
      <c r="AY65" s="1302"/>
      <c r="AZ65" s="1302"/>
      <c r="BA65" s="1301"/>
      <c r="BB65" s="1301"/>
      <c r="BC65" s="1301"/>
      <c r="BD65" s="1301"/>
      <c r="BE65" s="1301"/>
      <c r="BF65" s="1302"/>
      <c r="BG65" s="1302"/>
      <c r="BH65" s="1301"/>
      <c r="BI65" s="1301"/>
      <c r="BJ65" s="1301"/>
      <c r="BK65" s="1301"/>
      <c r="BL65" s="1301"/>
      <c r="BM65" s="1302"/>
      <c r="BN65" s="1302"/>
      <c r="BO65" s="1301"/>
      <c r="BP65" s="1301"/>
      <c r="BQ65" s="1301"/>
      <c r="BR65" s="1301"/>
      <c r="BS65" s="1301"/>
      <c r="BT65" s="1302"/>
      <c r="BU65" s="1302"/>
      <c r="BV65" s="1301"/>
      <c r="BW65" s="1301"/>
      <c r="BX65" s="1301"/>
      <c r="BY65" s="1301"/>
      <c r="BZ65" s="1301"/>
      <c r="CA65" s="1302"/>
      <c r="CB65" s="1302"/>
      <c r="CC65" s="1301"/>
      <c r="CD65" s="1303">
        <f t="shared" si="88"/>
        <v>2</v>
      </c>
      <c r="CE65" s="144">
        <v>0.5</v>
      </c>
      <c r="CF65" s="145">
        <v>2.7</v>
      </c>
      <c r="CG65" s="707">
        <v>3.28</v>
      </c>
      <c r="CH65" s="708">
        <f>+CD65*CE65</f>
        <v>1</v>
      </c>
      <c r="CI65" s="120">
        <f>+CD65*CF65</f>
        <v>5.4</v>
      </c>
      <c r="CJ65" s="121">
        <f>CD65*CG65</f>
        <v>6.56</v>
      </c>
      <c r="CK65" s="543">
        <v>1600</v>
      </c>
      <c r="CL65" s="543">
        <v>1600</v>
      </c>
      <c r="CM65" s="733">
        <f t="shared" si="112"/>
        <v>2133.3333333333335</v>
      </c>
      <c r="CN65" s="709">
        <f>CL65*(1-CN56)</f>
        <v>448.00000000000006</v>
      </c>
      <c r="CO65" s="247">
        <v>597.33000000000004</v>
      </c>
      <c r="CP65" s="249">
        <f t="shared" si="92"/>
        <v>4266.666666666667</v>
      </c>
      <c r="CQ65" s="249">
        <f t="shared" si="93"/>
        <v>1194.6600000000001</v>
      </c>
      <c r="CR65" s="1377">
        <f t="shared" si="94"/>
        <v>182.11280487804879</v>
      </c>
      <c r="CS65" s="1324"/>
      <c r="CT65" s="1279">
        <f t="shared" si="95"/>
        <v>1194.6600000000001</v>
      </c>
      <c r="CU65" s="1279">
        <f t="shared" si="96"/>
        <v>0</v>
      </c>
      <c r="CV65" s="1279"/>
      <c r="CW65" s="1324"/>
      <c r="CX65" s="1294">
        <f t="shared" si="97"/>
        <v>0.5</v>
      </c>
      <c r="CY65" s="1295">
        <f t="shared" si="98"/>
        <v>2.7</v>
      </c>
      <c r="CZ65" s="1296">
        <f t="shared" si="113"/>
        <v>3.28</v>
      </c>
      <c r="DA65" s="1294">
        <f t="shared" si="99"/>
        <v>0</v>
      </c>
      <c r="DB65" s="1295">
        <f t="shared" si="100"/>
        <v>0</v>
      </c>
      <c r="DC65" s="1296">
        <f t="shared" si="114"/>
        <v>3.28</v>
      </c>
      <c r="DD65" s="1294">
        <f t="shared" si="101"/>
        <v>0</v>
      </c>
      <c r="DE65" s="1295">
        <f t="shared" si="102"/>
        <v>0</v>
      </c>
      <c r="DF65" s="1296">
        <f t="shared" si="115"/>
        <v>0</v>
      </c>
      <c r="DG65" s="1294">
        <f t="shared" si="103"/>
        <v>0</v>
      </c>
      <c r="DH65" s="1295">
        <f t="shared" si="104"/>
        <v>0</v>
      </c>
      <c r="DI65" s="1296">
        <f t="shared" si="116"/>
        <v>0</v>
      </c>
      <c r="DJ65" s="1294">
        <f t="shared" si="105"/>
        <v>0</v>
      </c>
      <c r="DK65" s="1295">
        <f t="shared" si="106"/>
        <v>0</v>
      </c>
      <c r="DL65" s="1296">
        <f t="shared" si="117"/>
        <v>0</v>
      </c>
      <c r="DM65" s="1294">
        <f t="shared" si="107"/>
        <v>0</v>
      </c>
      <c r="DN65" s="1295">
        <f t="shared" si="108"/>
        <v>0</v>
      </c>
      <c r="DO65" s="1296">
        <f t="shared" si="118"/>
        <v>0</v>
      </c>
      <c r="DP65" s="1294">
        <f t="shared" si="109"/>
        <v>0</v>
      </c>
      <c r="DQ65" s="1295">
        <f t="shared" si="110"/>
        <v>0</v>
      </c>
      <c r="DR65" s="1296">
        <f t="shared" si="111"/>
        <v>0</v>
      </c>
      <c r="DS65" s="1271"/>
      <c r="DT65" s="1271"/>
      <c r="DU65" s="1271"/>
      <c r="DV65" s="1271"/>
      <c r="DW65" s="1271"/>
      <c r="DX65" s="1271"/>
      <c r="DY65" s="1271"/>
      <c r="DZ65" s="1229"/>
      <c r="EA65" s="1229"/>
      <c r="EB65" s="1229"/>
      <c r="EC65" s="1229"/>
      <c r="ED65" s="1229"/>
      <c r="EE65" s="1229"/>
      <c r="EF65" s="1229"/>
      <c r="EG65" s="1229"/>
      <c r="EH65" s="1229"/>
      <c r="EI65" s="1229"/>
      <c r="EJ65" s="1229"/>
      <c r="EK65" s="1229"/>
      <c r="EL65" s="1229"/>
      <c r="EM65" s="1229"/>
      <c r="EN65" s="1229"/>
      <c r="EO65" s="1229"/>
      <c r="EP65" s="1229"/>
      <c r="EQ65" s="1229"/>
      <c r="ER65" s="1229"/>
      <c r="ES65" s="1229"/>
      <c r="ET65" s="1229"/>
      <c r="EU65" s="1229"/>
      <c r="EV65" s="1229"/>
      <c r="EW65" s="1229"/>
      <c r="EX65" s="1229"/>
      <c r="EY65" s="1229"/>
      <c r="EZ65" s="1229"/>
      <c r="FA65" s="1229"/>
      <c r="FB65" s="1229"/>
      <c r="FC65" s="1229"/>
      <c r="FD65" s="1229"/>
      <c r="FE65" s="1229"/>
      <c r="FF65" s="1229"/>
      <c r="FG65" s="1229"/>
      <c r="FH65" s="1229"/>
      <c r="FI65" s="1229"/>
      <c r="FJ65" s="1229"/>
      <c r="FK65" s="1229"/>
      <c r="FL65" s="1229"/>
      <c r="FM65" s="1229"/>
      <c r="FN65" s="1229"/>
      <c r="FO65" s="1229"/>
      <c r="FP65" s="1229"/>
      <c r="FQ65" s="1229"/>
      <c r="FR65" s="1229"/>
      <c r="FS65" s="1229"/>
      <c r="FT65" s="1229"/>
      <c r="FU65" s="1229"/>
      <c r="FV65" s="1229"/>
      <c r="FW65" s="1229"/>
      <c r="FX65" s="1229"/>
      <c r="FY65" s="1229"/>
      <c r="FZ65" s="1229"/>
      <c r="GA65" s="1229"/>
      <c r="GB65" s="1229"/>
      <c r="GC65" s="1229"/>
      <c r="GD65" s="1229"/>
      <c r="GE65" s="1229"/>
      <c r="GF65" s="1229"/>
      <c r="GG65" s="1229"/>
      <c r="GH65" s="1229"/>
      <c r="GI65" s="1229"/>
      <c r="GJ65" s="1229"/>
      <c r="GK65" s="1229"/>
      <c r="GL65" s="1229"/>
      <c r="GM65" s="1229"/>
      <c r="GN65" s="1229"/>
      <c r="GO65" s="1229"/>
      <c r="GP65" s="1229"/>
      <c r="GQ65" s="1229"/>
      <c r="GR65" s="1229"/>
      <c r="GS65" s="1229"/>
      <c r="GT65" s="1229"/>
      <c r="GU65" s="1229"/>
      <c r="GV65" s="1229"/>
      <c r="GW65" s="1229"/>
      <c r="GX65" s="1229"/>
      <c r="GY65" s="1229"/>
      <c r="GZ65" s="1229"/>
      <c r="HA65" s="1229"/>
      <c r="HB65" s="1229"/>
      <c r="HC65" s="1229"/>
      <c r="HD65" s="1229"/>
      <c r="HE65" s="1229"/>
      <c r="HF65" s="1229"/>
      <c r="HG65" s="1229"/>
      <c r="HH65" s="1229"/>
      <c r="HI65" s="1229"/>
      <c r="HJ65" s="1229"/>
      <c r="HK65" s="1229"/>
      <c r="HL65" s="1229"/>
      <c r="HM65" s="1229"/>
      <c r="HN65" s="1229"/>
      <c r="HO65" s="1229"/>
      <c r="HP65" s="1229"/>
      <c r="HQ65" s="1229"/>
      <c r="HR65" s="1229"/>
      <c r="HS65" s="1229"/>
      <c r="HT65" s="1229"/>
      <c r="HU65" s="1229"/>
      <c r="HV65" s="1229"/>
      <c r="HW65" s="1229"/>
      <c r="HX65" s="1229"/>
      <c r="HY65" s="1229"/>
      <c r="HZ65" s="1229"/>
      <c r="IA65" s="1229"/>
      <c r="IB65" s="1229"/>
      <c r="IC65" s="1229"/>
      <c r="ID65" s="1229"/>
      <c r="IE65" s="1229"/>
      <c r="IF65" s="1229"/>
      <c r="IG65" s="1229"/>
      <c r="IH65" s="1229"/>
      <c r="II65" s="1229"/>
      <c r="IJ65" s="1229"/>
      <c r="IK65" s="1229"/>
      <c r="IL65" s="1229"/>
      <c r="IM65" s="1229"/>
      <c r="IN65" s="1229"/>
      <c r="IO65" s="1229"/>
      <c r="IP65" s="1229"/>
      <c r="IQ65" s="1229"/>
      <c r="IR65" s="1229"/>
      <c r="IS65" s="1229"/>
      <c r="IT65" s="1229"/>
      <c r="IU65" s="1229"/>
      <c r="IV65" s="1229"/>
      <c r="IW65" s="1229"/>
      <c r="IX65" s="1229"/>
      <c r="IY65" s="1229"/>
      <c r="IZ65" s="1229"/>
      <c r="JA65" s="1229"/>
      <c r="JB65" s="1229"/>
      <c r="JC65" s="1229"/>
      <c r="JD65" s="1229"/>
      <c r="JE65" s="1229"/>
      <c r="JF65" s="1229"/>
      <c r="JG65" s="1229"/>
      <c r="JH65" s="1229"/>
      <c r="JI65" s="1229"/>
      <c r="JJ65" s="1229"/>
      <c r="JK65" s="1229"/>
      <c r="JL65" s="1229"/>
      <c r="JM65" s="1229"/>
      <c r="JN65" s="1229"/>
      <c r="JO65" s="1229"/>
      <c r="JP65" s="1229"/>
      <c r="JQ65" s="1229"/>
      <c r="JR65" s="1229"/>
      <c r="JS65" s="1229"/>
      <c r="JT65" s="1229"/>
      <c r="JU65" s="1229"/>
      <c r="JV65" s="1229"/>
      <c r="JW65" s="1229"/>
    </row>
    <row r="66" spans="1:283" s="1372" customFormat="1">
      <c r="A66" s="1366"/>
      <c r="B66" s="1271"/>
      <c r="C66" s="711" t="s">
        <v>345</v>
      </c>
      <c r="D66" s="712">
        <v>0.29166666666666669</v>
      </c>
      <c r="E66" s="712" t="s">
        <v>304</v>
      </c>
      <c r="F66" s="712" t="s">
        <v>305</v>
      </c>
      <c r="G66" s="1378" t="str">
        <f t="shared" si="121"/>
        <v>DAY</v>
      </c>
      <c r="H66" s="1312" t="s">
        <v>256</v>
      </c>
      <c r="I66" s="1311" t="s">
        <v>306</v>
      </c>
      <c r="J66" s="1378" t="s">
        <v>314</v>
      </c>
      <c r="K66" s="1379"/>
      <c r="L66" s="1379"/>
      <c r="M66" s="1379"/>
      <c r="N66" s="1379"/>
      <c r="O66" s="1379"/>
      <c r="P66" s="1380"/>
      <c r="Q66" s="1380"/>
      <c r="R66" s="1379"/>
      <c r="S66" s="1379"/>
      <c r="T66" s="1379"/>
      <c r="U66" s="1379">
        <v>1</v>
      </c>
      <c r="V66" s="1379">
        <v>1</v>
      </c>
      <c r="W66" s="1380"/>
      <c r="X66" s="1380"/>
      <c r="Y66" s="1379"/>
      <c r="Z66" s="1379">
        <v>1</v>
      </c>
      <c r="AA66" s="1379"/>
      <c r="AB66" s="1379"/>
      <c r="AC66" s="1379"/>
      <c r="AD66" s="1380"/>
      <c r="AE66" s="1380"/>
      <c r="AF66" s="1379">
        <v>1</v>
      </c>
      <c r="AG66" s="1379"/>
      <c r="AH66" s="1379"/>
      <c r="AI66" s="1379">
        <v>1</v>
      </c>
      <c r="AJ66" s="1379"/>
      <c r="AK66" s="1380"/>
      <c r="AL66" s="1381"/>
      <c r="AM66" s="1315"/>
      <c r="AN66" s="1315"/>
      <c r="AO66" s="1382">
        <v>1</v>
      </c>
      <c r="AP66" s="1379"/>
      <c r="AQ66" s="1379"/>
      <c r="AR66" s="1380"/>
      <c r="AS66" s="1380"/>
      <c r="AT66" s="1379"/>
      <c r="AU66" s="1379">
        <v>1</v>
      </c>
      <c r="AV66" s="1379"/>
      <c r="AW66" s="1379"/>
      <c r="AX66" s="1379"/>
      <c r="AY66" s="1380"/>
      <c r="AZ66" s="1380"/>
      <c r="BA66" s="1379"/>
      <c r="BB66" s="1379"/>
      <c r="BC66" s="1379"/>
      <c r="BD66" s="1379"/>
      <c r="BE66" s="1379"/>
      <c r="BF66" s="1380"/>
      <c r="BG66" s="1380"/>
      <c r="BH66" s="1379"/>
      <c r="BI66" s="1379"/>
      <c r="BJ66" s="1379"/>
      <c r="BK66" s="1379"/>
      <c r="BL66" s="1379"/>
      <c r="BM66" s="1380"/>
      <c r="BN66" s="1380"/>
      <c r="BO66" s="1379"/>
      <c r="BP66" s="1379"/>
      <c r="BQ66" s="1379"/>
      <c r="BR66" s="1379"/>
      <c r="BS66" s="1379"/>
      <c r="BT66" s="1380"/>
      <c r="BU66" s="1380"/>
      <c r="BV66" s="1379"/>
      <c r="BW66" s="1379"/>
      <c r="BX66" s="1379"/>
      <c r="BY66" s="1379"/>
      <c r="BZ66" s="1379"/>
      <c r="CA66" s="1380"/>
      <c r="CB66" s="1380"/>
      <c r="CC66" s="1379"/>
      <c r="CD66" s="1383">
        <f t="shared" si="88"/>
        <v>7</v>
      </c>
      <c r="CE66" s="205">
        <v>2.1</v>
      </c>
      <c r="CF66" s="206">
        <v>3.1</v>
      </c>
      <c r="CG66" s="718">
        <v>3.82</v>
      </c>
      <c r="CH66" s="719">
        <f t="shared" ref="CH66" si="122">+CD66*CE66</f>
        <v>14.700000000000001</v>
      </c>
      <c r="CI66" s="720">
        <f t="shared" ref="CI66" si="123">+CD66*CF66</f>
        <v>21.7</v>
      </c>
      <c r="CJ66" s="721">
        <f t="shared" ref="CJ66" si="124">CD66*CG66</f>
        <v>26.74</v>
      </c>
      <c r="CK66" s="722">
        <v>1100</v>
      </c>
      <c r="CL66" s="722">
        <v>1100</v>
      </c>
      <c r="CM66" s="777">
        <f t="shared" si="112"/>
        <v>733.33333333333326</v>
      </c>
      <c r="CN66" s="724">
        <f>CL66*(1-CN56)</f>
        <v>308.00000000000006</v>
      </c>
      <c r="CO66" s="723">
        <v>224</v>
      </c>
      <c r="CP66" s="725">
        <f t="shared" si="92"/>
        <v>5133.333333333333</v>
      </c>
      <c r="CQ66" s="725">
        <f t="shared" si="93"/>
        <v>1568</v>
      </c>
      <c r="CR66" s="1384">
        <f t="shared" si="94"/>
        <v>58.638743455497384</v>
      </c>
      <c r="CS66" s="1293"/>
      <c r="CT66" s="1279">
        <f t="shared" si="95"/>
        <v>448</v>
      </c>
      <c r="CU66" s="1279">
        <f t="shared" si="96"/>
        <v>1120</v>
      </c>
      <c r="CV66" s="1279"/>
      <c r="CW66" s="1293"/>
      <c r="CX66" s="1294">
        <f t="shared" si="97"/>
        <v>4.2</v>
      </c>
      <c r="CY66" s="1295">
        <f t="shared" si="98"/>
        <v>6.2</v>
      </c>
      <c r="CZ66" s="1296">
        <f t="shared" si="113"/>
        <v>0</v>
      </c>
      <c r="DA66" s="1294">
        <f t="shared" si="99"/>
        <v>2.1</v>
      </c>
      <c r="DB66" s="1295">
        <f t="shared" si="100"/>
        <v>3.1</v>
      </c>
      <c r="DC66" s="1296">
        <f t="shared" si="114"/>
        <v>7.64</v>
      </c>
      <c r="DD66" s="1294">
        <f t="shared" si="101"/>
        <v>4.2</v>
      </c>
      <c r="DE66" s="1295">
        <f t="shared" si="102"/>
        <v>6.2</v>
      </c>
      <c r="DF66" s="1296">
        <f t="shared" si="115"/>
        <v>3.82</v>
      </c>
      <c r="DG66" s="1294">
        <f t="shared" si="103"/>
        <v>2.1</v>
      </c>
      <c r="DH66" s="1295">
        <f t="shared" si="104"/>
        <v>3.1</v>
      </c>
      <c r="DI66" s="1296">
        <f t="shared" si="116"/>
        <v>7.64</v>
      </c>
      <c r="DJ66" s="1294">
        <f t="shared" si="105"/>
        <v>2.1</v>
      </c>
      <c r="DK66" s="1295">
        <f t="shared" si="106"/>
        <v>3.1</v>
      </c>
      <c r="DL66" s="1296">
        <f t="shared" si="117"/>
        <v>3.82</v>
      </c>
      <c r="DM66" s="1294">
        <f t="shared" si="107"/>
        <v>0</v>
      </c>
      <c r="DN66" s="1295">
        <f t="shared" si="108"/>
        <v>0</v>
      </c>
      <c r="DO66" s="1296">
        <f t="shared" si="118"/>
        <v>3.82</v>
      </c>
      <c r="DP66" s="1294">
        <f t="shared" si="109"/>
        <v>0</v>
      </c>
      <c r="DQ66" s="1295">
        <f t="shared" si="110"/>
        <v>0</v>
      </c>
      <c r="DR66" s="1296">
        <f t="shared" si="111"/>
        <v>0</v>
      </c>
      <c r="DS66" s="1271"/>
      <c r="DT66" s="1271"/>
      <c r="DU66" s="1271"/>
      <c r="DV66" s="1271"/>
      <c r="DW66" s="1271"/>
      <c r="DX66" s="1271"/>
      <c r="DY66" s="1271"/>
      <c r="DZ66" s="1229"/>
      <c r="EA66" s="1229"/>
      <c r="EB66" s="1229"/>
      <c r="EC66" s="1229"/>
      <c r="ED66" s="1229"/>
      <c r="EE66" s="1229"/>
      <c r="EF66" s="1229"/>
      <c r="EG66" s="1229"/>
      <c r="EH66" s="1229"/>
      <c r="EI66" s="1229"/>
      <c r="EJ66" s="1229"/>
      <c r="EK66" s="1229"/>
      <c r="EL66" s="1229"/>
      <c r="EM66" s="1229"/>
      <c r="EN66" s="1229"/>
      <c r="EO66" s="1229"/>
      <c r="EP66" s="1229"/>
      <c r="EQ66" s="1229"/>
      <c r="ER66" s="1229"/>
      <c r="ES66" s="1229"/>
      <c r="ET66" s="1229"/>
      <c r="EU66" s="1229"/>
      <c r="EV66" s="1229"/>
      <c r="EW66" s="1229"/>
      <c r="EX66" s="1229"/>
      <c r="EY66" s="1229"/>
      <c r="EZ66" s="1229"/>
      <c r="FA66" s="1229"/>
      <c r="FB66" s="1229"/>
      <c r="FC66" s="1229"/>
      <c r="FD66" s="1229"/>
      <c r="FE66" s="1229"/>
      <c r="FF66" s="1229"/>
      <c r="FG66" s="1229"/>
      <c r="FH66" s="1229"/>
      <c r="FI66" s="1229"/>
      <c r="FJ66" s="1229"/>
      <c r="FK66" s="1229"/>
      <c r="FL66" s="1229"/>
      <c r="FM66" s="1229"/>
      <c r="FN66" s="1229"/>
      <c r="FO66" s="1229"/>
      <c r="FP66" s="1229"/>
      <c r="FQ66" s="1229"/>
      <c r="FR66" s="1229"/>
      <c r="FS66" s="1229"/>
      <c r="FT66" s="1229"/>
      <c r="FU66" s="1229"/>
      <c r="FV66" s="1229"/>
      <c r="FW66" s="1229"/>
      <c r="FX66" s="1229"/>
      <c r="FY66" s="1229"/>
      <c r="FZ66" s="1229"/>
      <c r="GA66" s="1229"/>
      <c r="GB66" s="1229"/>
      <c r="GC66" s="1229"/>
      <c r="GD66" s="1229"/>
      <c r="GE66" s="1229"/>
      <c r="GF66" s="1229"/>
      <c r="GG66" s="1229"/>
      <c r="GH66" s="1229"/>
      <c r="GI66" s="1229"/>
      <c r="GJ66" s="1229"/>
      <c r="GK66" s="1229"/>
      <c r="GL66" s="1229"/>
      <c r="GM66" s="1229"/>
      <c r="GN66" s="1229"/>
      <c r="GO66" s="1229"/>
      <c r="GP66" s="1229"/>
      <c r="GQ66" s="1229"/>
      <c r="GR66" s="1229"/>
      <c r="GS66" s="1229"/>
      <c r="GT66" s="1229"/>
      <c r="GU66" s="1229"/>
      <c r="GV66" s="1229"/>
      <c r="GW66" s="1229"/>
      <c r="GX66" s="1229"/>
      <c r="GY66" s="1229"/>
      <c r="GZ66" s="1229"/>
      <c r="HA66" s="1229"/>
      <c r="HB66" s="1229"/>
      <c r="HC66" s="1229"/>
      <c r="HD66" s="1229"/>
      <c r="HE66" s="1229"/>
      <c r="HF66" s="1229"/>
      <c r="HG66" s="1229"/>
      <c r="HH66" s="1229"/>
      <c r="HI66" s="1229"/>
      <c r="HJ66" s="1229"/>
      <c r="HK66" s="1229"/>
      <c r="HL66" s="1229"/>
      <c r="HM66" s="1229"/>
      <c r="HN66" s="1229"/>
      <c r="HO66" s="1229"/>
      <c r="HP66" s="1229"/>
      <c r="HQ66" s="1229"/>
      <c r="HR66" s="1229"/>
      <c r="HS66" s="1229"/>
      <c r="HT66" s="1229"/>
      <c r="HU66" s="1229"/>
      <c r="HV66" s="1229"/>
      <c r="HW66" s="1229"/>
      <c r="HX66" s="1229"/>
      <c r="HY66" s="1229"/>
      <c r="HZ66" s="1229"/>
      <c r="IA66" s="1229"/>
      <c r="IB66" s="1229"/>
      <c r="IC66" s="1229"/>
      <c r="ID66" s="1229"/>
      <c r="IE66" s="1229"/>
      <c r="IF66" s="1229"/>
      <c r="IG66" s="1229"/>
      <c r="IH66" s="1229"/>
      <c r="II66" s="1229"/>
      <c r="IJ66" s="1229"/>
      <c r="IK66" s="1229"/>
      <c r="IL66" s="1229"/>
      <c r="IM66" s="1229"/>
      <c r="IN66" s="1229"/>
      <c r="IO66" s="1229"/>
      <c r="IP66" s="1229"/>
      <c r="IQ66" s="1229"/>
      <c r="IR66" s="1229"/>
      <c r="IS66" s="1229"/>
      <c r="IT66" s="1229"/>
      <c r="IU66" s="1229"/>
      <c r="IV66" s="1229"/>
      <c r="IW66" s="1229"/>
      <c r="IX66" s="1229"/>
      <c r="IY66" s="1229"/>
      <c r="IZ66" s="1229"/>
      <c r="JA66" s="1229"/>
      <c r="JB66" s="1229"/>
      <c r="JC66" s="1229"/>
      <c r="JD66" s="1229"/>
      <c r="JE66" s="1229"/>
      <c r="JF66" s="1229"/>
      <c r="JG66" s="1229"/>
      <c r="JH66" s="1229"/>
      <c r="JI66" s="1229"/>
      <c r="JJ66" s="1229"/>
      <c r="JK66" s="1229"/>
      <c r="JL66" s="1229"/>
      <c r="JM66" s="1229"/>
      <c r="JN66" s="1229"/>
      <c r="JO66" s="1229"/>
      <c r="JP66" s="1229"/>
      <c r="JQ66" s="1229"/>
      <c r="JR66" s="1229"/>
      <c r="JS66" s="1229"/>
      <c r="JT66" s="1229"/>
      <c r="JU66" s="1229"/>
      <c r="JV66" s="1229"/>
      <c r="JW66" s="1229"/>
    </row>
    <row r="67" spans="1:283" s="1372" customFormat="1">
      <c r="A67" s="1366"/>
      <c r="B67" s="1271"/>
      <c r="C67" s="149" t="s">
        <v>346</v>
      </c>
      <c r="D67" s="151">
        <v>0.35416666666666669</v>
      </c>
      <c r="E67" s="151" t="s">
        <v>310</v>
      </c>
      <c r="F67" s="151" t="s">
        <v>305</v>
      </c>
      <c r="G67" s="1337" t="str">
        <f>IF(D67&lt;=0.541,"DAY",(IF(D67&lt;=0.74930556,"EARLY",(IF(D67&lt;=0.97916667,"PRIME","LATE")))))</f>
        <v>DAY</v>
      </c>
      <c r="H67" s="1300" t="s">
        <v>256</v>
      </c>
      <c r="I67" s="1306" t="s">
        <v>306</v>
      </c>
      <c r="J67" s="1306" t="s">
        <v>314</v>
      </c>
      <c r="K67" s="1373"/>
      <c r="L67" s="1373"/>
      <c r="M67" s="1373"/>
      <c r="N67" s="1373"/>
      <c r="O67" s="1373"/>
      <c r="P67" s="1374"/>
      <c r="Q67" s="1374"/>
      <c r="R67" s="1373"/>
      <c r="S67" s="1373"/>
      <c r="T67" s="1373"/>
      <c r="U67" s="1373">
        <v>1</v>
      </c>
      <c r="V67" s="1373"/>
      <c r="W67" s="1374"/>
      <c r="X67" s="1374"/>
      <c r="Y67" s="1373"/>
      <c r="Z67" s="1373"/>
      <c r="AA67" s="1373"/>
      <c r="AB67" s="1373">
        <v>1</v>
      </c>
      <c r="AC67" s="1373"/>
      <c r="AD67" s="1374"/>
      <c r="AE67" s="1374"/>
      <c r="AF67" s="1373"/>
      <c r="AG67" s="1373"/>
      <c r="AH67" s="1373">
        <v>1</v>
      </c>
      <c r="AI67" s="1373"/>
      <c r="AJ67" s="1373"/>
      <c r="AK67" s="1374"/>
      <c r="AL67" s="1374"/>
      <c r="AM67" s="1385"/>
      <c r="AN67" s="1385"/>
      <c r="AO67" s="1373"/>
      <c r="AP67" s="1373">
        <v>1</v>
      </c>
      <c r="AQ67" s="1373"/>
      <c r="AR67" s="1374"/>
      <c r="AS67" s="1374"/>
      <c r="AT67" s="1373"/>
      <c r="AU67" s="1373"/>
      <c r="AV67" s="1373">
        <v>1</v>
      </c>
      <c r="AW67" s="1373"/>
      <c r="AX67" s="1373"/>
      <c r="AY67" s="1374"/>
      <c r="AZ67" s="1374"/>
      <c r="BA67" s="1373"/>
      <c r="BB67" s="1373"/>
      <c r="BC67" s="1373"/>
      <c r="BD67" s="1373"/>
      <c r="BE67" s="1373"/>
      <c r="BF67" s="1374"/>
      <c r="BG67" s="1374"/>
      <c r="BH67" s="1373"/>
      <c r="BI67" s="1373"/>
      <c r="BJ67" s="1373"/>
      <c r="BK67" s="1373"/>
      <c r="BL67" s="1373"/>
      <c r="BM67" s="1374"/>
      <c r="BN67" s="1374"/>
      <c r="BO67" s="1373"/>
      <c r="BP67" s="1373"/>
      <c r="BQ67" s="1373"/>
      <c r="BR67" s="1373"/>
      <c r="BS67" s="1373"/>
      <c r="BT67" s="1374"/>
      <c r="BU67" s="1374"/>
      <c r="BV67" s="1373"/>
      <c r="BW67" s="1373"/>
      <c r="BX67" s="1373"/>
      <c r="BY67" s="1373"/>
      <c r="BZ67" s="1373"/>
      <c r="CA67" s="1374"/>
      <c r="CB67" s="1374"/>
      <c r="CC67" s="1373"/>
      <c r="CD67" s="1375">
        <f t="shared" si="88"/>
        <v>5</v>
      </c>
      <c r="CE67" s="144">
        <v>1</v>
      </c>
      <c r="CF67" s="145">
        <v>2.2999999999999998</v>
      </c>
      <c r="CG67" s="152">
        <v>1.76</v>
      </c>
      <c r="CH67" s="153">
        <f>+CD67*CE67</f>
        <v>5</v>
      </c>
      <c r="CI67" s="147">
        <f>+CD67*CF67</f>
        <v>11.5</v>
      </c>
      <c r="CJ67" s="148">
        <f>CD67*CG67</f>
        <v>8.8000000000000007</v>
      </c>
      <c r="CK67" s="550">
        <v>200</v>
      </c>
      <c r="CL67" s="550">
        <v>200</v>
      </c>
      <c r="CM67" s="776">
        <f>CL67</f>
        <v>200</v>
      </c>
      <c r="CN67" s="727">
        <f>CL67*(1-CL56)</f>
        <v>100</v>
      </c>
      <c r="CO67" s="276">
        <v>140</v>
      </c>
      <c r="CP67" s="250">
        <f t="shared" si="92"/>
        <v>1000</v>
      </c>
      <c r="CQ67" s="250">
        <f t="shared" si="93"/>
        <v>700</v>
      </c>
      <c r="CR67" s="1376">
        <f t="shared" si="94"/>
        <v>79.545454545454533</v>
      </c>
      <c r="CS67" s="1324"/>
      <c r="CT67" s="1279">
        <f t="shared" si="95"/>
        <v>140</v>
      </c>
      <c r="CU67" s="1279">
        <f t="shared" si="96"/>
        <v>560</v>
      </c>
      <c r="CV67" s="1279"/>
      <c r="CW67" s="1324"/>
      <c r="CX67" s="1294">
        <f t="shared" si="97"/>
        <v>1</v>
      </c>
      <c r="CY67" s="1295">
        <f t="shared" si="98"/>
        <v>2.2999999999999998</v>
      </c>
      <c r="CZ67" s="1296">
        <f t="shared" si="113"/>
        <v>0</v>
      </c>
      <c r="DA67" s="1294">
        <f t="shared" si="99"/>
        <v>1</v>
      </c>
      <c r="DB67" s="1295">
        <f t="shared" si="100"/>
        <v>2.2999999999999998</v>
      </c>
      <c r="DC67" s="1296">
        <f t="shared" si="114"/>
        <v>1.76</v>
      </c>
      <c r="DD67" s="1294">
        <f t="shared" si="101"/>
        <v>1</v>
      </c>
      <c r="DE67" s="1295">
        <f t="shared" si="102"/>
        <v>2.2999999999999998</v>
      </c>
      <c r="DF67" s="1296">
        <f t="shared" si="115"/>
        <v>1.76</v>
      </c>
      <c r="DG67" s="1294">
        <f t="shared" si="103"/>
        <v>1</v>
      </c>
      <c r="DH67" s="1295">
        <f t="shared" si="104"/>
        <v>2.2999999999999998</v>
      </c>
      <c r="DI67" s="1296">
        <f t="shared" si="116"/>
        <v>1.76</v>
      </c>
      <c r="DJ67" s="1294">
        <f t="shared" si="105"/>
        <v>1</v>
      </c>
      <c r="DK67" s="1295">
        <f t="shared" si="106"/>
        <v>2.2999999999999998</v>
      </c>
      <c r="DL67" s="1296">
        <f t="shared" si="117"/>
        <v>1.76</v>
      </c>
      <c r="DM67" s="1294">
        <f t="shared" si="107"/>
        <v>0</v>
      </c>
      <c r="DN67" s="1295">
        <f t="shared" si="108"/>
        <v>0</v>
      </c>
      <c r="DO67" s="1296">
        <f t="shared" si="118"/>
        <v>1.76</v>
      </c>
      <c r="DP67" s="1294">
        <f t="shared" si="109"/>
        <v>0</v>
      </c>
      <c r="DQ67" s="1295">
        <f t="shared" si="110"/>
        <v>0</v>
      </c>
      <c r="DR67" s="1296">
        <f t="shared" si="111"/>
        <v>0</v>
      </c>
      <c r="DS67" s="1271"/>
      <c r="DT67" s="1271"/>
      <c r="DU67" s="1271"/>
      <c r="DV67" s="1271"/>
      <c r="DW67" s="1271"/>
      <c r="DX67" s="1271"/>
      <c r="DY67" s="1271"/>
      <c r="DZ67" s="1229"/>
      <c r="EA67" s="1229"/>
      <c r="EB67" s="1229"/>
      <c r="EC67" s="1229"/>
      <c r="ED67" s="1229"/>
      <c r="EE67" s="1229"/>
      <c r="EF67" s="1229"/>
      <c r="EG67" s="1229"/>
      <c r="EH67" s="1229"/>
      <c r="EI67" s="1229"/>
      <c r="EJ67" s="1229"/>
      <c r="EK67" s="1229"/>
      <c r="EL67" s="1229"/>
      <c r="EM67" s="1229"/>
      <c r="EN67" s="1229"/>
      <c r="EO67" s="1229"/>
      <c r="EP67" s="1229"/>
      <c r="EQ67" s="1229"/>
      <c r="ER67" s="1229"/>
      <c r="ES67" s="1229"/>
      <c r="ET67" s="1229"/>
      <c r="EU67" s="1229"/>
      <c r="EV67" s="1229"/>
      <c r="EW67" s="1229"/>
      <c r="EX67" s="1229"/>
      <c r="EY67" s="1229"/>
      <c r="EZ67" s="1229"/>
      <c r="FA67" s="1229"/>
      <c r="FB67" s="1229"/>
      <c r="FC67" s="1229"/>
      <c r="FD67" s="1229"/>
      <c r="FE67" s="1229"/>
      <c r="FF67" s="1229"/>
      <c r="FG67" s="1229"/>
      <c r="FH67" s="1229"/>
      <c r="FI67" s="1229"/>
      <c r="FJ67" s="1229"/>
      <c r="FK67" s="1229"/>
      <c r="FL67" s="1229"/>
      <c r="FM67" s="1229"/>
      <c r="FN67" s="1229"/>
      <c r="FO67" s="1229"/>
      <c r="FP67" s="1229"/>
      <c r="FQ67" s="1229"/>
      <c r="FR67" s="1229"/>
      <c r="FS67" s="1229"/>
      <c r="FT67" s="1229"/>
      <c r="FU67" s="1229"/>
      <c r="FV67" s="1229"/>
      <c r="FW67" s="1229"/>
      <c r="FX67" s="1229"/>
      <c r="FY67" s="1229"/>
      <c r="FZ67" s="1229"/>
      <c r="GA67" s="1229"/>
      <c r="GB67" s="1229"/>
      <c r="GC67" s="1229"/>
      <c r="GD67" s="1229"/>
      <c r="GE67" s="1229"/>
      <c r="GF67" s="1229"/>
      <c r="GG67" s="1229"/>
      <c r="GH67" s="1229"/>
      <c r="GI67" s="1229"/>
      <c r="GJ67" s="1229"/>
      <c r="GK67" s="1229"/>
      <c r="GL67" s="1229"/>
      <c r="GM67" s="1229"/>
      <c r="GN67" s="1229"/>
      <c r="GO67" s="1229"/>
      <c r="GP67" s="1229"/>
      <c r="GQ67" s="1229"/>
      <c r="GR67" s="1229"/>
      <c r="GS67" s="1229"/>
      <c r="GT67" s="1229"/>
      <c r="GU67" s="1229"/>
      <c r="GV67" s="1229"/>
      <c r="GW67" s="1229"/>
      <c r="GX67" s="1229"/>
      <c r="GY67" s="1229"/>
      <c r="GZ67" s="1229"/>
      <c r="HA67" s="1229"/>
      <c r="HB67" s="1229"/>
      <c r="HC67" s="1229"/>
      <c r="HD67" s="1229"/>
      <c r="HE67" s="1229"/>
      <c r="HF67" s="1229"/>
      <c r="HG67" s="1229"/>
      <c r="HH67" s="1229"/>
      <c r="HI67" s="1229"/>
      <c r="HJ67" s="1229"/>
      <c r="HK67" s="1229"/>
      <c r="HL67" s="1229"/>
      <c r="HM67" s="1229"/>
      <c r="HN67" s="1229"/>
      <c r="HO67" s="1229"/>
      <c r="HP67" s="1229"/>
      <c r="HQ67" s="1229"/>
      <c r="HR67" s="1229"/>
      <c r="HS67" s="1229"/>
      <c r="HT67" s="1229"/>
      <c r="HU67" s="1229"/>
      <c r="HV67" s="1229"/>
      <c r="HW67" s="1229"/>
      <c r="HX67" s="1229"/>
      <c r="HY67" s="1229"/>
      <c r="HZ67" s="1229"/>
      <c r="IA67" s="1229"/>
      <c r="IB67" s="1229"/>
      <c r="IC67" s="1229"/>
      <c r="ID67" s="1229"/>
      <c r="IE67" s="1229"/>
      <c r="IF67" s="1229"/>
      <c r="IG67" s="1229"/>
      <c r="IH67" s="1229"/>
      <c r="II67" s="1229"/>
      <c r="IJ67" s="1229"/>
      <c r="IK67" s="1229"/>
      <c r="IL67" s="1229"/>
      <c r="IM67" s="1229"/>
      <c r="IN67" s="1229"/>
      <c r="IO67" s="1229"/>
      <c r="IP67" s="1229"/>
      <c r="IQ67" s="1229"/>
      <c r="IR67" s="1229"/>
      <c r="IS67" s="1229"/>
      <c r="IT67" s="1229"/>
      <c r="IU67" s="1229"/>
      <c r="IV67" s="1229"/>
      <c r="IW67" s="1229"/>
      <c r="IX67" s="1229"/>
      <c r="IY67" s="1229"/>
      <c r="IZ67" s="1229"/>
      <c r="JA67" s="1229"/>
      <c r="JB67" s="1229"/>
      <c r="JC67" s="1229"/>
      <c r="JD67" s="1229"/>
      <c r="JE67" s="1229"/>
      <c r="JF67" s="1229"/>
      <c r="JG67" s="1229"/>
      <c r="JH67" s="1229"/>
      <c r="JI67" s="1229"/>
      <c r="JJ67" s="1229"/>
      <c r="JK67" s="1229"/>
      <c r="JL67" s="1229"/>
      <c r="JM67" s="1229"/>
      <c r="JN67" s="1229"/>
      <c r="JO67" s="1229"/>
      <c r="JP67" s="1229"/>
      <c r="JQ67" s="1229"/>
      <c r="JR67" s="1229"/>
      <c r="JS67" s="1229"/>
      <c r="JT67" s="1229"/>
      <c r="JU67" s="1229"/>
      <c r="JV67" s="1229"/>
      <c r="JW67" s="1229"/>
    </row>
    <row r="68" spans="1:283" s="1372" customFormat="1">
      <c r="A68" s="1366"/>
      <c r="B68" s="1271"/>
      <c r="C68" s="149" t="s">
        <v>347</v>
      </c>
      <c r="D68" s="151">
        <v>0.52083333333333337</v>
      </c>
      <c r="E68" s="151" t="s">
        <v>304</v>
      </c>
      <c r="F68" s="151" t="s">
        <v>305</v>
      </c>
      <c r="G68" s="1337" t="str">
        <f t="shared" ref="G68:G70" si="125">IF(D68&lt;=0.541,"DAY",(IF(D68&lt;=0.74930556,"EARLY",(IF(D68&lt;=0.97916667,"PRIME","LATE")))))</f>
        <v>DAY</v>
      </c>
      <c r="H68" s="1300" t="s">
        <v>256</v>
      </c>
      <c r="I68" s="1306" t="s">
        <v>306</v>
      </c>
      <c r="J68" s="1306" t="s">
        <v>314</v>
      </c>
      <c r="K68" s="1373"/>
      <c r="L68" s="1373"/>
      <c r="M68" s="1373"/>
      <c r="N68" s="1373"/>
      <c r="O68" s="1373"/>
      <c r="P68" s="1374"/>
      <c r="Q68" s="1374"/>
      <c r="R68" s="1373"/>
      <c r="S68" s="1373"/>
      <c r="T68" s="1373"/>
      <c r="U68" s="1373"/>
      <c r="V68" s="1373"/>
      <c r="W68" s="1374"/>
      <c r="X68" s="1374"/>
      <c r="Y68" s="1373">
        <v>1</v>
      </c>
      <c r="Z68" s="1373"/>
      <c r="AA68" s="1373">
        <v>1</v>
      </c>
      <c r="AB68" s="1373"/>
      <c r="AC68" s="1373">
        <v>1</v>
      </c>
      <c r="AD68" s="1374"/>
      <c r="AE68" s="1374"/>
      <c r="AF68" s="1373"/>
      <c r="AG68" s="1373">
        <v>1</v>
      </c>
      <c r="AH68" s="1373"/>
      <c r="AI68" s="1373"/>
      <c r="AJ68" s="1373"/>
      <c r="AK68" s="1374"/>
      <c r="AL68" s="1374"/>
      <c r="AM68" s="1290"/>
      <c r="AN68" s="1290"/>
      <c r="AO68" s="1373"/>
      <c r="AP68" s="1373"/>
      <c r="AQ68" s="1373"/>
      <c r="AR68" s="1374"/>
      <c r="AS68" s="1374"/>
      <c r="AT68" s="1373"/>
      <c r="AU68" s="1373"/>
      <c r="AV68" s="1373"/>
      <c r="AW68" s="1373">
        <v>1</v>
      </c>
      <c r="AX68" s="1373"/>
      <c r="AY68" s="1374"/>
      <c r="AZ68" s="1374"/>
      <c r="BA68" s="1373"/>
      <c r="BB68" s="1373"/>
      <c r="BC68" s="1373"/>
      <c r="BD68" s="1373"/>
      <c r="BE68" s="1373"/>
      <c r="BF68" s="1374"/>
      <c r="BG68" s="1374"/>
      <c r="BH68" s="1373"/>
      <c r="BI68" s="1373"/>
      <c r="BJ68" s="1373"/>
      <c r="BK68" s="1373"/>
      <c r="BL68" s="1373"/>
      <c r="BM68" s="1374"/>
      <c r="BN68" s="1374"/>
      <c r="BO68" s="1373"/>
      <c r="BP68" s="1373"/>
      <c r="BQ68" s="1373"/>
      <c r="BR68" s="1373"/>
      <c r="BS68" s="1373"/>
      <c r="BT68" s="1374"/>
      <c r="BU68" s="1374"/>
      <c r="BV68" s="1373"/>
      <c r="BW68" s="1373"/>
      <c r="BX68" s="1373"/>
      <c r="BY68" s="1373"/>
      <c r="BZ68" s="1373"/>
      <c r="CA68" s="1374"/>
      <c r="CB68" s="1374"/>
      <c r="CC68" s="1373"/>
      <c r="CD68" s="1375">
        <f t="shared" si="88"/>
        <v>5</v>
      </c>
      <c r="CE68" s="144">
        <v>0.8</v>
      </c>
      <c r="CF68" s="145">
        <v>2.2999999999999998</v>
      </c>
      <c r="CG68" s="152">
        <v>2.16</v>
      </c>
      <c r="CH68" s="153">
        <f t="shared" ref="CH68" si="126">+CD68*CE68</f>
        <v>4</v>
      </c>
      <c r="CI68" s="147">
        <f t="shared" ref="CI68" si="127">+CD68*CF68</f>
        <v>11.5</v>
      </c>
      <c r="CJ68" s="148">
        <f t="shared" ref="CJ68" si="128">CD68*CG68</f>
        <v>10.8</v>
      </c>
      <c r="CK68" s="549">
        <v>900</v>
      </c>
      <c r="CL68" s="549">
        <v>900</v>
      </c>
      <c r="CM68" s="776">
        <f t="shared" si="112"/>
        <v>600</v>
      </c>
      <c r="CN68" s="558">
        <f>CL68*(1-CN56)</f>
        <v>252.00000000000003</v>
      </c>
      <c r="CO68" s="276">
        <v>168</v>
      </c>
      <c r="CP68" s="250">
        <f t="shared" si="92"/>
        <v>3000</v>
      </c>
      <c r="CQ68" s="250">
        <f t="shared" si="93"/>
        <v>840</v>
      </c>
      <c r="CR68" s="1376">
        <f t="shared" si="94"/>
        <v>77.777777777777771</v>
      </c>
      <c r="CS68" s="1293"/>
      <c r="CT68" s="1279">
        <f t="shared" si="95"/>
        <v>0</v>
      </c>
      <c r="CU68" s="1279">
        <f t="shared" si="96"/>
        <v>840</v>
      </c>
      <c r="CV68" s="1279"/>
      <c r="CW68" s="1293"/>
      <c r="CX68" s="1294">
        <f t="shared" si="97"/>
        <v>0</v>
      </c>
      <c r="CY68" s="1295">
        <f t="shared" si="98"/>
        <v>0</v>
      </c>
      <c r="CZ68" s="1296">
        <f t="shared" si="113"/>
        <v>0</v>
      </c>
      <c r="DA68" s="1294">
        <f t="shared" si="99"/>
        <v>2.4000000000000004</v>
      </c>
      <c r="DB68" s="1295">
        <f t="shared" si="100"/>
        <v>6.8999999999999995</v>
      </c>
      <c r="DC68" s="1296">
        <f t="shared" si="114"/>
        <v>0</v>
      </c>
      <c r="DD68" s="1294">
        <f t="shared" si="101"/>
        <v>0.8</v>
      </c>
      <c r="DE68" s="1295">
        <f t="shared" si="102"/>
        <v>2.2999999999999998</v>
      </c>
      <c r="DF68" s="1296">
        <f t="shared" si="115"/>
        <v>6.48</v>
      </c>
      <c r="DG68" s="1294">
        <f t="shared" si="103"/>
        <v>0</v>
      </c>
      <c r="DH68" s="1295">
        <f t="shared" si="104"/>
        <v>0</v>
      </c>
      <c r="DI68" s="1296">
        <f t="shared" si="116"/>
        <v>2.16</v>
      </c>
      <c r="DJ68" s="1294">
        <f t="shared" si="105"/>
        <v>0.8</v>
      </c>
      <c r="DK68" s="1295">
        <f t="shared" si="106"/>
        <v>2.2999999999999998</v>
      </c>
      <c r="DL68" s="1296">
        <f t="shared" si="117"/>
        <v>0</v>
      </c>
      <c r="DM68" s="1294">
        <f t="shared" si="107"/>
        <v>0</v>
      </c>
      <c r="DN68" s="1295">
        <f t="shared" si="108"/>
        <v>0</v>
      </c>
      <c r="DO68" s="1296">
        <f t="shared" si="118"/>
        <v>2.16</v>
      </c>
      <c r="DP68" s="1294">
        <f t="shared" si="109"/>
        <v>0</v>
      </c>
      <c r="DQ68" s="1295">
        <f t="shared" si="110"/>
        <v>0</v>
      </c>
      <c r="DR68" s="1296">
        <f t="shared" si="111"/>
        <v>0</v>
      </c>
      <c r="DS68" s="1271"/>
      <c r="DT68" s="1271"/>
      <c r="DU68" s="1271"/>
      <c r="DV68" s="1271"/>
      <c r="DW68" s="1271"/>
      <c r="DX68" s="1271"/>
      <c r="DY68" s="1271"/>
      <c r="DZ68" s="1229"/>
      <c r="EA68" s="1229"/>
      <c r="EB68" s="1229"/>
      <c r="EC68" s="1229"/>
      <c r="ED68" s="1229"/>
      <c r="EE68" s="1229"/>
      <c r="EF68" s="1229"/>
      <c r="EG68" s="1229"/>
      <c r="EH68" s="1229"/>
      <c r="EI68" s="1229"/>
      <c r="EJ68" s="1229"/>
      <c r="EK68" s="1229"/>
      <c r="EL68" s="1229"/>
      <c r="EM68" s="1229"/>
      <c r="EN68" s="1229"/>
      <c r="EO68" s="1229"/>
      <c r="EP68" s="1229"/>
      <c r="EQ68" s="1229"/>
      <c r="ER68" s="1229"/>
      <c r="ES68" s="1229"/>
      <c r="ET68" s="1229"/>
      <c r="EU68" s="1229"/>
      <c r="EV68" s="1229"/>
      <c r="EW68" s="1229"/>
      <c r="EX68" s="1229"/>
      <c r="EY68" s="1229"/>
      <c r="EZ68" s="1229"/>
      <c r="FA68" s="1229"/>
      <c r="FB68" s="1229"/>
      <c r="FC68" s="1229"/>
      <c r="FD68" s="1229"/>
      <c r="FE68" s="1229"/>
      <c r="FF68" s="1229"/>
      <c r="FG68" s="1229"/>
      <c r="FH68" s="1229"/>
      <c r="FI68" s="1229"/>
      <c r="FJ68" s="1229"/>
      <c r="FK68" s="1229"/>
      <c r="FL68" s="1229"/>
      <c r="FM68" s="1229"/>
      <c r="FN68" s="1229"/>
      <c r="FO68" s="1229"/>
      <c r="FP68" s="1229"/>
      <c r="FQ68" s="1229"/>
      <c r="FR68" s="1229"/>
      <c r="FS68" s="1229"/>
      <c r="FT68" s="1229"/>
      <c r="FU68" s="1229"/>
      <c r="FV68" s="1229"/>
      <c r="FW68" s="1229"/>
      <c r="FX68" s="1229"/>
      <c r="FY68" s="1229"/>
      <c r="FZ68" s="1229"/>
      <c r="GA68" s="1229"/>
      <c r="GB68" s="1229"/>
      <c r="GC68" s="1229"/>
      <c r="GD68" s="1229"/>
      <c r="GE68" s="1229"/>
      <c r="GF68" s="1229"/>
      <c r="GG68" s="1229"/>
      <c r="GH68" s="1229"/>
      <c r="GI68" s="1229"/>
      <c r="GJ68" s="1229"/>
      <c r="GK68" s="1229"/>
      <c r="GL68" s="1229"/>
      <c r="GM68" s="1229"/>
      <c r="GN68" s="1229"/>
      <c r="GO68" s="1229"/>
      <c r="GP68" s="1229"/>
      <c r="GQ68" s="1229"/>
      <c r="GR68" s="1229"/>
      <c r="GS68" s="1229"/>
      <c r="GT68" s="1229"/>
      <c r="GU68" s="1229"/>
      <c r="GV68" s="1229"/>
      <c r="GW68" s="1229"/>
      <c r="GX68" s="1229"/>
      <c r="GY68" s="1229"/>
      <c r="GZ68" s="1229"/>
      <c r="HA68" s="1229"/>
      <c r="HB68" s="1229"/>
      <c r="HC68" s="1229"/>
      <c r="HD68" s="1229"/>
      <c r="HE68" s="1229"/>
      <c r="HF68" s="1229"/>
      <c r="HG68" s="1229"/>
      <c r="HH68" s="1229"/>
      <c r="HI68" s="1229"/>
      <c r="HJ68" s="1229"/>
      <c r="HK68" s="1229"/>
      <c r="HL68" s="1229"/>
      <c r="HM68" s="1229"/>
      <c r="HN68" s="1229"/>
      <c r="HO68" s="1229"/>
      <c r="HP68" s="1229"/>
      <c r="HQ68" s="1229"/>
      <c r="HR68" s="1229"/>
      <c r="HS68" s="1229"/>
      <c r="HT68" s="1229"/>
      <c r="HU68" s="1229"/>
      <c r="HV68" s="1229"/>
      <c r="HW68" s="1229"/>
      <c r="HX68" s="1229"/>
      <c r="HY68" s="1229"/>
      <c r="HZ68" s="1229"/>
      <c r="IA68" s="1229"/>
      <c r="IB68" s="1229"/>
      <c r="IC68" s="1229"/>
      <c r="ID68" s="1229"/>
      <c r="IE68" s="1229"/>
      <c r="IF68" s="1229"/>
      <c r="IG68" s="1229"/>
      <c r="IH68" s="1229"/>
      <c r="II68" s="1229"/>
      <c r="IJ68" s="1229"/>
      <c r="IK68" s="1229"/>
      <c r="IL68" s="1229"/>
      <c r="IM68" s="1229"/>
      <c r="IN68" s="1229"/>
      <c r="IO68" s="1229"/>
      <c r="IP68" s="1229"/>
      <c r="IQ68" s="1229"/>
      <c r="IR68" s="1229"/>
      <c r="IS68" s="1229"/>
      <c r="IT68" s="1229"/>
      <c r="IU68" s="1229"/>
      <c r="IV68" s="1229"/>
      <c r="IW68" s="1229"/>
      <c r="IX68" s="1229"/>
      <c r="IY68" s="1229"/>
      <c r="IZ68" s="1229"/>
      <c r="JA68" s="1229"/>
      <c r="JB68" s="1229"/>
      <c r="JC68" s="1229"/>
      <c r="JD68" s="1229"/>
      <c r="JE68" s="1229"/>
      <c r="JF68" s="1229"/>
      <c r="JG68" s="1229"/>
      <c r="JH68" s="1229"/>
      <c r="JI68" s="1229"/>
      <c r="JJ68" s="1229"/>
      <c r="JK68" s="1229"/>
      <c r="JL68" s="1229"/>
      <c r="JM68" s="1229"/>
      <c r="JN68" s="1229"/>
      <c r="JO68" s="1229"/>
      <c r="JP68" s="1229"/>
      <c r="JQ68" s="1229"/>
      <c r="JR68" s="1229"/>
      <c r="JS68" s="1229"/>
      <c r="JT68" s="1229"/>
      <c r="JU68" s="1229"/>
      <c r="JV68" s="1229"/>
      <c r="JW68" s="1229"/>
    </row>
    <row r="69" spans="1:283">
      <c r="A69" s="1283"/>
      <c r="B69" s="1271"/>
      <c r="C69" s="156" t="s">
        <v>348</v>
      </c>
      <c r="D69" s="151">
        <v>0.58333333333333337</v>
      </c>
      <c r="E69" s="151" t="s">
        <v>304</v>
      </c>
      <c r="F69" s="151" t="s">
        <v>305</v>
      </c>
      <c r="G69" s="1337" t="str">
        <f t="shared" si="125"/>
        <v>EARLY</v>
      </c>
      <c r="H69" s="1300" t="s">
        <v>256</v>
      </c>
      <c r="I69" s="1306" t="s">
        <v>306</v>
      </c>
      <c r="J69" s="1306" t="s">
        <v>314</v>
      </c>
      <c r="K69" s="1373"/>
      <c r="L69" s="1373"/>
      <c r="M69" s="1373"/>
      <c r="N69" s="1373"/>
      <c r="O69" s="1373"/>
      <c r="P69" s="1374"/>
      <c r="Q69" s="1374"/>
      <c r="R69" s="1373"/>
      <c r="S69" s="1373"/>
      <c r="T69" s="1373"/>
      <c r="U69" s="1373"/>
      <c r="V69" s="1373">
        <v>1</v>
      </c>
      <c r="W69" s="1374"/>
      <c r="X69" s="1374"/>
      <c r="Y69" s="1373"/>
      <c r="Z69" s="1373"/>
      <c r="AA69" s="1373">
        <v>1</v>
      </c>
      <c r="AB69" s="1373"/>
      <c r="AC69" s="1373"/>
      <c r="AD69" s="1374"/>
      <c r="AE69" s="1374"/>
      <c r="AF69" s="1373"/>
      <c r="AG69" s="1373"/>
      <c r="AH69" s="1373"/>
      <c r="AI69" s="1373">
        <v>1</v>
      </c>
      <c r="AJ69" s="1373"/>
      <c r="AK69" s="1374"/>
      <c r="AL69" s="1374"/>
      <c r="AM69" s="1290"/>
      <c r="AN69" s="1290"/>
      <c r="AO69" s="1373"/>
      <c r="AP69" s="1373"/>
      <c r="AQ69" s="1373">
        <v>1</v>
      </c>
      <c r="AR69" s="1374"/>
      <c r="AS69" s="1374"/>
      <c r="AT69" s="1373">
        <v>1</v>
      </c>
      <c r="AU69" s="1373"/>
      <c r="AV69" s="1373"/>
      <c r="AW69" s="1373"/>
      <c r="AX69" s="1373"/>
      <c r="AY69" s="1374"/>
      <c r="AZ69" s="1374"/>
      <c r="BA69" s="1373"/>
      <c r="BB69" s="1373"/>
      <c r="BC69" s="1373"/>
      <c r="BD69" s="1373"/>
      <c r="BE69" s="1373"/>
      <c r="BF69" s="1374"/>
      <c r="BG69" s="1374"/>
      <c r="BH69" s="1373"/>
      <c r="BI69" s="1373"/>
      <c r="BJ69" s="1373"/>
      <c r="BK69" s="1373"/>
      <c r="BL69" s="1373"/>
      <c r="BM69" s="1374"/>
      <c r="BN69" s="1374"/>
      <c r="BO69" s="1373"/>
      <c r="BP69" s="1373"/>
      <c r="BQ69" s="1373"/>
      <c r="BR69" s="1373"/>
      <c r="BS69" s="1373"/>
      <c r="BT69" s="1374"/>
      <c r="BU69" s="1374"/>
      <c r="BV69" s="1373"/>
      <c r="BW69" s="1373"/>
      <c r="BX69" s="1373"/>
      <c r="BY69" s="1373"/>
      <c r="BZ69" s="1373"/>
      <c r="CA69" s="1374"/>
      <c r="CB69" s="1374"/>
      <c r="CC69" s="1373"/>
      <c r="CD69" s="1375">
        <f t="shared" si="88"/>
        <v>5</v>
      </c>
      <c r="CE69" s="144">
        <v>0.9</v>
      </c>
      <c r="CF69" s="145">
        <v>2.1</v>
      </c>
      <c r="CG69" s="152">
        <v>1.82</v>
      </c>
      <c r="CH69" s="153">
        <f>+CD69*CE69</f>
        <v>4.5</v>
      </c>
      <c r="CI69" s="147">
        <f>+CD69*CF69</f>
        <v>10.5</v>
      </c>
      <c r="CJ69" s="148">
        <f>CD69*CG69</f>
        <v>9.1</v>
      </c>
      <c r="CK69" s="549">
        <v>550</v>
      </c>
      <c r="CL69" s="549">
        <v>550</v>
      </c>
      <c r="CM69" s="776">
        <f t="shared" si="112"/>
        <v>366.66666666666663</v>
      </c>
      <c r="CN69" s="558">
        <f>CL69*(1-CN56)</f>
        <v>154.00000000000003</v>
      </c>
      <c r="CO69" s="276">
        <v>186.67</v>
      </c>
      <c r="CP69" s="250">
        <f t="shared" si="92"/>
        <v>1833.333333333333</v>
      </c>
      <c r="CQ69" s="250">
        <f t="shared" si="93"/>
        <v>933.34999999999991</v>
      </c>
      <c r="CR69" s="1376">
        <f t="shared" si="94"/>
        <v>102.56593406593406</v>
      </c>
      <c r="CS69" s="1293"/>
      <c r="CT69" s="1279">
        <f t="shared" si="95"/>
        <v>186.67</v>
      </c>
      <c r="CU69" s="1279">
        <f t="shared" si="96"/>
        <v>746.68</v>
      </c>
      <c r="CV69" s="1279"/>
      <c r="CW69" s="1293"/>
      <c r="CX69" s="1294">
        <f t="shared" si="97"/>
        <v>0.9</v>
      </c>
      <c r="CY69" s="1295">
        <f t="shared" si="98"/>
        <v>2.1</v>
      </c>
      <c r="CZ69" s="1296">
        <f t="shared" si="113"/>
        <v>0</v>
      </c>
      <c r="DA69" s="1294">
        <f t="shared" si="99"/>
        <v>0.9</v>
      </c>
      <c r="DB69" s="1295">
        <f t="shared" si="100"/>
        <v>2.1</v>
      </c>
      <c r="DC69" s="1296">
        <f t="shared" si="114"/>
        <v>1.82</v>
      </c>
      <c r="DD69" s="1294">
        <f t="shared" si="101"/>
        <v>0.9</v>
      </c>
      <c r="DE69" s="1295">
        <f t="shared" si="102"/>
        <v>2.1</v>
      </c>
      <c r="DF69" s="1296">
        <f t="shared" si="115"/>
        <v>1.82</v>
      </c>
      <c r="DG69" s="1294">
        <f t="shared" si="103"/>
        <v>0.9</v>
      </c>
      <c r="DH69" s="1295">
        <f t="shared" si="104"/>
        <v>2.1</v>
      </c>
      <c r="DI69" s="1296">
        <f t="shared" si="116"/>
        <v>1.82</v>
      </c>
      <c r="DJ69" s="1294">
        <f t="shared" si="105"/>
        <v>0.9</v>
      </c>
      <c r="DK69" s="1295">
        <f t="shared" si="106"/>
        <v>2.1</v>
      </c>
      <c r="DL69" s="1296">
        <f t="shared" si="117"/>
        <v>1.82</v>
      </c>
      <c r="DM69" s="1294">
        <f t="shared" si="107"/>
        <v>0</v>
      </c>
      <c r="DN69" s="1295">
        <f t="shared" si="108"/>
        <v>0</v>
      </c>
      <c r="DO69" s="1296">
        <f t="shared" si="118"/>
        <v>1.82</v>
      </c>
      <c r="DP69" s="1294">
        <f t="shared" si="109"/>
        <v>0</v>
      </c>
      <c r="DQ69" s="1295">
        <f t="shared" si="110"/>
        <v>0</v>
      </c>
      <c r="DR69" s="1296">
        <f t="shared" si="111"/>
        <v>0</v>
      </c>
    </row>
    <row r="70" spans="1:283" s="1372" customFormat="1">
      <c r="A70" s="1366"/>
      <c r="B70" s="1271"/>
      <c r="C70" s="156" t="s">
        <v>349</v>
      </c>
      <c r="D70" s="151">
        <v>0.6875</v>
      </c>
      <c r="E70" s="1336" t="s">
        <v>322</v>
      </c>
      <c r="F70" s="1336" t="s">
        <v>305</v>
      </c>
      <c r="G70" s="1337" t="str">
        <f t="shared" si="125"/>
        <v>EARLY</v>
      </c>
      <c r="H70" s="1300" t="s">
        <v>256</v>
      </c>
      <c r="I70" s="1306" t="s">
        <v>306</v>
      </c>
      <c r="J70" s="1306" t="s">
        <v>314</v>
      </c>
      <c r="K70" s="1373"/>
      <c r="L70" s="1373"/>
      <c r="M70" s="1373"/>
      <c r="N70" s="1373"/>
      <c r="O70" s="1373"/>
      <c r="P70" s="1374"/>
      <c r="Q70" s="1374"/>
      <c r="R70" s="1373"/>
      <c r="S70" s="1373"/>
      <c r="T70" s="1373"/>
      <c r="U70" s="1373">
        <v>1</v>
      </c>
      <c r="V70" s="1373"/>
      <c r="W70" s="1374"/>
      <c r="X70" s="1374"/>
      <c r="Y70" s="1373"/>
      <c r="Z70" s="1373">
        <v>1</v>
      </c>
      <c r="AA70" s="1373"/>
      <c r="AB70" s="1373"/>
      <c r="AC70" s="1373"/>
      <c r="AD70" s="1374"/>
      <c r="AE70" s="1374"/>
      <c r="AF70" s="1373"/>
      <c r="AG70" s="1373"/>
      <c r="AH70" s="1373"/>
      <c r="AI70" s="1373"/>
      <c r="AJ70" s="1373"/>
      <c r="AK70" s="1374"/>
      <c r="AL70" s="1374"/>
      <c r="AM70" s="1290"/>
      <c r="AN70" s="1290"/>
      <c r="AO70" s="1373"/>
      <c r="AP70" s="1373"/>
      <c r="AQ70" s="1373"/>
      <c r="AR70" s="1374"/>
      <c r="AS70" s="1374"/>
      <c r="AT70" s="1373"/>
      <c r="AU70" s="1373"/>
      <c r="AV70" s="1373"/>
      <c r="AW70" s="1373"/>
      <c r="AX70" s="1373"/>
      <c r="AY70" s="1374"/>
      <c r="AZ70" s="1374"/>
      <c r="BA70" s="1373"/>
      <c r="BB70" s="1373"/>
      <c r="BC70" s="1373"/>
      <c r="BD70" s="1373"/>
      <c r="BE70" s="1373"/>
      <c r="BF70" s="1374"/>
      <c r="BG70" s="1374"/>
      <c r="BH70" s="1373"/>
      <c r="BI70" s="1373"/>
      <c r="BJ70" s="1373"/>
      <c r="BK70" s="1373"/>
      <c r="BL70" s="1373"/>
      <c r="BM70" s="1374"/>
      <c r="BN70" s="1374"/>
      <c r="BO70" s="1373"/>
      <c r="BP70" s="1373"/>
      <c r="BQ70" s="1373"/>
      <c r="BR70" s="1373"/>
      <c r="BS70" s="1373"/>
      <c r="BT70" s="1374"/>
      <c r="BU70" s="1374"/>
      <c r="BV70" s="1373"/>
      <c r="BW70" s="1373"/>
      <c r="BX70" s="1373"/>
      <c r="BY70" s="1373"/>
      <c r="BZ70" s="1373"/>
      <c r="CA70" s="1374"/>
      <c r="CB70" s="1374"/>
      <c r="CC70" s="1373"/>
      <c r="CD70" s="1375">
        <f t="shared" si="88"/>
        <v>2</v>
      </c>
      <c r="CE70" s="144">
        <v>0.3</v>
      </c>
      <c r="CF70" s="145">
        <v>1.5</v>
      </c>
      <c r="CG70" s="152">
        <v>1.68</v>
      </c>
      <c r="CH70" s="153">
        <f t="shared" ref="CH70:CH73" si="129">+CD70*CE70</f>
        <v>0.6</v>
      </c>
      <c r="CI70" s="147">
        <f t="shared" ref="CI70:CI73" si="130">+CD70*CF70</f>
        <v>3</v>
      </c>
      <c r="CJ70" s="148">
        <f t="shared" ref="CJ70:CJ73" si="131">CD70*CG70</f>
        <v>3.36</v>
      </c>
      <c r="CK70" s="550">
        <v>350</v>
      </c>
      <c r="CL70" s="550">
        <v>350</v>
      </c>
      <c r="CM70" s="776">
        <f>CL70</f>
        <v>350</v>
      </c>
      <c r="CN70" s="559">
        <f>CL70*(1-CL56)</f>
        <v>175</v>
      </c>
      <c r="CO70" s="276">
        <v>112</v>
      </c>
      <c r="CP70" s="250">
        <f t="shared" si="92"/>
        <v>700</v>
      </c>
      <c r="CQ70" s="250">
        <f t="shared" si="93"/>
        <v>224</v>
      </c>
      <c r="CR70" s="1376">
        <f t="shared" si="94"/>
        <v>66.666666666666671</v>
      </c>
      <c r="CS70" s="1293"/>
      <c r="CT70" s="1279">
        <f t="shared" si="95"/>
        <v>112</v>
      </c>
      <c r="CU70" s="1279">
        <f t="shared" si="96"/>
        <v>112</v>
      </c>
      <c r="CV70" s="1279"/>
      <c r="CW70" s="1293"/>
      <c r="CX70" s="1294">
        <f t="shared" si="97"/>
        <v>0.3</v>
      </c>
      <c r="CY70" s="1295">
        <f t="shared" si="98"/>
        <v>1.5</v>
      </c>
      <c r="CZ70" s="1296">
        <f t="shared" si="113"/>
        <v>0</v>
      </c>
      <c r="DA70" s="1294">
        <f t="shared" si="99"/>
        <v>0.3</v>
      </c>
      <c r="DB70" s="1295">
        <f t="shared" si="100"/>
        <v>1.5</v>
      </c>
      <c r="DC70" s="1296">
        <f t="shared" si="114"/>
        <v>1.68</v>
      </c>
      <c r="DD70" s="1294">
        <f t="shared" si="101"/>
        <v>0</v>
      </c>
      <c r="DE70" s="1295">
        <f t="shared" si="102"/>
        <v>0</v>
      </c>
      <c r="DF70" s="1296">
        <f t="shared" si="115"/>
        <v>1.68</v>
      </c>
      <c r="DG70" s="1294">
        <f t="shared" si="103"/>
        <v>0</v>
      </c>
      <c r="DH70" s="1295">
        <f t="shared" si="104"/>
        <v>0</v>
      </c>
      <c r="DI70" s="1296">
        <f t="shared" si="116"/>
        <v>0</v>
      </c>
      <c r="DJ70" s="1294">
        <f t="shared" si="105"/>
        <v>0</v>
      </c>
      <c r="DK70" s="1295">
        <f t="shared" si="106"/>
        <v>0</v>
      </c>
      <c r="DL70" s="1296">
        <f t="shared" si="117"/>
        <v>0</v>
      </c>
      <c r="DM70" s="1294">
        <f t="shared" si="107"/>
        <v>0</v>
      </c>
      <c r="DN70" s="1295">
        <f t="shared" si="108"/>
        <v>0</v>
      </c>
      <c r="DO70" s="1296">
        <f t="shared" si="118"/>
        <v>0</v>
      </c>
      <c r="DP70" s="1294">
        <f t="shared" si="109"/>
        <v>0</v>
      </c>
      <c r="DQ70" s="1295">
        <f t="shared" si="110"/>
        <v>0</v>
      </c>
      <c r="DR70" s="1296">
        <f t="shared" si="111"/>
        <v>0</v>
      </c>
      <c r="DS70" s="1271"/>
      <c r="DT70" s="1271"/>
      <c r="DU70" s="1271"/>
      <c r="DV70" s="1271"/>
      <c r="DW70" s="1271"/>
      <c r="DX70" s="1271"/>
      <c r="DY70" s="1271"/>
      <c r="DZ70" s="1229"/>
      <c r="EA70" s="1229"/>
      <c r="EB70" s="1229"/>
      <c r="EC70" s="1229"/>
      <c r="ED70" s="1229"/>
      <c r="EE70" s="1229"/>
      <c r="EF70" s="1229"/>
      <c r="EG70" s="1229"/>
      <c r="EH70" s="1229"/>
      <c r="EI70" s="1229"/>
      <c r="EJ70" s="1229"/>
      <c r="EK70" s="1229"/>
      <c r="EL70" s="1229"/>
      <c r="EM70" s="1229"/>
      <c r="EN70" s="1229"/>
      <c r="EO70" s="1229"/>
      <c r="EP70" s="1229"/>
      <c r="EQ70" s="1229"/>
      <c r="ER70" s="1229"/>
      <c r="ES70" s="1229"/>
      <c r="ET70" s="1229"/>
      <c r="EU70" s="1229"/>
      <c r="EV70" s="1229"/>
      <c r="EW70" s="1229"/>
      <c r="EX70" s="1229"/>
      <c r="EY70" s="1229"/>
      <c r="EZ70" s="1229"/>
      <c r="FA70" s="1229"/>
      <c r="FB70" s="1229"/>
      <c r="FC70" s="1229"/>
      <c r="FD70" s="1229"/>
      <c r="FE70" s="1229"/>
      <c r="FF70" s="1229"/>
      <c r="FG70" s="1229"/>
      <c r="FH70" s="1229"/>
      <c r="FI70" s="1229"/>
      <c r="FJ70" s="1229"/>
      <c r="FK70" s="1229"/>
      <c r="FL70" s="1229"/>
      <c r="FM70" s="1229"/>
      <c r="FN70" s="1229"/>
      <c r="FO70" s="1229"/>
      <c r="FP70" s="1229"/>
      <c r="FQ70" s="1229"/>
      <c r="FR70" s="1229"/>
      <c r="FS70" s="1229"/>
      <c r="FT70" s="1229"/>
      <c r="FU70" s="1229"/>
      <c r="FV70" s="1229"/>
      <c r="FW70" s="1229"/>
      <c r="FX70" s="1229"/>
      <c r="FY70" s="1229"/>
      <c r="FZ70" s="1229"/>
      <c r="GA70" s="1229"/>
      <c r="GB70" s="1229"/>
      <c r="GC70" s="1229"/>
      <c r="GD70" s="1229"/>
      <c r="GE70" s="1229"/>
      <c r="GF70" s="1229"/>
      <c r="GG70" s="1229"/>
      <c r="GH70" s="1229"/>
      <c r="GI70" s="1229"/>
      <c r="GJ70" s="1229"/>
      <c r="GK70" s="1229"/>
      <c r="GL70" s="1229"/>
      <c r="GM70" s="1229"/>
      <c r="GN70" s="1229"/>
      <c r="GO70" s="1229"/>
      <c r="GP70" s="1229"/>
      <c r="GQ70" s="1229"/>
      <c r="GR70" s="1229"/>
      <c r="GS70" s="1229"/>
      <c r="GT70" s="1229"/>
      <c r="GU70" s="1229"/>
      <c r="GV70" s="1229"/>
      <c r="GW70" s="1229"/>
      <c r="GX70" s="1229"/>
      <c r="GY70" s="1229"/>
      <c r="GZ70" s="1229"/>
      <c r="HA70" s="1229"/>
      <c r="HB70" s="1229"/>
      <c r="HC70" s="1229"/>
      <c r="HD70" s="1229"/>
      <c r="HE70" s="1229"/>
      <c r="HF70" s="1229"/>
      <c r="HG70" s="1229"/>
      <c r="HH70" s="1229"/>
      <c r="HI70" s="1229"/>
      <c r="HJ70" s="1229"/>
      <c r="HK70" s="1229"/>
      <c r="HL70" s="1229"/>
      <c r="HM70" s="1229"/>
      <c r="HN70" s="1229"/>
      <c r="HO70" s="1229"/>
      <c r="HP70" s="1229"/>
      <c r="HQ70" s="1229"/>
      <c r="HR70" s="1229"/>
      <c r="HS70" s="1229"/>
      <c r="HT70" s="1229"/>
      <c r="HU70" s="1229"/>
      <c r="HV70" s="1229"/>
      <c r="HW70" s="1229"/>
      <c r="HX70" s="1229"/>
      <c r="HY70" s="1229"/>
      <c r="HZ70" s="1229"/>
      <c r="IA70" s="1229"/>
      <c r="IB70" s="1229"/>
      <c r="IC70" s="1229"/>
      <c r="ID70" s="1229"/>
      <c r="IE70" s="1229"/>
      <c r="IF70" s="1229"/>
      <c r="IG70" s="1229"/>
      <c r="IH70" s="1229"/>
      <c r="II70" s="1229"/>
      <c r="IJ70" s="1229"/>
      <c r="IK70" s="1229"/>
      <c r="IL70" s="1229"/>
      <c r="IM70" s="1229"/>
      <c r="IN70" s="1229"/>
      <c r="IO70" s="1229"/>
      <c r="IP70" s="1229"/>
      <c r="IQ70" s="1229"/>
      <c r="IR70" s="1229"/>
      <c r="IS70" s="1229"/>
      <c r="IT70" s="1229"/>
      <c r="IU70" s="1229"/>
      <c r="IV70" s="1229"/>
      <c r="IW70" s="1229"/>
      <c r="IX70" s="1229"/>
      <c r="IY70" s="1229"/>
      <c r="IZ70" s="1229"/>
      <c r="JA70" s="1229"/>
      <c r="JB70" s="1229"/>
      <c r="JC70" s="1229"/>
      <c r="JD70" s="1229"/>
      <c r="JE70" s="1229"/>
      <c r="JF70" s="1229"/>
      <c r="JG70" s="1229"/>
      <c r="JH70" s="1229"/>
      <c r="JI70" s="1229"/>
      <c r="JJ70" s="1229"/>
      <c r="JK70" s="1229"/>
      <c r="JL70" s="1229"/>
      <c r="JM70" s="1229"/>
      <c r="JN70" s="1229"/>
      <c r="JO70" s="1229"/>
      <c r="JP70" s="1229"/>
      <c r="JQ70" s="1229"/>
      <c r="JR70" s="1229"/>
      <c r="JS70" s="1229"/>
      <c r="JT70" s="1229"/>
      <c r="JU70" s="1229"/>
      <c r="JV70" s="1229"/>
      <c r="JW70" s="1229"/>
    </row>
    <row r="71" spans="1:283">
      <c r="A71" s="1283"/>
      <c r="B71" s="1271"/>
      <c r="C71" s="156" t="s">
        <v>350</v>
      </c>
      <c r="D71" s="151">
        <v>0.72916666666666663</v>
      </c>
      <c r="E71" s="151" t="s">
        <v>322</v>
      </c>
      <c r="F71" s="1336" t="s">
        <v>305</v>
      </c>
      <c r="G71" s="1337" t="str">
        <f>IF(D71&lt;=0.541,"DAY",(IF(D71&lt;=0.74930556,"EARLY",(IF(D71&lt;=0.97916667,"PRIME","LATE")))))</f>
        <v>EARLY</v>
      </c>
      <c r="H71" s="1300" t="s">
        <v>256</v>
      </c>
      <c r="I71" s="1306" t="s">
        <v>306</v>
      </c>
      <c r="J71" s="1306" t="s">
        <v>314</v>
      </c>
      <c r="K71" s="1373"/>
      <c r="L71" s="1373"/>
      <c r="M71" s="1373"/>
      <c r="N71" s="1373"/>
      <c r="O71" s="1373"/>
      <c r="P71" s="1374"/>
      <c r="Q71" s="1374"/>
      <c r="R71" s="1373"/>
      <c r="S71" s="1373"/>
      <c r="T71" s="1373"/>
      <c r="U71" s="1373"/>
      <c r="V71" s="1373">
        <v>1</v>
      </c>
      <c r="W71" s="1374"/>
      <c r="X71" s="1374"/>
      <c r="Y71" s="1373">
        <v>1</v>
      </c>
      <c r="Z71" s="1373"/>
      <c r="AA71" s="1373"/>
      <c r="AB71" s="1373"/>
      <c r="AC71" s="1373"/>
      <c r="AD71" s="1374"/>
      <c r="AE71" s="1374"/>
      <c r="AF71" s="1373">
        <v>1</v>
      </c>
      <c r="AG71" s="1373"/>
      <c r="AH71" s="1373"/>
      <c r="AI71" s="1373"/>
      <c r="AJ71" s="1373"/>
      <c r="AK71" s="1374"/>
      <c r="AL71" s="1374"/>
      <c r="AM71" s="1290"/>
      <c r="AN71" s="1290"/>
      <c r="AO71" s="1373"/>
      <c r="AP71" s="1373">
        <v>1</v>
      </c>
      <c r="AQ71" s="1373"/>
      <c r="AR71" s="1374"/>
      <c r="AS71" s="1374"/>
      <c r="AT71" s="1373"/>
      <c r="AU71" s="1373">
        <v>1</v>
      </c>
      <c r="AV71" s="1373"/>
      <c r="AW71" s="1373"/>
      <c r="AX71" s="1373"/>
      <c r="AY71" s="1374"/>
      <c r="AZ71" s="1374"/>
      <c r="BA71" s="1373"/>
      <c r="BB71" s="1373"/>
      <c r="BC71" s="1373"/>
      <c r="BD71" s="1373"/>
      <c r="BE71" s="1373"/>
      <c r="BF71" s="1374"/>
      <c r="BG71" s="1374"/>
      <c r="BH71" s="1373"/>
      <c r="BI71" s="1373"/>
      <c r="BJ71" s="1373"/>
      <c r="BK71" s="1373"/>
      <c r="BL71" s="1373"/>
      <c r="BM71" s="1374"/>
      <c r="BN71" s="1374"/>
      <c r="BO71" s="1373"/>
      <c r="BP71" s="1373"/>
      <c r="BQ71" s="1373"/>
      <c r="BR71" s="1373"/>
      <c r="BS71" s="1373"/>
      <c r="BT71" s="1374"/>
      <c r="BU71" s="1374"/>
      <c r="BV71" s="1373"/>
      <c r="BW71" s="1373"/>
      <c r="BX71" s="1373"/>
      <c r="BY71" s="1373"/>
      <c r="BZ71" s="1373"/>
      <c r="CA71" s="1374"/>
      <c r="CB71" s="1374"/>
      <c r="CC71" s="1373"/>
      <c r="CD71" s="1375">
        <f t="shared" si="88"/>
        <v>5</v>
      </c>
      <c r="CE71" s="144">
        <v>0.3</v>
      </c>
      <c r="CF71" s="145">
        <v>1.5</v>
      </c>
      <c r="CG71" s="152">
        <v>1.76</v>
      </c>
      <c r="CH71" s="153">
        <f>+CD71*CE71</f>
        <v>1.5</v>
      </c>
      <c r="CI71" s="147">
        <f>+CD71*CF71</f>
        <v>7.5</v>
      </c>
      <c r="CJ71" s="148">
        <f>CD71*CG71</f>
        <v>8.8000000000000007</v>
      </c>
      <c r="CK71" s="549">
        <v>670</v>
      </c>
      <c r="CL71" s="549">
        <v>670</v>
      </c>
      <c r="CM71" s="776">
        <f>CL71/30*J71</f>
        <v>446.66666666666663</v>
      </c>
      <c r="CN71" s="558">
        <f>CL71*(1-CN56)</f>
        <v>187.60000000000002</v>
      </c>
      <c r="CO71" s="276">
        <v>112</v>
      </c>
      <c r="CP71" s="250">
        <f t="shared" si="92"/>
        <v>2233.333333333333</v>
      </c>
      <c r="CQ71" s="250">
        <f t="shared" si="93"/>
        <v>560</v>
      </c>
      <c r="CR71" s="1376">
        <f t="shared" si="94"/>
        <v>63.636363636363633</v>
      </c>
      <c r="CS71" s="1293"/>
      <c r="CT71" s="1279">
        <f t="shared" si="95"/>
        <v>112</v>
      </c>
      <c r="CU71" s="1279">
        <f t="shared" si="96"/>
        <v>448</v>
      </c>
      <c r="CV71" s="1279"/>
      <c r="CW71" s="1293"/>
      <c r="CX71" s="1294">
        <f t="shared" si="97"/>
        <v>0.3</v>
      </c>
      <c r="CY71" s="1295">
        <f t="shared" si="98"/>
        <v>1.5</v>
      </c>
      <c r="CZ71" s="1296">
        <f t="shared" si="113"/>
        <v>0</v>
      </c>
      <c r="DA71" s="1294">
        <f t="shared" si="99"/>
        <v>0.3</v>
      </c>
      <c r="DB71" s="1295">
        <f t="shared" si="100"/>
        <v>1.5</v>
      </c>
      <c r="DC71" s="1296">
        <f t="shared" si="114"/>
        <v>1.76</v>
      </c>
      <c r="DD71" s="1294">
        <f t="shared" si="101"/>
        <v>0.3</v>
      </c>
      <c r="DE71" s="1295">
        <f t="shared" si="102"/>
        <v>1.5</v>
      </c>
      <c r="DF71" s="1296">
        <f t="shared" si="115"/>
        <v>1.76</v>
      </c>
      <c r="DG71" s="1294">
        <f t="shared" si="103"/>
        <v>0.3</v>
      </c>
      <c r="DH71" s="1295">
        <f t="shared" si="104"/>
        <v>1.5</v>
      </c>
      <c r="DI71" s="1296">
        <f t="shared" si="116"/>
        <v>1.76</v>
      </c>
      <c r="DJ71" s="1294">
        <f t="shared" si="105"/>
        <v>0.3</v>
      </c>
      <c r="DK71" s="1295">
        <f t="shared" si="106"/>
        <v>1.5</v>
      </c>
      <c r="DL71" s="1296">
        <f t="shared" si="117"/>
        <v>1.76</v>
      </c>
      <c r="DM71" s="1294">
        <f t="shared" si="107"/>
        <v>0</v>
      </c>
      <c r="DN71" s="1295">
        <f t="shared" si="108"/>
        <v>0</v>
      </c>
      <c r="DO71" s="1296">
        <f t="shared" si="118"/>
        <v>1.76</v>
      </c>
      <c r="DP71" s="1294">
        <f t="shared" si="109"/>
        <v>0</v>
      </c>
      <c r="DQ71" s="1295">
        <f t="shared" si="110"/>
        <v>0</v>
      </c>
      <c r="DR71" s="1296">
        <f t="shared" si="111"/>
        <v>0</v>
      </c>
    </row>
    <row r="72" spans="1:283">
      <c r="A72" s="1283"/>
      <c r="B72" s="1271"/>
      <c r="C72" s="156" t="s">
        <v>351</v>
      </c>
      <c r="D72" s="151">
        <v>0.79166666666666663</v>
      </c>
      <c r="E72" s="1336" t="s">
        <v>304</v>
      </c>
      <c r="F72" s="1336" t="s">
        <v>287</v>
      </c>
      <c r="G72" s="1337" t="str">
        <f t="shared" ref="G72:G74" si="132">IF(D72&lt;=0.541,"DAY",(IF(D72&lt;=0.74930556,"EARLY",(IF(D72&lt;=0.97916667,"PRIME","LATE")))))</f>
        <v>PRIME</v>
      </c>
      <c r="H72" s="1300" t="s">
        <v>256</v>
      </c>
      <c r="I72" s="1306" t="s">
        <v>306</v>
      </c>
      <c r="J72" s="1306" t="s">
        <v>314</v>
      </c>
      <c r="K72" s="1373"/>
      <c r="L72" s="1373"/>
      <c r="M72" s="1373"/>
      <c r="N72" s="1373"/>
      <c r="O72" s="1373"/>
      <c r="P72" s="1374"/>
      <c r="Q72" s="1374"/>
      <c r="R72" s="1373"/>
      <c r="S72" s="1373"/>
      <c r="T72" s="1373"/>
      <c r="U72" s="1373"/>
      <c r="V72" s="1373"/>
      <c r="W72" s="1374"/>
      <c r="X72" s="1374">
        <v>1</v>
      </c>
      <c r="Y72" s="1373"/>
      <c r="Z72" s="1373"/>
      <c r="AA72" s="1373"/>
      <c r="AB72" s="1373"/>
      <c r="AC72" s="1373"/>
      <c r="AD72" s="1374"/>
      <c r="AE72" s="1374">
        <v>1</v>
      </c>
      <c r="AF72" s="1373"/>
      <c r="AG72" s="1373"/>
      <c r="AH72" s="1373"/>
      <c r="AI72" s="1373"/>
      <c r="AJ72" s="1373"/>
      <c r="AK72" s="1374"/>
      <c r="AL72" s="1374"/>
      <c r="AM72" s="1290"/>
      <c r="AN72" s="1290"/>
      <c r="AO72" s="1373"/>
      <c r="AP72" s="1373"/>
      <c r="AQ72" s="1373"/>
      <c r="AR72" s="1374"/>
      <c r="AS72" s="1374">
        <v>1</v>
      </c>
      <c r="AT72" s="1373"/>
      <c r="AU72" s="1373"/>
      <c r="AV72" s="1373"/>
      <c r="AW72" s="1373"/>
      <c r="AX72" s="1373"/>
      <c r="AY72" s="1374"/>
      <c r="AZ72" s="1374"/>
      <c r="BA72" s="1373"/>
      <c r="BB72" s="1373"/>
      <c r="BC72" s="1373"/>
      <c r="BD72" s="1373"/>
      <c r="BE72" s="1373"/>
      <c r="BF72" s="1374"/>
      <c r="BG72" s="1374"/>
      <c r="BH72" s="1373"/>
      <c r="BI72" s="1373"/>
      <c r="BJ72" s="1373"/>
      <c r="BK72" s="1373"/>
      <c r="BL72" s="1373"/>
      <c r="BM72" s="1374"/>
      <c r="BN72" s="1374"/>
      <c r="BO72" s="1373"/>
      <c r="BP72" s="1373"/>
      <c r="BQ72" s="1373"/>
      <c r="BR72" s="1373"/>
      <c r="BS72" s="1373"/>
      <c r="BT72" s="1374"/>
      <c r="BU72" s="1374"/>
      <c r="BV72" s="1373"/>
      <c r="BW72" s="1373"/>
      <c r="BX72" s="1373"/>
      <c r="BY72" s="1373"/>
      <c r="BZ72" s="1373"/>
      <c r="CA72" s="1374"/>
      <c r="CB72" s="1374"/>
      <c r="CC72" s="1373"/>
      <c r="CD72" s="1375">
        <f t="shared" si="88"/>
        <v>3</v>
      </c>
      <c r="CE72" s="144">
        <v>1.4</v>
      </c>
      <c r="CF72" s="145">
        <v>2.2000000000000002</v>
      </c>
      <c r="CG72" s="152">
        <v>5.72</v>
      </c>
      <c r="CH72" s="153">
        <f t="shared" si="129"/>
        <v>4.1999999999999993</v>
      </c>
      <c r="CI72" s="147">
        <f t="shared" si="130"/>
        <v>6.6000000000000005</v>
      </c>
      <c r="CJ72" s="148">
        <f t="shared" si="131"/>
        <v>17.16</v>
      </c>
      <c r="CK72" s="549">
        <v>1600</v>
      </c>
      <c r="CL72" s="549">
        <v>1600</v>
      </c>
      <c r="CM72" s="776">
        <f t="shared" si="112"/>
        <v>1066.6666666666667</v>
      </c>
      <c r="CN72" s="558">
        <f>CL72*(1-CN56)</f>
        <v>448.00000000000006</v>
      </c>
      <c r="CO72" s="276">
        <v>317.33</v>
      </c>
      <c r="CP72" s="250">
        <f t="shared" si="92"/>
        <v>3200</v>
      </c>
      <c r="CQ72" s="250">
        <f t="shared" si="93"/>
        <v>951.99</v>
      </c>
      <c r="CR72" s="1376">
        <f t="shared" si="94"/>
        <v>55.477272727272727</v>
      </c>
      <c r="CS72" s="1293"/>
      <c r="CT72" s="1279">
        <f t="shared" si="95"/>
        <v>0</v>
      </c>
      <c r="CU72" s="1279">
        <f t="shared" si="96"/>
        <v>951.99</v>
      </c>
      <c r="CV72" s="1279"/>
      <c r="CW72" s="1293"/>
      <c r="CX72" s="1294">
        <f t="shared" si="97"/>
        <v>1.4</v>
      </c>
      <c r="CY72" s="1295">
        <f t="shared" si="98"/>
        <v>2.2000000000000002</v>
      </c>
      <c r="CZ72" s="1296">
        <f t="shared" si="113"/>
        <v>0</v>
      </c>
      <c r="DA72" s="1294">
        <f t="shared" si="99"/>
        <v>1.4</v>
      </c>
      <c r="DB72" s="1295">
        <f t="shared" si="100"/>
        <v>2.2000000000000002</v>
      </c>
      <c r="DC72" s="1296">
        <f t="shared" si="114"/>
        <v>5.72</v>
      </c>
      <c r="DD72" s="1294">
        <f t="shared" si="101"/>
        <v>0</v>
      </c>
      <c r="DE72" s="1295">
        <f t="shared" si="102"/>
        <v>0</v>
      </c>
      <c r="DF72" s="1296">
        <f t="shared" si="115"/>
        <v>5.72</v>
      </c>
      <c r="DG72" s="1294">
        <f t="shared" si="103"/>
        <v>1.4</v>
      </c>
      <c r="DH72" s="1295">
        <f t="shared" si="104"/>
        <v>2.2000000000000002</v>
      </c>
      <c r="DI72" s="1296">
        <f t="shared" si="116"/>
        <v>0</v>
      </c>
      <c r="DJ72" s="1294">
        <f t="shared" si="105"/>
        <v>0</v>
      </c>
      <c r="DK72" s="1295">
        <f t="shared" si="106"/>
        <v>0</v>
      </c>
      <c r="DL72" s="1296">
        <f t="shared" si="117"/>
        <v>5.72</v>
      </c>
      <c r="DM72" s="1294">
        <f t="shared" si="107"/>
        <v>0</v>
      </c>
      <c r="DN72" s="1295">
        <f t="shared" si="108"/>
        <v>0</v>
      </c>
      <c r="DO72" s="1296">
        <f t="shared" si="118"/>
        <v>0</v>
      </c>
      <c r="DP72" s="1294">
        <f t="shared" si="109"/>
        <v>0</v>
      </c>
      <c r="DQ72" s="1295">
        <f t="shared" si="110"/>
        <v>0</v>
      </c>
      <c r="DR72" s="1296">
        <f t="shared" si="111"/>
        <v>0</v>
      </c>
    </row>
    <row r="73" spans="1:283" s="1229" customFormat="1">
      <c r="A73" s="1366"/>
      <c r="B73" s="1271"/>
      <c r="C73" s="156" t="s">
        <v>352</v>
      </c>
      <c r="D73" s="151">
        <v>0.79166666666666663</v>
      </c>
      <c r="E73" s="1336" t="s">
        <v>304</v>
      </c>
      <c r="F73" s="1336" t="s">
        <v>305</v>
      </c>
      <c r="G73" s="1337" t="str">
        <f t="shared" si="132"/>
        <v>PRIME</v>
      </c>
      <c r="H73" s="1300" t="s">
        <v>256</v>
      </c>
      <c r="I73" s="1306" t="s">
        <v>306</v>
      </c>
      <c r="J73" s="1306" t="s">
        <v>314</v>
      </c>
      <c r="K73" s="1373"/>
      <c r="L73" s="1373"/>
      <c r="M73" s="1373"/>
      <c r="N73" s="1373"/>
      <c r="O73" s="1373"/>
      <c r="P73" s="1374"/>
      <c r="Q73" s="1374"/>
      <c r="R73" s="1373"/>
      <c r="S73" s="1373"/>
      <c r="T73" s="1373"/>
      <c r="U73" s="1373">
        <v>1</v>
      </c>
      <c r="V73" s="1373"/>
      <c r="W73" s="1374"/>
      <c r="X73" s="1374"/>
      <c r="Y73" s="1373">
        <v>1</v>
      </c>
      <c r="Z73" s="1373"/>
      <c r="AA73" s="1373">
        <v>1</v>
      </c>
      <c r="AB73" s="1373"/>
      <c r="AC73" s="1373"/>
      <c r="AD73" s="1374"/>
      <c r="AE73" s="1374"/>
      <c r="AF73" s="1373">
        <v>1</v>
      </c>
      <c r="AG73" s="1373"/>
      <c r="AH73" s="1373"/>
      <c r="AI73" s="1373"/>
      <c r="AJ73" s="1373"/>
      <c r="AK73" s="1374"/>
      <c r="AL73" s="1374"/>
      <c r="AM73" s="1290"/>
      <c r="AN73" s="1290"/>
      <c r="AO73" s="1373">
        <v>1</v>
      </c>
      <c r="AP73" s="1373"/>
      <c r="AQ73" s="1373"/>
      <c r="AR73" s="1374"/>
      <c r="AS73" s="1374"/>
      <c r="AT73" s="1373"/>
      <c r="AU73" s="1373"/>
      <c r="AV73" s="1373">
        <v>1</v>
      </c>
      <c r="AW73" s="1373"/>
      <c r="AX73" s="1373"/>
      <c r="AY73" s="1374"/>
      <c r="AZ73" s="1374"/>
      <c r="BA73" s="1373"/>
      <c r="BB73" s="1373"/>
      <c r="BC73" s="1373"/>
      <c r="BD73" s="1373"/>
      <c r="BE73" s="1373"/>
      <c r="BF73" s="1374"/>
      <c r="BG73" s="1374"/>
      <c r="BH73" s="1373"/>
      <c r="BI73" s="1373"/>
      <c r="BJ73" s="1373"/>
      <c r="BK73" s="1373"/>
      <c r="BL73" s="1373"/>
      <c r="BM73" s="1374"/>
      <c r="BN73" s="1374"/>
      <c r="BO73" s="1373"/>
      <c r="BP73" s="1373"/>
      <c r="BQ73" s="1373"/>
      <c r="BR73" s="1373"/>
      <c r="BS73" s="1373"/>
      <c r="BT73" s="1374"/>
      <c r="BU73" s="1374"/>
      <c r="BV73" s="1373"/>
      <c r="BW73" s="1373"/>
      <c r="BX73" s="1373"/>
      <c r="BY73" s="1373"/>
      <c r="BZ73" s="1373"/>
      <c r="CA73" s="1374"/>
      <c r="CB73" s="1374"/>
      <c r="CC73" s="1373"/>
      <c r="CD73" s="1375">
        <f t="shared" si="88"/>
        <v>6</v>
      </c>
      <c r="CE73" s="144">
        <v>1.3</v>
      </c>
      <c r="CF73" s="145">
        <v>4.3</v>
      </c>
      <c r="CG73" s="152">
        <v>5.72</v>
      </c>
      <c r="CH73" s="153">
        <f t="shared" si="129"/>
        <v>7.8000000000000007</v>
      </c>
      <c r="CI73" s="147">
        <f t="shared" si="130"/>
        <v>25.799999999999997</v>
      </c>
      <c r="CJ73" s="148">
        <f t="shared" si="131"/>
        <v>34.32</v>
      </c>
      <c r="CK73" s="549">
        <v>2800</v>
      </c>
      <c r="CL73" s="549">
        <v>2800</v>
      </c>
      <c r="CM73" s="776">
        <f t="shared" si="112"/>
        <v>1866.6666666666665</v>
      </c>
      <c r="CN73" s="558">
        <f>CL73*(1-CO56)</f>
        <v>840.00000000000011</v>
      </c>
      <c r="CO73" s="276">
        <v>500</v>
      </c>
      <c r="CP73" s="250">
        <f t="shared" si="92"/>
        <v>11200</v>
      </c>
      <c r="CQ73" s="250">
        <f t="shared" si="93"/>
        <v>3000</v>
      </c>
      <c r="CR73" s="1376">
        <f t="shared" si="94"/>
        <v>87.412587412587413</v>
      </c>
      <c r="CS73" s="1324"/>
      <c r="CT73" s="1279">
        <f t="shared" si="95"/>
        <v>500</v>
      </c>
      <c r="CU73" s="1279">
        <f t="shared" si="96"/>
        <v>2500</v>
      </c>
      <c r="CV73" s="1279"/>
      <c r="CW73" s="1324"/>
      <c r="CX73" s="1294">
        <f t="shared" si="97"/>
        <v>1.3</v>
      </c>
      <c r="CY73" s="1295">
        <f t="shared" si="98"/>
        <v>4.3</v>
      </c>
      <c r="CZ73" s="1296">
        <f t="shared" si="113"/>
        <v>0</v>
      </c>
      <c r="DA73" s="1294">
        <f t="shared" si="99"/>
        <v>2.6</v>
      </c>
      <c r="DB73" s="1295">
        <f t="shared" si="100"/>
        <v>8.6</v>
      </c>
      <c r="DC73" s="1296">
        <f t="shared" si="114"/>
        <v>5.72</v>
      </c>
      <c r="DD73" s="1294">
        <f t="shared" si="101"/>
        <v>1.3</v>
      </c>
      <c r="DE73" s="1295">
        <f t="shared" si="102"/>
        <v>4.3</v>
      </c>
      <c r="DF73" s="1296">
        <f t="shared" si="115"/>
        <v>11.44</v>
      </c>
      <c r="DG73" s="1294">
        <f t="shared" si="103"/>
        <v>1.3</v>
      </c>
      <c r="DH73" s="1295">
        <f t="shared" si="104"/>
        <v>4.3</v>
      </c>
      <c r="DI73" s="1296">
        <f t="shared" si="116"/>
        <v>5.72</v>
      </c>
      <c r="DJ73" s="1294">
        <f t="shared" si="105"/>
        <v>1.3</v>
      </c>
      <c r="DK73" s="1295">
        <f t="shared" si="106"/>
        <v>4.3</v>
      </c>
      <c r="DL73" s="1296">
        <f t="shared" si="117"/>
        <v>5.72</v>
      </c>
      <c r="DM73" s="1294">
        <f t="shared" si="107"/>
        <v>0</v>
      </c>
      <c r="DN73" s="1295">
        <f t="shared" si="108"/>
        <v>0</v>
      </c>
      <c r="DO73" s="1296">
        <f t="shared" si="118"/>
        <v>5.72</v>
      </c>
      <c r="DP73" s="1294">
        <f t="shared" si="109"/>
        <v>0</v>
      </c>
      <c r="DQ73" s="1295">
        <f t="shared" si="110"/>
        <v>0</v>
      </c>
      <c r="DR73" s="1296">
        <f t="shared" si="111"/>
        <v>0</v>
      </c>
      <c r="DS73" s="1271"/>
      <c r="DT73" s="1271"/>
      <c r="DU73" s="1271"/>
      <c r="DV73" s="1271"/>
      <c r="DW73" s="1271"/>
      <c r="DX73" s="1271"/>
      <c r="DY73" s="1271"/>
    </row>
    <row r="74" spans="1:283" s="1229" customFormat="1">
      <c r="A74" s="1366"/>
      <c r="B74" s="1271"/>
      <c r="C74" s="149" t="s">
        <v>353</v>
      </c>
      <c r="D74" s="151">
        <v>0.875</v>
      </c>
      <c r="E74" s="151" t="s">
        <v>322</v>
      </c>
      <c r="F74" s="151" t="s">
        <v>305</v>
      </c>
      <c r="G74" s="1337" t="str">
        <f t="shared" si="132"/>
        <v>PRIME</v>
      </c>
      <c r="H74" s="1300" t="s">
        <v>256</v>
      </c>
      <c r="I74" s="1306" t="s">
        <v>306</v>
      </c>
      <c r="J74" s="1306" t="s">
        <v>314</v>
      </c>
      <c r="K74" s="1373"/>
      <c r="L74" s="1373"/>
      <c r="M74" s="1373"/>
      <c r="N74" s="1373"/>
      <c r="O74" s="1373"/>
      <c r="P74" s="1374"/>
      <c r="Q74" s="1374"/>
      <c r="R74" s="1373"/>
      <c r="S74" s="1373"/>
      <c r="T74" s="1373"/>
      <c r="U74" s="1373"/>
      <c r="V74" s="1373">
        <v>1</v>
      </c>
      <c r="W74" s="1374"/>
      <c r="X74" s="1374"/>
      <c r="Y74" s="1373"/>
      <c r="Z74" s="1373">
        <v>1</v>
      </c>
      <c r="AA74" s="1373"/>
      <c r="AB74" s="1373">
        <v>1</v>
      </c>
      <c r="AC74" s="1373"/>
      <c r="AD74" s="1374"/>
      <c r="AE74" s="1374"/>
      <c r="AF74" s="1373"/>
      <c r="AG74" s="1373"/>
      <c r="AH74" s="1373">
        <v>1</v>
      </c>
      <c r="AI74" s="1373"/>
      <c r="AJ74" s="1373"/>
      <c r="AK74" s="1374"/>
      <c r="AL74" s="1374"/>
      <c r="AM74" s="1290"/>
      <c r="AN74" s="1290"/>
      <c r="AO74" s="1373"/>
      <c r="AP74" s="1373">
        <v>1</v>
      </c>
      <c r="AQ74" s="1373"/>
      <c r="AR74" s="1374"/>
      <c r="AS74" s="1374"/>
      <c r="AT74" s="1373"/>
      <c r="AU74" s="1373">
        <v>1</v>
      </c>
      <c r="AV74" s="1373"/>
      <c r="AW74" s="1373"/>
      <c r="AX74" s="1373"/>
      <c r="AY74" s="1374"/>
      <c r="AZ74" s="1374"/>
      <c r="BA74" s="1373"/>
      <c r="BB74" s="1373"/>
      <c r="BC74" s="1373"/>
      <c r="BD74" s="1373"/>
      <c r="BE74" s="1373"/>
      <c r="BF74" s="1374"/>
      <c r="BG74" s="1374"/>
      <c r="BH74" s="1373"/>
      <c r="BI74" s="1373"/>
      <c r="BJ74" s="1373"/>
      <c r="BK74" s="1373"/>
      <c r="BL74" s="1373"/>
      <c r="BM74" s="1374"/>
      <c r="BN74" s="1374"/>
      <c r="BO74" s="1373"/>
      <c r="BP74" s="1373"/>
      <c r="BQ74" s="1373"/>
      <c r="BR74" s="1373"/>
      <c r="BS74" s="1373"/>
      <c r="BT74" s="1374"/>
      <c r="BU74" s="1374"/>
      <c r="BV74" s="1373"/>
      <c r="BW74" s="1373"/>
      <c r="BX74" s="1373"/>
      <c r="BY74" s="1373"/>
      <c r="BZ74" s="1373"/>
      <c r="CA74" s="1374"/>
      <c r="CB74" s="1374"/>
      <c r="CC74" s="1373"/>
      <c r="CD74" s="1375">
        <f t="shared" si="88"/>
        <v>6</v>
      </c>
      <c r="CE74" s="144">
        <v>0.5</v>
      </c>
      <c r="CF74" s="145">
        <v>2.7</v>
      </c>
      <c r="CG74" s="152">
        <v>3.28</v>
      </c>
      <c r="CH74" s="153">
        <f>+CD74*CE74</f>
        <v>3</v>
      </c>
      <c r="CI74" s="147">
        <f>+CD74*CF74</f>
        <v>16.200000000000003</v>
      </c>
      <c r="CJ74" s="148">
        <f>CD74*CG74</f>
        <v>19.68</v>
      </c>
      <c r="CK74" s="549">
        <v>1600</v>
      </c>
      <c r="CL74" s="549">
        <v>1600</v>
      </c>
      <c r="CM74" s="776">
        <f t="shared" si="112"/>
        <v>1066.6666666666667</v>
      </c>
      <c r="CN74" s="558">
        <f>CL74*(1-CN56)</f>
        <v>448.00000000000006</v>
      </c>
      <c r="CO74" s="276">
        <f>CN74/30*J74</f>
        <v>298.66666666666669</v>
      </c>
      <c r="CP74" s="250">
        <f t="shared" si="92"/>
        <v>6400</v>
      </c>
      <c r="CQ74" s="250">
        <f t="shared" si="93"/>
        <v>1792</v>
      </c>
      <c r="CR74" s="1376">
        <f t="shared" si="94"/>
        <v>91.056910569105696</v>
      </c>
      <c r="CS74" s="1324"/>
      <c r="CT74" s="1279">
        <f t="shared" si="95"/>
        <v>298.66666666666669</v>
      </c>
      <c r="CU74" s="1279">
        <f t="shared" si="96"/>
        <v>1493.3333333333335</v>
      </c>
      <c r="CV74" s="1279"/>
      <c r="CW74" s="1324"/>
      <c r="CX74" s="1294">
        <f t="shared" si="97"/>
        <v>0.5</v>
      </c>
      <c r="CY74" s="1295">
        <f t="shared" si="98"/>
        <v>2.7</v>
      </c>
      <c r="CZ74" s="1296">
        <f t="shared" si="113"/>
        <v>0</v>
      </c>
      <c r="DA74" s="1294">
        <f t="shared" si="99"/>
        <v>1</v>
      </c>
      <c r="DB74" s="1295">
        <f t="shared" si="100"/>
        <v>5.4</v>
      </c>
      <c r="DC74" s="1296">
        <f t="shared" si="114"/>
        <v>3.28</v>
      </c>
      <c r="DD74" s="1294">
        <f t="shared" si="101"/>
        <v>0.5</v>
      </c>
      <c r="DE74" s="1295">
        <f t="shared" si="102"/>
        <v>2.7</v>
      </c>
      <c r="DF74" s="1296">
        <f t="shared" si="115"/>
        <v>6.56</v>
      </c>
      <c r="DG74" s="1294">
        <f t="shared" si="103"/>
        <v>0.5</v>
      </c>
      <c r="DH74" s="1295">
        <f t="shared" si="104"/>
        <v>2.7</v>
      </c>
      <c r="DI74" s="1296">
        <f t="shared" si="116"/>
        <v>3.28</v>
      </c>
      <c r="DJ74" s="1294">
        <f t="shared" si="105"/>
        <v>0.5</v>
      </c>
      <c r="DK74" s="1295">
        <f t="shared" si="106"/>
        <v>2.7</v>
      </c>
      <c r="DL74" s="1296">
        <f t="shared" si="117"/>
        <v>3.28</v>
      </c>
      <c r="DM74" s="1294">
        <f t="shared" si="107"/>
        <v>0</v>
      </c>
      <c r="DN74" s="1295">
        <f t="shared" si="108"/>
        <v>0</v>
      </c>
      <c r="DO74" s="1296">
        <f t="shared" si="118"/>
        <v>3.28</v>
      </c>
      <c r="DP74" s="1294">
        <f t="shared" si="109"/>
        <v>0</v>
      </c>
      <c r="DQ74" s="1295">
        <f t="shared" si="110"/>
        <v>0</v>
      </c>
      <c r="DR74" s="1296">
        <f t="shared" si="111"/>
        <v>0</v>
      </c>
      <c r="DS74" s="1271"/>
      <c r="DT74" s="1271"/>
      <c r="DU74" s="1271"/>
      <c r="DV74" s="1271"/>
      <c r="DW74" s="1271"/>
      <c r="DX74" s="1271"/>
      <c r="DY74" s="1271"/>
    </row>
    <row r="75" spans="1:283" ht="19.149999999999999" customHeight="1" thickBot="1">
      <c r="A75" s="1283"/>
      <c r="B75" s="1271"/>
      <c r="C75" s="1998" t="s">
        <v>362</v>
      </c>
      <c r="D75" s="1999"/>
      <c r="E75" s="1999"/>
      <c r="F75" s="1999"/>
      <c r="G75" s="1999"/>
      <c r="H75" s="1999"/>
      <c r="I75" s="1999"/>
      <c r="J75" s="2000"/>
      <c r="K75" s="1320">
        <f t="shared" ref="K75:AP75" si="133">SUM(K57:K74)</f>
        <v>0</v>
      </c>
      <c r="L75" s="1320">
        <f t="shared" si="133"/>
        <v>0</v>
      </c>
      <c r="M75" s="1320">
        <f t="shared" si="133"/>
        <v>0</v>
      </c>
      <c r="N75" s="1320">
        <f t="shared" si="133"/>
        <v>2</v>
      </c>
      <c r="O75" s="1320">
        <f t="shared" si="133"/>
        <v>3</v>
      </c>
      <c r="P75" s="1320">
        <f t="shared" si="133"/>
        <v>0</v>
      </c>
      <c r="Q75" s="1320">
        <f t="shared" si="133"/>
        <v>1</v>
      </c>
      <c r="R75" s="1320">
        <f t="shared" si="133"/>
        <v>5</v>
      </c>
      <c r="S75" s="1320">
        <f t="shared" si="133"/>
        <v>3</v>
      </c>
      <c r="T75" s="1320">
        <f t="shared" si="133"/>
        <v>2</v>
      </c>
      <c r="U75" s="1320">
        <f t="shared" si="133"/>
        <v>4</v>
      </c>
      <c r="V75" s="1320">
        <f t="shared" si="133"/>
        <v>4</v>
      </c>
      <c r="W75" s="1320">
        <f t="shared" si="133"/>
        <v>0</v>
      </c>
      <c r="X75" s="1320">
        <f t="shared" si="133"/>
        <v>1</v>
      </c>
      <c r="Y75" s="1320">
        <f t="shared" si="133"/>
        <v>3</v>
      </c>
      <c r="Z75" s="1320">
        <f t="shared" si="133"/>
        <v>3</v>
      </c>
      <c r="AA75" s="1320">
        <f t="shared" si="133"/>
        <v>3</v>
      </c>
      <c r="AB75" s="1320">
        <f t="shared" si="133"/>
        <v>2</v>
      </c>
      <c r="AC75" s="1320">
        <f t="shared" si="133"/>
        <v>1</v>
      </c>
      <c r="AD75" s="1320">
        <f t="shared" si="133"/>
        <v>0</v>
      </c>
      <c r="AE75" s="1320">
        <f t="shared" si="133"/>
        <v>1</v>
      </c>
      <c r="AF75" s="1320">
        <f t="shared" si="133"/>
        <v>3</v>
      </c>
      <c r="AG75" s="1320">
        <f t="shared" si="133"/>
        <v>1</v>
      </c>
      <c r="AH75" s="1320">
        <f t="shared" si="133"/>
        <v>2</v>
      </c>
      <c r="AI75" s="1320">
        <f t="shared" si="133"/>
        <v>2</v>
      </c>
      <c r="AJ75" s="1320">
        <f t="shared" si="133"/>
        <v>0</v>
      </c>
      <c r="AK75" s="1320">
        <f t="shared" si="133"/>
        <v>0</v>
      </c>
      <c r="AL75" s="1320">
        <f t="shared" si="133"/>
        <v>0</v>
      </c>
      <c r="AM75" s="1320">
        <f t="shared" si="133"/>
        <v>0</v>
      </c>
      <c r="AN75" s="1320">
        <f t="shared" si="133"/>
        <v>0</v>
      </c>
      <c r="AO75" s="1320">
        <f t="shared" si="133"/>
        <v>2</v>
      </c>
      <c r="AP75" s="1320">
        <f t="shared" si="133"/>
        <v>3</v>
      </c>
      <c r="AQ75" s="1320">
        <f t="shared" ref="AQ75:CD75" si="134">SUM(AQ57:AQ74)</f>
        <v>1</v>
      </c>
      <c r="AR75" s="1320">
        <f t="shared" si="134"/>
        <v>0</v>
      </c>
      <c r="AS75" s="1320">
        <f t="shared" si="134"/>
        <v>1</v>
      </c>
      <c r="AT75" s="1320">
        <f t="shared" si="134"/>
        <v>1</v>
      </c>
      <c r="AU75" s="1320">
        <f t="shared" si="134"/>
        <v>3</v>
      </c>
      <c r="AV75" s="1320">
        <f t="shared" si="134"/>
        <v>2</v>
      </c>
      <c r="AW75" s="1320">
        <f t="shared" si="134"/>
        <v>1</v>
      </c>
      <c r="AX75" s="1320">
        <f t="shared" si="134"/>
        <v>0</v>
      </c>
      <c r="AY75" s="1320">
        <f t="shared" si="134"/>
        <v>0</v>
      </c>
      <c r="AZ75" s="1320">
        <f t="shared" si="134"/>
        <v>0</v>
      </c>
      <c r="BA75" s="1320">
        <f t="shared" si="134"/>
        <v>0</v>
      </c>
      <c r="BB75" s="1320">
        <f t="shared" si="134"/>
        <v>0</v>
      </c>
      <c r="BC75" s="1320">
        <f t="shared" si="134"/>
        <v>0</v>
      </c>
      <c r="BD75" s="1320">
        <f t="shared" si="134"/>
        <v>0</v>
      </c>
      <c r="BE75" s="1320">
        <f t="shared" si="134"/>
        <v>0</v>
      </c>
      <c r="BF75" s="1320">
        <f t="shared" si="134"/>
        <v>0</v>
      </c>
      <c r="BG75" s="1320">
        <f t="shared" si="134"/>
        <v>0</v>
      </c>
      <c r="BH75" s="1320">
        <f t="shared" si="134"/>
        <v>0</v>
      </c>
      <c r="BI75" s="1320">
        <f t="shared" si="134"/>
        <v>0</v>
      </c>
      <c r="BJ75" s="1320">
        <f t="shared" si="134"/>
        <v>0</v>
      </c>
      <c r="BK75" s="1320">
        <f t="shared" si="134"/>
        <v>0</v>
      </c>
      <c r="BL75" s="1320">
        <f t="shared" si="134"/>
        <v>0</v>
      </c>
      <c r="BM75" s="1320">
        <f t="shared" si="134"/>
        <v>0</v>
      </c>
      <c r="BN75" s="1320">
        <f t="shared" si="134"/>
        <v>0</v>
      </c>
      <c r="BO75" s="1320">
        <f t="shared" si="134"/>
        <v>0</v>
      </c>
      <c r="BP75" s="1320">
        <f t="shared" si="134"/>
        <v>0</v>
      </c>
      <c r="BQ75" s="1320">
        <f t="shared" si="134"/>
        <v>0</v>
      </c>
      <c r="BR75" s="1320">
        <f t="shared" si="134"/>
        <v>0</v>
      </c>
      <c r="BS75" s="1320">
        <f t="shared" si="134"/>
        <v>0</v>
      </c>
      <c r="BT75" s="1320">
        <f t="shared" si="134"/>
        <v>0</v>
      </c>
      <c r="BU75" s="1320">
        <f t="shared" si="134"/>
        <v>0</v>
      </c>
      <c r="BV75" s="1320">
        <f t="shared" si="134"/>
        <v>0</v>
      </c>
      <c r="BW75" s="1320">
        <f t="shared" si="134"/>
        <v>0</v>
      </c>
      <c r="BX75" s="1320">
        <f t="shared" si="134"/>
        <v>0</v>
      </c>
      <c r="BY75" s="1320">
        <f t="shared" si="134"/>
        <v>0</v>
      </c>
      <c r="BZ75" s="1320">
        <f t="shared" si="134"/>
        <v>0</v>
      </c>
      <c r="CA75" s="1320">
        <f t="shared" si="134"/>
        <v>0</v>
      </c>
      <c r="CB75" s="1320">
        <f t="shared" si="134"/>
        <v>0</v>
      </c>
      <c r="CC75" s="1320">
        <f t="shared" si="134"/>
        <v>0</v>
      </c>
      <c r="CD75" s="1359">
        <f t="shared" si="134"/>
        <v>60</v>
      </c>
      <c r="CE75" s="1500"/>
      <c r="CF75" s="1360"/>
      <c r="CG75" s="1361"/>
      <c r="CH75" s="1500">
        <f>SUM(CH57:CH74)</f>
        <v>62</v>
      </c>
      <c r="CI75" s="1500">
        <f>SUM(CI57:CI74)</f>
        <v>155.59999999999997</v>
      </c>
      <c r="CJ75" s="1500">
        <f>SUM(CJ57:CJ74)</f>
        <v>190.51</v>
      </c>
      <c r="CK75" s="318"/>
      <c r="CL75" s="318"/>
      <c r="CM75" s="318"/>
      <c r="CN75" s="1323"/>
      <c r="CO75" s="1323"/>
      <c r="CP75" s="318">
        <f>SUM(CP57:CP74)</f>
        <v>61100.000000000007</v>
      </c>
      <c r="CQ75" s="266">
        <f>SUM(CQ57:CQ74)</f>
        <v>18020</v>
      </c>
      <c r="CR75" s="1446">
        <f t="shared" si="94"/>
        <v>94.588210592619816</v>
      </c>
      <c r="CS75" s="1386"/>
      <c r="CT75" s="1325">
        <f>SUM(CT57:CT74)</f>
        <v>9247.996666666666</v>
      </c>
      <c r="CU75" s="1325">
        <f>SUM(CU57:CU74)</f>
        <v>8772.003333333334</v>
      </c>
      <c r="CV75" s="1325">
        <f>SUM(CV57:CV74)</f>
        <v>0</v>
      </c>
      <c r="CW75" s="1324"/>
      <c r="CX75" s="1326">
        <f t="shared" ref="CX75:DR75" si="135">SUM(CX57:CX74)</f>
        <v>20.000000000000004</v>
      </c>
      <c r="CY75" s="1326">
        <f t="shared" si="135"/>
        <v>48</v>
      </c>
      <c r="CZ75" s="1326">
        <f t="shared" si="135"/>
        <v>22.38</v>
      </c>
      <c r="DA75" s="1326">
        <f t="shared" si="135"/>
        <v>12</v>
      </c>
      <c r="DB75" s="1326">
        <f t="shared" si="135"/>
        <v>33.599999999999994</v>
      </c>
      <c r="DC75" s="1326">
        <f t="shared" si="135"/>
        <v>58.749999999999993</v>
      </c>
      <c r="DD75" s="1326">
        <f t="shared" si="135"/>
        <v>9</v>
      </c>
      <c r="DE75" s="1326">
        <f t="shared" si="135"/>
        <v>21.4</v>
      </c>
      <c r="DF75" s="1326">
        <f t="shared" si="135"/>
        <v>41.04</v>
      </c>
      <c r="DG75" s="1326">
        <f t="shared" si="135"/>
        <v>7.4999999999999991</v>
      </c>
      <c r="DH75" s="1326">
        <f t="shared" si="135"/>
        <v>18.2</v>
      </c>
      <c r="DI75" s="1326">
        <f t="shared" si="135"/>
        <v>24.14</v>
      </c>
      <c r="DJ75" s="1326">
        <f t="shared" si="135"/>
        <v>6.9</v>
      </c>
      <c r="DK75" s="1326">
        <f t="shared" si="135"/>
        <v>18.3</v>
      </c>
      <c r="DL75" s="1326">
        <f t="shared" si="135"/>
        <v>23.88</v>
      </c>
      <c r="DM75" s="1326">
        <f t="shared" si="135"/>
        <v>0</v>
      </c>
      <c r="DN75" s="1326">
        <f t="shared" si="135"/>
        <v>0</v>
      </c>
      <c r="DO75" s="1326">
        <f t="shared" si="135"/>
        <v>20.32</v>
      </c>
      <c r="DP75" s="1326">
        <f t="shared" si="135"/>
        <v>0</v>
      </c>
      <c r="DQ75" s="1326">
        <f t="shared" si="135"/>
        <v>0</v>
      </c>
      <c r="DR75" s="1326">
        <f t="shared" si="135"/>
        <v>0</v>
      </c>
    </row>
    <row r="76" spans="1:283" ht="8.4499999999999993" customHeight="1">
      <c r="C76" s="1327"/>
      <c r="D76" s="1328"/>
      <c r="E76" s="1328"/>
      <c r="F76" s="1328"/>
      <c r="G76" s="1364"/>
      <c r="H76" s="1364"/>
      <c r="I76" s="1364"/>
      <c r="J76" s="1364"/>
      <c r="K76" s="1329"/>
      <c r="L76" s="1329"/>
      <c r="M76" s="1329"/>
      <c r="N76" s="1329"/>
      <c r="O76" s="1329"/>
      <c r="P76" s="1329"/>
      <c r="Q76" s="1329"/>
      <c r="R76" s="1329"/>
      <c r="S76" s="1329"/>
      <c r="T76" s="1329"/>
      <c r="U76" s="1329"/>
      <c r="V76" s="1329"/>
      <c r="W76" s="1329"/>
      <c r="X76" s="1329"/>
      <c r="Y76" s="1329"/>
      <c r="Z76" s="1329"/>
      <c r="AA76" s="1329"/>
      <c r="AB76" s="1329"/>
      <c r="AC76" s="1329"/>
      <c r="AD76" s="1329"/>
      <c r="AE76" s="1329"/>
      <c r="AF76" s="1329"/>
      <c r="AG76" s="1329"/>
      <c r="AH76" s="1329"/>
      <c r="AI76" s="1329"/>
      <c r="AJ76" s="1329"/>
      <c r="AK76" s="1329"/>
      <c r="AL76" s="1329"/>
      <c r="AM76" s="1329"/>
      <c r="AN76" s="1329"/>
      <c r="AO76" s="1329"/>
      <c r="AP76" s="1329"/>
      <c r="AQ76" s="1329"/>
      <c r="AR76" s="1329"/>
      <c r="AS76" s="1329"/>
      <c r="AT76" s="1329"/>
      <c r="AU76" s="1329"/>
      <c r="AV76" s="1329"/>
      <c r="AW76" s="1329"/>
      <c r="AX76" s="1329"/>
      <c r="AY76" s="1329"/>
      <c r="AZ76" s="1329"/>
      <c r="BA76" s="1329"/>
      <c r="BB76" s="1329"/>
      <c r="BC76" s="1329"/>
      <c r="BD76" s="1329"/>
      <c r="BE76" s="1329"/>
      <c r="BF76" s="1329"/>
      <c r="BG76" s="1329"/>
      <c r="BH76" s="1329"/>
      <c r="BI76" s="1329"/>
      <c r="BJ76" s="1329"/>
      <c r="BK76" s="1329"/>
      <c r="BL76" s="1329"/>
      <c r="BM76" s="1329"/>
      <c r="BN76" s="1329"/>
      <c r="BO76" s="1329"/>
      <c r="BP76" s="1329"/>
      <c r="BQ76" s="1329"/>
      <c r="BR76" s="1329"/>
      <c r="BS76" s="1329"/>
      <c r="BT76" s="1329"/>
      <c r="BU76" s="1329"/>
      <c r="BV76" s="1329"/>
      <c r="BW76" s="1329"/>
      <c r="BX76" s="1329"/>
      <c r="BY76" s="1329"/>
      <c r="BZ76" s="1329"/>
      <c r="CA76" s="1329"/>
      <c r="CB76" s="1329"/>
      <c r="CC76" s="1329"/>
      <c r="CD76" s="1329"/>
      <c r="CE76" s="1330"/>
      <c r="CF76" s="1330"/>
      <c r="CG76" s="1330"/>
      <c r="CH76" s="1330"/>
      <c r="CI76" s="1330"/>
      <c r="CJ76" s="1331"/>
      <c r="CK76" s="547"/>
      <c r="CL76" s="547"/>
      <c r="CM76" s="322"/>
      <c r="CN76" s="1365"/>
      <c r="CO76" s="1387"/>
      <c r="CP76" s="1388"/>
      <c r="CQ76" s="1333"/>
      <c r="CR76" s="1444"/>
      <c r="CS76" s="1324"/>
      <c r="CT76" s="1279"/>
      <c r="CU76" s="1279"/>
      <c r="CV76" s="1279"/>
      <c r="CW76" s="1324"/>
      <c r="CX76" s="1326"/>
      <c r="CY76" s="1326"/>
      <c r="CZ76" s="1326"/>
      <c r="DA76" s="1326"/>
      <c r="DB76" s="1326"/>
      <c r="DC76" s="1326"/>
      <c r="DD76" s="1326"/>
      <c r="DE76" s="1326"/>
      <c r="DF76" s="1326"/>
      <c r="DG76" s="1326"/>
      <c r="DH76" s="1326"/>
      <c r="DI76" s="1326"/>
      <c r="DJ76" s="1326"/>
      <c r="DK76" s="1326"/>
      <c r="DL76" s="1326"/>
      <c r="DM76" s="1326"/>
      <c r="DN76" s="1326"/>
      <c r="DO76" s="1326"/>
      <c r="DP76" s="1326"/>
      <c r="DQ76" s="1326"/>
      <c r="DR76" s="1326"/>
    </row>
    <row r="77" spans="1:283" ht="13.5" hidden="1" thickBot="1">
      <c r="A77" s="1283"/>
      <c r="B77" s="1271"/>
      <c r="C77" s="1497" t="s">
        <v>363</v>
      </c>
      <c r="D77" s="1273"/>
      <c r="E77" s="1273"/>
      <c r="F77" s="1273"/>
      <c r="G77" s="1273"/>
      <c r="H77" s="1273"/>
      <c r="I77" s="1273"/>
      <c r="J77" s="1273"/>
      <c r="K77" s="1274"/>
      <c r="L77" s="1274"/>
      <c r="M77" s="1274"/>
      <c r="N77" s="1274"/>
      <c r="O77" s="1274"/>
      <c r="P77" s="1274"/>
      <c r="Q77" s="1274"/>
      <c r="R77" s="1274"/>
      <c r="S77" s="1274"/>
      <c r="T77" s="1274"/>
      <c r="U77" s="1274"/>
      <c r="V77" s="1274"/>
      <c r="W77" s="1274"/>
      <c r="X77" s="1274"/>
      <c r="Y77" s="1274"/>
      <c r="Z77" s="1274"/>
      <c r="AA77" s="1274"/>
      <c r="AB77" s="1274"/>
      <c r="AC77" s="1274"/>
      <c r="AD77" s="1274"/>
      <c r="AE77" s="1274"/>
      <c r="AF77" s="1274"/>
      <c r="AG77" s="1274"/>
      <c r="AH77" s="1274"/>
      <c r="AI77" s="1274"/>
      <c r="AJ77" s="1274"/>
      <c r="AK77" s="1274"/>
      <c r="AL77" s="1274"/>
      <c r="AM77" s="1274"/>
      <c r="AN77" s="1274"/>
      <c r="AO77" s="1274"/>
      <c r="AP77" s="1274"/>
      <c r="AQ77" s="1274"/>
      <c r="AR77" s="1274"/>
      <c r="AS77" s="1274"/>
      <c r="AT77" s="1274"/>
      <c r="AU77" s="1274"/>
      <c r="AV77" s="1274"/>
      <c r="AW77" s="1274"/>
      <c r="AX77" s="1274"/>
      <c r="AY77" s="1274"/>
      <c r="AZ77" s="1274"/>
      <c r="BA77" s="1274"/>
      <c r="BB77" s="1274"/>
      <c r="BC77" s="1274"/>
      <c r="BD77" s="1274"/>
      <c r="BE77" s="1274"/>
      <c r="BF77" s="1274"/>
      <c r="BG77" s="1274"/>
      <c r="BH77" s="1274"/>
      <c r="BI77" s="1274"/>
      <c r="BJ77" s="1274"/>
      <c r="BK77" s="1274"/>
      <c r="BL77" s="1274"/>
      <c r="BM77" s="1274"/>
      <c r="BN77" s="1274"/>
      <c r="BO77" s="1274"/>
      <c r="BP77" s="1274"/>
      <c r="BQ77" s="1274"/>
      <c r="BR77" s="1274"/>
      <c r="BS77" s="1274"/>
      <c r="BT77" s="1274"/>
      <c r="BU77" s="1274"/>
      <c r="BV77" s="1274"/>
      <c r="BW77" s="1274"/>
      <c r="BX77" s="1274"/>
      <c r="BY77" s="1274"/>
      <c r="BZ77" s="1274"/>
      <c r="CA77" s="1274"/>
      <c r="CB77" s="1274"/>
      <c r="CC77" s="1274"/>
      <c r="CD77" s="1274"/>
      <c r="CE77" s="1274"/>
      <c r="CF77" s="1274"/>
      <c r="CG77" s="1274"/>
      <c r="CH77" s="1276"/>
      <c r="CI77" s="1274"/>
      <c r="CJ77" s="1389"/>
      <c r="CK77" s="292" t="s">
        <v>364</v>
      </c>
      <c r="CL77" s="292" t="s">
        <v>365</v>
      </c>
      <c r="CM77" s="324"/>
      <c r="CN77" s="292"/>
      <c r="CO77" s="320"/>
      <c r="CP77" s="325"/>
      <c r="CQ77" s="1277"/>
      <c r="CR77" s="1278"/>
      <c r="CS77" s="1232"/>
      <c r="CT77" s="1279"/>
      <c r="CU77" s="1279"/>
      <c r="CV77" s="1279"/>
      <c r="CW77" s="1232"/>
      <c r="CX77" s="1984">
        <v>1</v>
      </c>
      <c r="CY77" s="1985"/>
      <c r="CZ77" s="1986"/>
      <c r="DA77" s="1984">
        <v>2</v>
      </c>
      <c r="DB77" s="1985"/>
      <c r="DC77" s="1986"/>
      <c r="DD77" s="1984">
        <v>3</v>
      </c>
      <c r="DE77" s="1985"/>
      <c r="DF77" s="1986"/>
      <c r="DG77" s="1984">
        <v>4</v>
      </c>
      <c r="DH77" s="1985"/>
      <c r="DI77" s="1986"/>
      <c r="DJ77" s="1984">
        <v>5</v>
      </c>
      <c r="DK77" s="1985"/>
      <c r="DL77" s="1986"/>
      <c r="DM77" s="1984">
        <v>6</v>
      </c>
      <c r="DN77" s="1985"/>
      <c r="DO77" s="1986"/>
      <c r="DP77" s="1984">
        <v>7</v>
      </c>
      <c r="DQ77" s="1985"/>
      <c r="DR77" s="1986"/>
    </row>
    <row r="78" spans="1:283" s="1372" customFormat="1" ht="16.149999999999999" hidden="1" customHeight="1">
      <c r="A78" s="1366"/>
      <c r="B78" s="1271"/>
      <c r="C78" s="156" t="s">
        <v>366</v>
      </c>
      <c r="D78" s="200">
        <v>0.29166666666666669</v>
      </c>
      <c r="E78" s="200" t="s">
        <v>304</v>
      </c>
      <c r="F78" s="200" t="s">
        <v>305</v>
      </c>
      <c r="G78" s="1367" t="str">
        <f t="shared" ref="G78" si="136">IF(D78&lt;=0.541,"DAY",(IF(D78&lt;=0.74930556,"EARLY",(IF(D78&lt;=0.97916667,"PRIME","LATE")))))</f>
        <v>DAY</v>
      </c>
      <c r="H78" s="1287" t="s">
        <v>256</v>
      </c>
      <c r="I78" s="1286" t="s">
        <v>306</v>
      </c>
      <c r="J78" s="1286" t="s">
        <v>367</v>
      </c>
      <c r="K78" s="1368"/>
      <c r="L78" s="1368"/>
      <c r="M78" s="1368"/>
      <c r="N78" s="1368"/>
      <c r="O78" s="1368"/>
      <c r="P78" s="1369"/>
      <c r="Q78" s="1369"/>
      <c r="R78" s="1368"/>
      <c r="S78" s="1368"/>
      <c r="T78" s="1368"/>
      <c r="U78" s="1368"/>
      <c r="V78" s="1368"/>
      <c r="W78" s="1369"/>
      <c r="X78" s="1369"/>
      <c r="Y78" s="1368"/>
      <c r="Z78" s="1368"/>
      <c r="AA78" s="1368"/>
      <c r="AB78" s="1368"/>
      <c r="AC78" s="1368"/>
      <c r="AD78" s="1369"/>
      <c r="AE78" s="1369"/>
      <c r="AF78" s="1368"/>
      <c r="AG78" s="1368"/>
      <c r="AH78" s="1368"/>
      <c r="AI78" s="1368"/>
      <c r="AJ78" s="1368"/>
      <c r="AK78" s="1369"/>
      <c r="AL78" s="1369"/>
      <c r="AM78" s="1368"/>
      <c r="AN78" s="1368"/>
      <c r="AO78" s="1368"/>
      <c r="AP78" s="1368"/>
      <c r="AQ78" s="1368"/>
      <c r="AR78" s="1369"/>
      <c r="AS78" s="1369"/>
      <c r="AT78" s="1368"/>
      <c r="AU78" s="1368"/>
      <c r="AV78" s="1368"/>
      <c r="AW78" s="1368"/>
      <c r="AX78" s="1368"/>
      <c r="AY78" s="1369"/>
      <c r="AZ78" s="1369"/>
      <c r="BA78" s="1368"/>
      <c r="BB78" s="1368"/>
      <c r="BC78" s="1368"/>
      <c r="BD78" s="1368"/>
      <c r="BE78" s="1368"/>
      <c r="BF78" s="1369"/>
      <c r="BG78" s="1369"/>
      <c r="BH78" s="1368"/>
      <c r="BI78" s="1368"/>
      <c r="BJ78" s="1368"/>
      <c r="BK78" s="1368"/>
      <c r="BL78" s="1368"/>
      <c r="BM78" s="1369"/>
      <c r="BN78" s="1369"/>
      <c r="BO78" s="1368"/>
      <c r="BP78" s="1368"/>
      <c r="BQ78" s="1368"/>
      <c r="BR78" s="1368"/>
      <c r="BS78" s="1368"/>
      <c r="BT78" s="1369"/>
      <c r="BU78" s="1369"/>
      <c r="BV78" s="1368"/>
      <c r="BW78" s="1368"/>
      <c r="BX78" s="1368"/>
      <c r="BY78" s="1368"/>
      <c r="BZ78" s="1368"/>
      <c r="CA78" s="1369"/>
      <c r="CB78" s="1369"/>
      <c r="CC78" s="1368"/>
      <c r="CD78" s="1370">
        <f t="shared" ref="CD78:CD87" si="137">SUM(K78:CC78)</f>
        <v>0</v>
      </c>
      <c r="CE78" s="205">
        <v>1.7</v>
      </c>
      <c r="CF78" s="206">
        <v>0.6</v>
      </c>
      <c r="CG78" s="330">
        <f t="shared" ref="CG78:CG100" si="138">(CE78*$CH$7)+(CF78*$CI$7)</f>
        <v>1.2293488636780849</v>
      </c>
      <c r="CH78" s="208">
        <f t="shared" ref="CH78" si="139">+CD78*CE78</f>
        <v>0</v>
      </c>
      <c r="CI78" s="209">
        <f t="shared" ref="CI78" si="140">+CD78*CF78</f>
        <v>0</v>
      </c>
      <c r="CJ78" s="210">
        <f t="shared" ref="CJ78" si="141">CD78*CG78</f>
        <v>0</v>
      </c>
      <c r="CK78" s="548">
        <v>200</v>
      </c>
      <c r="CL78" s="548">
        <v>1200</v>
      </c>
      <c r="CM78" s="276">
        <f>CL78/30*J78</f>
        <v>1200</v>
      </c>
      <c r="CN78" s="548">
        <f t="shared" ref="CN78:CN84" si="142">(CK78/30*J78)*CG78</f>
        <v>245.86977273561698</v>
      </c>
      <c r="CO78" s="1390">
        <v>245.87</v>
      </c>
      <c r="CP78" s="277">
        <f t="shared" ref="CP78:CP100" si="143">CM78*CD78</f>
        <v>0</v>
      </c>
      <c r="CQ78" s="277">
        <f>CO78*CD78</f>
        <v>0</v>
      </c>
      <c r="CR78" s="1371" t="e">
        <f t="shared" ref="CR78:CR101" si="144">CQ78/CJ78</f>
        <v>#DIV/0!</v>
      </c>
      <c r="CS78" s="1324"/>
      <c r="CT78" s="1279">
        <f t="shared" ref="CT78:CT87" si="145">SUM(R78:V78)*CO78</f>
        <v>0</v>
      </c>
      <c r="CU78" s="1279">
        <f t="shared" ref="CU78:CU87" si="146">SUM(W78:AX78)*CO78</f>
        <v>0</v>
      </c>
      <c r="CV78" s="1279"/>
      <c r="CW78" s="1324"/>
      <c r="CX78" s="1391">
        <f t="shared" ref="CX78:CX100" si="147">COUNTA(R78:X78)*$CE78</f>
        <v>0</v>
      </c>
      <c r="CY78" s="1392">
        <f t="shared" ref="CY78:CY100" si="148">COUNTA(R78:X78)*$CF78</f>
        <v>0</v>
      </c>
      <c r="CZ78" s="1393">
        <f t="shared" ref="CZ78:CZ100" si="149">COUNTA(R78:X78)*$CG78</f>
        <v>0</v>
      </c>
      <c r="DA78" s="1391">
        <f t="shared" ref="DA78:DA100" si="150">COUNTA(Y78:AE78)*$CE78</f>
        <v>0</v>
      </c>
      <c r="DB78" s="1392">
        <f t="shared" ref="DB78:DB100" si="151">COUNTA(Y78:AE78)*$CF78</f>
        <v>0</v>
      </c>
      <c r="DC78" s="1393">
        <f t="shared" ref="DC78:DC100" si="152">COUNTA(Y78:AE78)*$CG78</f>
        <v>0</v>
      </c>
      <c r="DD78" s="1294">
        <f t="shared" ref="DD78:DD100" si="153">COUNTA(AF78:AL78)*$CE78</f>
        <v>0</v>
      </c>
      <c r="DE78" s="1295">
        <f t="shared" ref="DE78:DE100" si="154">COUNTA(AF78:AL78)*$CF78</f>
        <v>0</v>
      </c>
      <c r="DF78" s="1296">
        <f t="shared" ref="DF78:DF100" si="155">COUNTA(AF78:AL78)*$CG78</f>
        <v>0</v>
      </c>
      <c r="DG78" s="1294">
        <f t="shared" ref="DG78:DG100" si="156">COUNTA(AM78:AS78)*$CE78</f>
        <v>0</v>
      </c>
      <c r="DH78" s="1295">
        <f t="shared" ref="DH78:DH100" si="157">COUNTA(AM78:AS78)*$CF78</f>
        <v>0</v>
      </c>
      <c r="DI78" s="1296">
        <f t="shared" ref="DI78:DI100" si="158">COUNTA(AM78:AS78)*$CG78</f>
        <v>0</v>
      </c>
      <c r="DJ78" s="1294">
        <f t="shared" ref="DJ78:DJ100" si="159">COUNTA(AT78:AZ78)*$CE78</f>
        <v>0</v>
      </c>
      <c r="DK78" s="1295">
        <f t="shared" ref="DK78:DK100" si="160">COUNTA(AT78:AZ78)*$CF78</f>
        <v>0</v>
      </c>
      <c r="DL78" s="1296">
        <f t="shared" ref="DL78:DL100" si="161">COUNTA(AT78:AZ78)*$CG78</f>
        <v>0</v>
      </c>
      <c r="DM78" s="1294">
        <f t="shared" ref="DM78:DM100" si="162">COUNTA(BA78:BG78)*$CE78</f>
        <v>0</v>
      </c>
      <c r="DN78" s="1295">
        <f t="shared" ref="DN78:DN100" si="163">COUNTA(BA78:BG78)*$CF78</f>
        <v>0</v>
      </c>
      <c r="DO78" s="1296">
        <f t="shared" ref="DO78:DO100" si="164">COUNTA(BA78:BG78)*$CG78</f>
        <v>0</v>
      </c>
      <c r="DP78" s="1294">
        <f t="shared" ref="DP78:DP100" si="165">COUNTA(BH78:BN78)*$CE78</f>
        <v>0</v>
      </c>
      <c r="DQ78" s="1295">
        <f t="shared" ref="DQ78:DQ100" si="166">COUNTA(BH78:BN78)*$CF78</f>
        <v>0</v>
      </c>
      <c r="DR78" s="1296">
        <f t="shared" ref="DR78:DR100" si="167">COUNTA(BH78:BN78)*$CG78</f>
        <v>0</v>
      </c>
      <c r="DS78" s="1271"/>
      <c r="DT78" s="1271"/>
      <c r="DU78" s="1271"/>
      <c r="DV78" s="1271"/>
      <c r="DW78" s="1271"/>
      <c r="DX78" s="1271"/>
      <c r="DY78" s="1271"/>
      <c r="DZ78" s="1229"/>
      <c r="EA78" s="1229"/>
      <c r="EB78" s="1229"/>
      <c r="EC78" s="1229"/>
      <c r="ED78" s="1229"/>
      <c r="EE78" s="1229"/>
      <c r="EF78" s="1229"/>
      <c r="EG78" s="1229"/>
      <c r="EH78" s="1229"/>
      <c r="EI78" s="1229"/>
      <c r="EJ78" s="1229"/>
      <c r="EK78" s="1229"/>
      <c r="EL78" s="1229"/>
      <c r="EM78" s="1229"/>
      <c r="EN78" s="1229"/>
      <c r="EO78" s="1229"/>
      <c r="EP78" s="1229"/>
      <c r="EQ78" s="1229"/>
      <c r="ER78" s="1229"/>
      <c r="ES78" s="1229"/>
      <c r="ET78" s="1229"/>
      <c r="EU78" s="1229"/>
      <c r="EV78" s="1229"/>
      <c r="EW78" s="1229"/>
      <c r="EX78" s="1229"/>
      <c r="EY78" s="1229"/>
      <c r="EZ78" s="1229"/>
      <c r="FA78" s="1229"/>
      <c r="FB78" s="1229"/>
      <c r="FC78" s="1229"/>
      <c r="FD78" s="1229"/>
      <c r="FE78" s="1229"/>
      <c r="FF78" s="1229"/>
      <c r="FG78" s="1229"/>
      <c r="FH78" s="1229"/>
      <c r="FI78" s="1229"/>
      <c r="FJ78" s="1229"/>
      <c r="FK78" s="1229"/>
      <c r="FL78" s="1229"/>
      <c r="FM78" s="1229"/>
      <c r="FN78" s="1229"/>
      <c r="FO78" s="1229"/>
      <c r="FP78" s="1229"/>
      <c r="FQ78" s="1229"/>
      <c r="FR78" s="1229"/>
      <c r="FS78" s="1229"/>
      <c r="FT78" s="1229"/>
      <c r="FU78" s="1229"/>
      <c r="FV78" s="1229"/>
      <c r="FW78" s="1229"/>
      <c r="FX78" s="1229"/>
      <c r="FY78" s="1229"/>
      <c r="FZ78" s="1229"/>
      <c r="GA78" s="1229"/>
      <c r="GB78" s="1229"/>
      <c r="GC78" s="1229"/>
      <c r="GD78" s="1229"/>
      <c r="GE78" s="1229"/>
      <c r="GF78" s="1229"/>
      <c r="GG78" s="1229"/>
      <c r="GH78" s="1229"/>
      <c r="GI78" s="1229"/>
      <c r="GJ78" s="1229"/>
      <c r="GK78" s="1229"/>
      <c r="GL78" s="1229"/>
      <c r="GM78" s="1229"/>
      <c r="GN78" s="1229"/>
      <c r="GO78" s="1229"/>
      <c r="GP78" s="1229"/>
      <c r="GQ78" s="1229"/>
      <c r="GR78" s="1229"/>
      <c r="GS78" s="1229"/>
      <c r="GT78" s="1229"/>
      <c r="GU78" s="1229"/>
      <c r="GV78" s="1229"/>
      <c r="GW78" s="1229"/>
      <c r="GX78" s="1229"/>
      <c r="GY78" s="1229"/>
      <c r="GZ78" s="1229"/>
      <c r="HA78" s="1229"/>
      <c r="HB78" s="1229"/>
      <c r="HC78" s="1229"/>
      <c r="HD78" s="1229"/>
      <c r="HE78" s="1229"/>
      <c r="HF78" s="1229"/>
      <c r="HG78" s="1229"/>
      <c r="HH78" s="1229"/>
      <c r="HI78" s="1229"/>
      <c r="HJ78" s="1229"/>
      <c r="HK78" s="1229"/>
      <c r="HL78" s="1229"/>
      <c r="HM78" s="1229"/>
      <c r="HN78" s="1229"/>
      <c r="HO78" s="1229"/>
      <c r="HP78" s="1229"/>
      <c r="HQ78" s="1229"/>
      <c r="HR78" s="1229"/>
      <c r="HS78" s="1229"/>
      <c r="HT78" s="1229"/>
      <c r="HU78" s="1229"/>
      <c r="HV78" s="1229"/>
      <c r="HW78" s="1229"/>
      <c r="HX78" s="1229"/>
      <c r="HY78" s="1229"/>
      <c r="HZ78" s="1229"/>
      <c r="IA78" s="1229"/>
      <c r="IB78" s="1229"/>
      <c r="IC78" s="1229"/>
      <c r="ID78" s="1229"/>
      <c r="IE78" s="1229"/>
      <c r="IF78" s="1229"/>
      <c r="IG78" s="1229"/>
      <c r="IH78" s="1229"/>
      <c r="II78" s="1229"/>
      <c r="IJ78" s="1229"/>
      <c r="IK78" s="1229"/>
      <c r="IL78" s="1229"/>
      <c r="IM78" s="1229"/>
      <c r="IN78" s="1229"/>
      <c r="IO78" s="1229"/>
      <c r="IP78" s="1229"/>
      <c r="IQ78" s="1229"/>
      <c r="IR78" s="1229"/>
      <c r="IS78" s="1229"/>
      <c r="IT78" s="1229"/>
      <c r="IU78" s="1229"/>
      <c r="IV78" s="1229"/>
      <c r="IW78" s="1229"/>
      <c r="IX78" s="1229"/>
      <c r="IY78" s="1229"/>
      <c r="IZ78" s="1229"/>
      <c r="JA78" s="1229"/>
      <c r="JB78" s="1229"/>
      <c r="JC78" s="1229"/>
      <c r="JD78" s="1229"/>
      <c r="JE78" s="1229"/>
      <c r="JF78" s="1229"/>
      <c r="JG78" s="1229"/>
      <c r="JH78" s="1229"/>
      <c r="JI78" s="1229"/>
      <c r="JJ78" s="1229"/>
      <c r="JK78" s="1229"/>
      <c r="JL78" s="1229"/>
      <c r="JM78" s="1229"/>
      <c r="JN78" s="1229"/>
      <c r="JO78" s="1229"/>
      <c r="JP78" s="1229"/>
      <c r="JQ78" s="1229"/>
      <c r="JR78" s="1229"/>
      <c r="JS78" s="1229"/>
      <c r="JT78" s="1229"/>
      <c r="JU78" s="1229"/>
      <c r="JV78" s="1229"/>
      <c r="JW78" s="1229"/>
    </row>
    <row r="79" spans="1:283" s="1372" customFormat="1" ht="16.149999999999999" hidden="1" customHeight="1">
      <c r="A79" s="1366"/>
      <c r="B79" s="1271"/>
      <c r="C79" s="149" t="s">
        <v>368</v>
      </c>
      <c r="D79" s="151">
        <v>0.3125</v>
      </c>
      <c r="E79" s="151" t="s">
        <v>304</v>
      </c>
      <c r="F79" s="151" t="s">
        <v>305</v>
      </c>
      <c r="G79" s="1337" t="str">
        <f>IF(D79&lt;=0.541,"DAY",(IF(D79&lt;=0.74930556,"EARLY",(IF(D79&lt;=0.97916667,"PRIME","LATE")))))</f>
        <v>DAY</v>
      </c>
      <c r="H79" s="1300" t="s">
        <v>256</v>
      </c>
      <c r="I79" s="1306" t="s">
        <v>306</v>
      </c>
      <c r="J79" s="1306" t="s">
        <v>367</v>
      </c>
      <c r="K79" s="1373"/>
      <c r="L79" s="1373"/>
      <c r="M79" s="1373"/>
      <c r="N79" s="1373"/>
      <c r="O79" s="1373"/>
      <c r="P79" s="1374"/>
      <c r="Q79" s="1374"/>
      <c r="R79" s="1373"/>
      <c r="S79" s="1373"/>
      <c r="T79" s="1373"/>
      <c r="U79" s="1373"/>
      <c r="V79" s="1373"/>
      <c r="W79" s="1374"/>
      <c r="X79" s="1374"/>
      <c r="Y79" s="1373"/>
      <c r="Z79" s="1373"/>
      <c r="AA79" s="1373"/>
      <c r="AB79" s="1373"/>
      <c r="AC79" s="1373"/>
      <c r="AD79" s="1374"/>
      <c r="AE79" s="1374"/>
      <c r="AF79" s="1373"/>
      <c r="AG79" s="1373"/>
      <c r="AH79" s="1373"/>
      <c r="AI79" s="1373"/>
      <c r="AJ79" s="1373"/>
      <c r="AK79" s="1374"/>
      <c r="AL79" s="1374"/>
      <c r="AM79" s="1373"/>
      <c r="AN79" s="1373"/>
      <c r="AO79" s="1373"/>
      <c r="AP79" s="1373"/>
      <c r="AQ79" s="1373"/>
      <c r="AR79" s="1374"/>
      <c r="AS79" s="1374"/>
      <c r="AT79" s="1373"/>
      <c r="AU79" s="1373"/>
      <c r="AV79" s="1373"/>
      <c r="AW79" s="1373"/>
      <c r="AX79" s="1373"/>
      <c r="AY79" s="1374"/>
      <c r="AZ79" s="1374"/>
      <c r="BA79" s="1373"/>
      <c r="BB79" s="1373"/>
      <c r="BC79" s="1373"/>
      <c r="BD79" s="1373"/>
      <c r="BE79" s="1373"/>
      <c r="BF79" s="1374"/>
      <c r="BG79" s="1374"/>
      <c r="BH79" s="1373"/>
      <c r="BI79" s="1373"/>
      <c r="BJ79" s="1373"/>
      <c r="BK79" s="1373"/>
      <c r="BL79" s="1373"/>
      <c r="BM79" s="1374"/>
      <c r="BN79" s="1374"/>
      <c r="BO79" s="1373"/>
      <c r="BP79" s="1373"/>
      <c r="BQ79" s="1373"/>
      <c r="BR79" s="1373"/>
      <c r="BS79" s="1373"/>
      <c r="BT79" s="1374"/>
      <c r="BU79" s="1374"/>
      <c r="BV79" s="1373"/>
      <c r="BW79" s="1373"/>
      <c r="BX79" s="1373"/>
      <c r="BY79" s="1373"/>
      <c r="BZ79" s="1373"/>
      <c r="CA79" s="1374"/>
      <c r="CB79" s="1374"/>
      <c r="CC79" s="1373"/>
      <c r="CD79" s="1375">
        <f t="shared" si="137"/>
        <v>0</v>
      </c>
      <c r="CE79" s="144">
        <v>1.7</v>
      </c>
      <c r="CF79" s="145">
        <v>0.8</v>
      </c>
      <c r="CG79" s="331">
        <f t="shared" si="138"/>
        <v>1.3149217975547969</v>
      </c>
      <c r="CH79" s="153">
        <f>+CD79*CE79</f>
        <v>0</v>
      </c>
      <c r="CI79" s="147">
        <f>+CD79*CF79</f>
        <v>0</v>
      </c>
      <c r="CJ79" s="148">
        <f>CD79*CG79</f>
        <v>0</v>
      </c>
      <c r="CK79" s="549">
        <v>200</v>
      </c>
      <c r="CL79" s="549">
        <v>1400</v>
      </c>
      <c r="CM79" s="276">
        <f>CL79/30*J79</f>
        <v>1400</v>
      </c>
      <c r="CN79" s="548">
        <f t="shared" si="142"/>
        <v>262.98435951095939</v>
      </c>
      <c r="CO79" s="1394">
        <v>262.98</v>
      </c>
      <c r="CP79" s="250">
        <f t="shared" si="143"/>
        <v>0</v>
      </c>
      <c r="CQ79" s="250">
        <f>CO79*CD79</f>
        <v>0</v>
      </c>
      <c r="CR79" s="1376" t="e">
        <f t="shared" si="144"/>
        <v>#DIV/0!</v>
      </c>
      <c r="CS79" s="1293"/>
      <c r="CT79" s="1279">
        <f t="shared" si="145"/>
        <v>0</v>
      </c>
      <c r="CU79" s="1279">
        <f t="shared" si="146"/>
        <v>0</v>
      </c>
      <c r="CV79" s="1279"/>
      <c r="CW79" s="1293"/>
      <c r="CX79" s="1294">
        <f t="shared" si="147"/>
        <v>0</v>
      </c>
      <c r="CY79" s="1295">
        <f t="shared" si="148"/>
        <v>0</v>
      </c>
      <c r="CZ79" s="1296">
        <f t="shared" si="149"/>
        <v>0</v>
      </c>
      <c r="DA79" s="1294">
        <f t="shared" si="150"/>
        <v>0</v>
      </c>
      <c r="DB79" s="1295">
        <f t="shared" si="151"/>
        <v>0</v>
      </c>
      <c r="DC79" s="1296">
        <f t="shared" si="152"/>
        <v>0</v>
      </c>
      <c r="DD79" s="1294">
        <f t="shared" si="153"/>
        <v>0</v>
      </c>
      <c r="DE79" s="1295">
        <f t="shared" si="154"/>
        <v>0</v>
      </c>
      <c r="DF79" s="1296">
        <f t="shared" si="155"/>
        <v>0</v>
      </c>
      <c r="DG79" s="1294">
        <f t="shared" si="156"/>
        <v>0</v>
      </c>
      <c r="DH79" s="1295">
        <f t="shared" si="157"/>
        <v>0</v>
      </c>
      <c r="DI79" s="1296">
        <f t="shared" si="158"/>
        <v>0</v>
      </c>
      <c r="DJ79" s="1294">
        <f t="shared" si="159"/>
        <v>0</v>
      </c>
      <c r="DK79" s="1295">
        <f t="shared" si="160"/>
        <v>0</v>
      </c>
      <c r="DL79" s="1296">
        <f t="shared" si="161"/>
        <v>0</v>
      </c>
      <c r="DM79" s="1294">
        <f t="shared" si="162"/>
        <v>0</v>
      </c>
      <c r="DN79" s="1295">
        <f t="shared" si="163"/>
        <v>0</v>
      </c>
      <c r="DO79" s="1296">
        <f t="shared" si="164"/>
        <v>0</v>
      </c>
      <c r="DP79" s="1294">
        <f t="shared" si="165"/>
        <v>0</v>
      </c>
      <c r="DQ79" s="1295">
        <f t="shared" si="166"/>
        <v>0</v>
      </c>
      <c r="DR79" s="1296">
        <f t="shared" si="167"/>
        <v>0</v>
      </c>
      <c r="DS79" s="1271"/>
      <c r="DT79" s="1271"/>
      <c r="DU79" s="1271"/>
      <c r="DV79" s="1271"/>
      <c r="DW79" s="1271"/>
      <c r="DX79" s="1271"/>
      <c r="DY79" s="1271"/>
      <c r="DZ79" s="1229"/>
      <c r="EA79" s="1229"/>
      <c r="EB79" s="1229"/>
      <c r="EC79" s="1229"/>
      <c r="ED79" s="1229"/>
      <c r="EE79" s="1229"/>
      <c r="EF79" s="1229"/>
      <c r="EG79" s="1229"/>
      <c r="EH79" s="1229"/>
      <c r="EI79" s="1229"/>
      <c r="EJ79" s="1229"/>
      <c r="EK79" s="1229"/>
      <c r="EL79" s="1229"/>
      <c r="EM79" s="1229"/>
      <c r="EN79" s="1229"/>
      <c r="EO79" s="1229"/>
      <c r="EP79" s="1229"/>
      <c r="EQ79" s="1229"/>
      <c r="ER79" s="1229"/>
      <c r="ES79" s="1229"/>
      <c r="ET79" s="1229"/>
      <c r="EU79" s="1229"/>
      <c r="EV79" s="1229"/>
      <c r="EW79" s="1229"/>
      <c r="EX79" s="1229"/>
      <c r="EY79" s="1229"/>
      <c r="EZ79" s="1229"/>
      <c r="FA79" s="1229"/>
      <c r="FB79" s="1229"/>
      <c r="FC79" s="1229"/>
      <c r="FD79" s="1229"/>
      <c r="FE79" s="1229"/>
      <c r="FF79" s="1229"/>
      <c r="FG79" s="1229"/>
      <c r="FH79" s="1229"/>
      <c r="FI79" s="1229"/>
      <c r="FJ79" s="1229"/>
      <c r="FK79" s="1229"/>
      <c r="FL79" s="1229"/>
      <c r="FM79" s="1229"/>
      <c r="FN79" s="1229"/>
      <c r="FO79" s="1229"/>
      <c r="FP79" s="1229"/>
      <c r="FQ79" s="1229"/>
      <c r="FR79" s="1229"/>
      <c r="FS79" s="1229"/>
      <c r="FT79" s="1229"/>
      <c r="FU79" s="1229"/>
      <c r="FV79" s="1229"/>
      <c r="FW79" s="1229"/>
      <c r="FX79" s="1229"/>
      <c r="FY79" s="1229"/>
      <c r="FZ79" s="1229"/>
      <c r="GA79" s="1229"/>
      <c r="GB79" s="1229"/>
      <c r="GC79" s="1229"/>
      <c r="GD79" s="1229"/>
      <c r="GE79" s="1229"/>
      <c r="GF79" s="1229"/>
      <c r="GG79" s="1229"/>
      <c r="GH79" s="1229"/>
      <c r="GI79" s="1229"/>
      <c r="GJ79" s="1229"/>
      <c r="GK79" s="1229"/>
      <c r="GL79" s="1229"/>
      <c r="GM79" s="1229"/>
      <c r="GN79" s="1229"/>
      <c r="GO79" s="1229"/>
      <c r="GP79" s="1229"/>
      <c r="GQ79" s="1229"/>
      <c r="GR79" s="1229"/>
      <c r="GS79" s="1229"/>
      <c r="GT79" s="1229"/>
      <c r="GU79" s="1229"/>
      <c r="GV79" s="1229"/>
      <c r="GW79" s="1229"/>
      <c r="GX79" s="1229"/>
      <c r="GY79" s="1229"/>
      <c r="GZ79" s="1229"/>
      <c r="HA79" s="1229"/>
      <c r="HB79" s="1229"/>
      <c r="HC79" s="1229"/>
      <c r="HD79" s="1229"/>
      <c r="HE79" s="1229"/>
      <c r="HF79" s="1229"/>
      <c r="HG79" s="1229"/>
      <c r="HH79" s="1229"/>
      <c r="HI79" s="1229"/>
      <c r="HJ79" s="1229"/>
      <c r="HK79" s="1229"/>
      <c r="HL79" s="1229"/>
      <c r="HM79" s="1229"/>
      <c r="HN79" s="1229"/>
      <c r="HO79" s="1229"/>
      <c r="HP79" s="1229"/>
      <c r="HQ79" s="1229"/>
      <c r="HR79" s="1229"/>
      <c r="HS79" s="1229"/>
      <c r="HT79" s="1229"/>
      <c r="HU79" s="1229"/>
      <c r="HV79" s="1229"/>
      <c r="HW79" s="1229"/>
      <c r="HX79" s="1229"/>
      <c r="HY79" s="1229"/>
      <c r="HZ79" s="1229"/>
      <c r="IA79" s="1229"/>
      <c r="IB79" s="1229"/>
      <c r="IC79" s="1229"/>
      <c r="ID79" s="1229"/>
      <c r="IE79" s="1229"/>
      <c r="IF79" s="1229"/>
      <c r="IG79" s="1229"/>
      <c r="IH79" s="1229"/>
      <c r="II79" s="1229"/>
      <c r="IJ79" s="1229"/>
      <c r="IK79" s="1229"/>
      <c r="IL79" s="1229"/>
      <c r="IM79" s="1229"/>
      <c r="IN79" s="1229"/>
      <c r="IO79" s="1229"/>
      <c r="IP79" s="1229"/>
      <c r="IQ79" s="1229"/>
      <c r="IR79" s="1229"/>
      <c r="IS79" s="1229"/>
      <c r="IT79" s="1229"/>
      <c r="IU79" s="1229"/>
      <c r="IV79" s="1229"/>
      <c r="IW79" s="1229"/>
      <c r="IX79" s="1229"/>
      <c r="IY79" s="1229"/>
      <c r="IZ79" s="1229"/>
      <c r="JA79" s="1229"/>
      <c r="JB79" s="1229"/>
      <c r="JC79" s="1229"/>
      <c r="JD79" s="1229"/>
      <c r="JE79" s="1229"/>
      <c r="JF79" s="1229"/>
      <c r="JG79" s="1229"/>
      <c r="JH79" s="1229"/>
      <c r="JI79" s="1229"/>
      <c r="JJ79" s="1229"/>
      <c r="JK79" s="1229"/>
      <c r="JL79" s="1229"/>
      <c r="JM79" s="1229"/>
      <c r="JN79" s="1229"/>
      <c r="JO79" s="1229"/>
      <c r="JP79" s="1229"/>
      <c r="JQ79" s="1229"/>
      <c r="JR79" s="1229"/>
      <c r="JS79" s="1229"/>
      <c r="JT79" s="1229"/>
      <c r="JU79" s="1229"/>
      <c r="JV79" s="1229"/>
      <c r="JW79" s="1229"/>
    </row>
    <row r="80" spans="1:283" s="1372" customFormat="1" ht="16.149999999999999" hidden="1" customHeight="1">
      <c r="A80" s="1366"/>
      <c r="B80" s="1271"/>
      <c r="C80" s="149" t="s">
        <v>369</v>
      </c>
      <c r="D80" s="151">
        <v>0.54166666666666663</v>
      </c>
      <c r="E80" s="151" t="s">
        <v>304</v>
      </c>
      <c r="F80" s="151" t="s">
        <v>305</v>
      </c>
      <c r="G80" s="1337" t="str">
        <f>IF(D80&lt;=0.541,"DAY",(IF(D80&lt;=0.74930556,"EARLY",(IF(D80&lt;=0.97916667,"PRIME","LATE")))))</f>
        <v>EARLY</v>
      </c>
      <c r="H80" s="1300" t="s">
        <v>256</v>
      </c>
      <c r="I80" s="1306" t="s">
        <v>306</v>
      </c>
      <c r="J80" s="1306" t="s">
        <v>367</v>
      </c>
      <c r="K80" s="1373"/>
      <c r="L80" s="1373"/>
      <c r="M80" s="1373"/>
      <c r="N80" s="1373"/>
      <c r="O80" s="1373"/>
      <c r="P80" s="1374"/>
      <c r="Q80" s="1374"/>
      <c r="R80" s="1373"/>
      <c r="S80" s="1373"/>
      <c r="T80" s="1373"/>
      <c r="U80" s="1373"/>
      <c r="V80" s="1373"/>
      <c r="W80" s="1374"/>
      <c r="X80" s="1374"/>
      <c r="Y80" s="1373"/>
      <c r="Z80" s="1373"/>
      <c r="AA80" s="1373"/>
      <c r="AB80" s="1373"/>
      <c r="AC80" s="1373"/>
      <c r="AD80" s="1374"/>
      <c r="AE80" s="1374"/>
      <c r="AF80" s="1373"/>
      <c r="AG80" s="1373"/>
      <c r="AH80" s="1373"/>
      <c r="AI80" s="1373"/>
      <c r="AJ80" s="1373"/>
      <c r="AK80" s="1374"/>
      <c r="AL80" s="1374"/>
      <c r="AM80" s="1373"/>
      <c r="AN80" s="1373"/>
      <c r="AO80" s="1373"/>
      <c r="AP80" s="1373"/>
      <c r="AQ80" s="1373"/>
      <c r="AR80" s="1374"/>
      <c r="AS80" s="1374"/>
      <c r="AT80" s="1373"/>
      <c r="AU80" s="1373"/>
      <c r="AV80" s="1373"/>
      <c r="AW80" s="1373"/>
      <c r="AX80" s="1373"/>
      <c r="AY80" s="1374"/>
      <c r="AZ80" s="1374"/>
      <c r="BA80" s="1373"/>
      <c r="BB80" s="1373"/>
      <c r="BC80" s="1373"/>
      <c r="BD80" s="1373"/>
      <c r="BE80" s="1373"/>
      <c r="BF80" s="1374"/>
      <c r="BG80" s="1374"/>
      <c r="BH80" s="1373"/>
      <c r="BI80" s="1373"/>
      <c r="BJ80" s="1373"/>
      <c r="BK80" s="1373"/>
      <c r="BL80" s="1373"/>
      <c r="BM80" s="1374"/>
      <c r="BN80" s="1374"/>
      <c r="BO80" s="1373"/>
      <c r="BP80" s="1373"/>
      <c r="BQ80" s="1373"/>
      <c r="BR80" s="1373"/>
      <c r="BS80" s="1373"/>
      <c r="BT80" s="1374"/>
      <c r="BU80" s="1374"/>
      <c r="BV80" s="1373"/>
      <c r="BW80" s="1373"/>
      <c r="BX80" s="1373"/>
      <c r="BY80" s="1373"/>
      <c r="BZ80" s="1373"/>
      <c r="CA80" s="1374"/>
      <c r="CB80" s="1374"/>
      <c r="CC80" s="1373"/>
      <c r="CD80" s="1375">
        <f t="shared" si="137"/>
        <v>0</v>
      </c>
      <c r="CE80" s="144">
        <v>2</v>
      </c>
      <c r="CF80" s="145">
        <v>0.8</v>
      </c>
      <c r="CG80" s="331">
        <f t="shared" si="138"/>
        <v>1.486562396739729</v>
      </c>
      <c r="CH80" s="153">
        <f>+CD80*CE80</f>
        <v>0</v>
      </c>
      <c r="CI80" s="147">
        <f>+CD80*CF80</f>
        <v>0</v>
      </c>
      <c r="CJ80" s="148">
        <f>CD80*CG80</f>
        <v>0</v>
      </c>
      <c r="CK80" s="549">
        <v>280</v>
      </c>
      <c r="CL80" s="549">
        <v>2000</v>
      </c>
      <c r="CM80" s="276">
        <f t="shared" ref="CM80:CM87" si="168">CL80/30*J80</f>
        <v>2000.0000000000002</v>
      </c>
      <c r="CN80" s="548">
        <f t="shared" si="142"/>
        <v>416.23747108712411</v>
      </c>
      <c r="CO80" s="1394">
        <v>416.24</v>
      </c>
      <c r="CP80" s="250">
        <f t="shared" si="143"/>
        <v>0</v>
      </c>
      <c r="CQ80" s="250">
        <f t="shared" ref="CQ80:CQ87" si="169">CO80*CD80</f>
        <v>0</v>
      </c>
      <c r="CR80" s="1376" t="e">
        <f t="shared" si="144"/>
        <v>#DIV/0!</v>
      </c>
      <c r="CS80" s="1293"/>
      <c r="CT80" s="1279">
        <f t="shared" si="145"/>
        <v>0</v>
      </c>
      <c r="CU80" s="1279">
        <f t="shared" si="146"/>
        <v>0</v>
      </c>
      <c r="CV80" s="1279"/>
      <c r="CW80" s="1293"/>
      <c r="CX80" s="1294">
        <f t="shared" si="147"/>
        <v>0</v>
      </c>
      <c r="CY80" s="1295">
        <f t="shared" si="148"/>
        <v>0</v>
      </c>
      <c r="CZ80" s="1296">
        <f t="shared" si="149"/>
        <v>0</v>
      </c>
      <c r="DA80" s="1294">
        <f t="shared" si="150"/>
        <v>0</v>
      </c>
      <c r="DB80" s="1295">
        <f t="shared" si="151"/>
        <v>0</v>
      </c>
      <c r="DC80" s="1296">
        <f t="shared" si="152"/>
        <v>0</v>
      </c>
      <c r="DD80" s="1294">
        <f t="shared" si="153"/>
        <v>0</v>
      </c>
      <c r="DE80" s="1295">
        <f t="shared" si="154"/>
        <v>0</v>
      </c>
      <c r="DF80" s="1296">
        <f t="shared" si="155"/>
        <v>0</v>
      </c>
      <c r="DG80" s="1294">
        <f t="shared" si="156"/>
        <v>0</v>
      </c>
      <c r="DH80" s="1295">
        <f t="shared" si="157"/>
        <v>0</v>
      </c>
      <c r="DI80" s="1296">
        <f t="shared" si="158"/>
        <v>0</v>
      </c>
      <c r="DJ80" s="1294">
        <f t="shared" si="159"/>
        <v>0</v>
      </c>
      <c r="DK80" s="1295">
        <f t="shared" si="160"/>
        <v>0</v>
      </c>
      <c r="DL80" s="1296">
        <f t="shared" si="161"/>
        <v>0</v>
      </c>
      <c r="DM80" s="1294">
        <f t="shared" si="162"/>
        <v>0</v>
      </c>
      <c r="DN80" s="1295">
        <f t="shared" si="163"/>
        <v>0</v>
      </c>
      <c r="DO80" s="1296">
        <f t="shared" si="164"/>
        <v>0</v>
      </c>
      <c r="DP80" s="1294">
        <f t="shared" si="165"/>
        <v>0</v>
      </c>
      <c r="DQ80" s="1295">
        <f t="shared" si="166"/>
        <v>0</v>
      </c>
      <c r="DR80" s="1296">
        <f t="shared" si="167"/>
        <v>0</v>
      </c>
      <c r="DS80" s="1271"/>
      <c r="DT80" s="1271"/>
      <c r="DU80" s="1271"/>
      <c r="DV80" s="1271"/>
      <c r="DW80" s="1271"/>
      <c r="DX80" s="1271"/>
      <c r="DY80" s="1271"/>
      <c r="DZ80" s="1229"/>
      <c r="EA80" s="1229"/>
      <c r="EB80" s="1229"/>
      <c r="EC80" s="1229"/>
      <c r="ED80" s="1229"/>
      <c r="EE80" s="1229"/>
      <c r="EF80" s="1229"/>
      <c r="EG80" s="1229"/>
      <c r="EH80" s="1229"/>
      <c r="EI80" s="1229"/>
      <c r="EJ80" s="1229"/>
      <c r="EK80" s="1229"/>
      <c r="EL80" s="1229"/>
      <c r="EM80" s="1229"/>
      <c r="EN80" s="1229"/>
      <c r="EO80" s="1229"/>
      <c r="EP80" s="1229"/>
      <c r="EQ80" s="1229"/>
      <c r="ER80" s="1229"/>
      <c r="ES80" s="1229"/>
      <c r="ET80" s="1229"/>
      <c r="EU80" s="1229"/>
      <c r="EV80" s="1229"/>
      <c r="EW80" s="1229"/>
      <c r="EX80" s="1229"/>
      <c r="EY80" s="1229"/>
      <c r="EZ80" s="1229"/>
      <c r="FA80" s="1229"/>
      <c r="FB80" s="1229"/>
      <c r="FC80" s="1229"/>
      <c r="FD80" s="1229"/>
      <c r="FE80" s="1229"/>
      <c r="FF80" s="1229"/>
      <c r="FG80" s="1229"/>
      <c r="FH80" s="1229"/>
      <c r="FI80" s="1229"/>
      <c r="FJ80" s="1229"/>
      <c r="FK80" s="1229"/>
      <c r="FL80" s="1229"/>
      <c r="FM80" s="1229"/>
      <c r="FN80" s="1229"/>
      <c r="FO80" s="1229"/>
      <c r="FP80" s="1229"/>
      <c r="FQ80" s="1229"/>
      <c r="FR80" s="1229"/>
      <c r="FS80" s="1229"/>
      <c r="FT80" s="1229"/>
      <c r="FU80" s="1229"/>
      <c r="FV80" s="1229"/>
      <c r="FW80" s="1229"/>
      <c r="FX80" s="1229"/>
      <c r="FY80" s="1229"/>
      <c r="FZ80" s="1229"/>
      <c r="GA80" s="1229"/>
      <c r="GB80" s="1229"/>
      <c r="GC80" s="1229"/>
      <c r="GD80" s="1229"/>
      <c r="GE80" s="1229"/>
      <c r="GF80" s="1229"/>
      <c r="GG80" s="1229"/>
      <c r="GH80" s="1229"/>
      <c r="GI80" s="1229"/>
      <c r="GJ80" s="1229"/>
      <c r="GK80" s="1229"/>
      <c r="GL80" s="1229"/>
      <c r="GM80" s="1229"/>
      <c r="GN80" s="1229"/>
      <c r="GO80" s="1229"/>
      <c r="GP80" s="1229"/>
      <c r="GQ80" s="1229"/>
      <c r="GR80" s="1229"/>
      <c r="GS80" s="1229"/>
      <c r="GT80" s="1229"/>
      <c r="GU80" s="1229"/>
      <c r="GV80" s="1229"/>
      <c r="GW80" s="1229"/>
      <c r="GX80" s="1229"/>
      <c r="GY80" s="1229"/>
      <c r="GZ80" s="1229"/>
      <c r="HA80" s="1229"/>
      <c r="HB80" s="1229"/>
      <c r="HC80" s="1229"/>
      <c r="HD80" s="1229"/>
      <c r="HE80" s="1229"/>
      <c r="HF80" s="1229"/>
      <c r="HG80" s="1229"/>
      <c r="HH80" s="1229"/>
      <c r="HI80" s="1229"/>
      <c r="HJ80" s="1229"/>
      <c r="HK80" s="1229"/>
      <c r="HL80" s="1229"/>
      <c r="HM80" s="1229"/>
      <c r="HN80" s="1229"/>
      <c r="HO80" s="1229"/>
      <c r="HP80" s="1229"/>
      <c r="HQ80" s="1229"/>
      <c r="HR80" s="1229"/>
      <c r="HS80" s="1229"/>
      <c r="HT80" s="1229"/>
      <c r="HU80" s="1229"/>
      <c r="HV80" s="1229"/>
      <c r="HW80" s="1229"/>
      <c r="HX80" s="1229"/>
      <c r="HY80" s="1229"/>
      <c r="HZ80" s="1229"/>
      <c r="IA80" s="1229"/>
      <c r="IB80" s="1229"/>
      <c r="IC80" s="1229"/>
      <c r="ID80" s="1229"/>
      <c r="IE80" s="1229"/>
      <c r="IF80" s="1229"/>
      <c r="IG80" s="1229"/>
      <c r="IH80" s="1229"/>
      <c r="II80" s="1229"/>
      <c r="IJ80" s="1229"/>
      <c r="IK80" s="1229"/>
      <c r="IL80" s="1229"/>
      <c r="IM80" s="1229"/>
      <c r="IN80" s="1229"/>
      <c r="IO80" s="1229"/>
      <c r="IP80" s="1229"/>
      <c r="IQ80" s="1229"/>
      <c r="IR80" s="1229"/>
      <c r="IS80" s="1229"/>
      <c r="IT80" s="1229"/>
      <c r="IU80" s="1229"/>
      <c r="IV80" s="1229"/>
      <c r="IW80" s="1229"/>
      <c r="IX80" s="1229"/>
      <c r="IY80" s="1229"/>
      <c r="IZ80" s="1229"/>
      <c r="JA80" s="1229"/>
      <c r="JB80" s="1229"/>
      <c r="JC80" s="1229"/>
      <c r="JD80" s="1229"/>
      <c r="JE80" s="1229"/>
      <c r="JF80" s="1229"/>
      <c r="JG80" s="1229"/>
      <c r="JH80" s="1229"/>
      <c r="JI80" s="1229"/>
      <c r="JJ80" s="1229"/>
      <c r="JK80" s="1229"/>
      <c r="JL80" s="1229"/>
      <c r="JM80" s="1229"/>
      <c r="JN80" s="1229"/>
      <c r="JO80" s="1229"/>
      <c r="JP80" s="1229"/>
      <c r="JQ80" s="1229"/>
      <c r="JR80" s="1229"/>
      <c r="JS80" s="1229"/>
      <c r="JT80" s="1229"/>
      <c r="JU80" s="1229"/>
      <c r="JV80" s="1229"/>
      <c r="JW80" s="1229"/>
    </row>
    <row r="81" spans="1:283" s="1372" customFormat="1" ht="16.149999999999999" hidden="1" customHeight="1">
      <c r="A81" s="1366"/>
      <c r="B81" s="1271"/>
      <c r="C81" s="149" t="s">
        <v>370</v>
      </c>
      <c r="D81" s="151">
        <v>0.61458333333333337</v>
      </c>
      <c r="E81" s="151" t="s">
        <v>371</v>
      </c>
      <c r="F81" s="151" t="s">
        <v>305</v>
      </c>
      <c r="G81" s="1337" t="str">
        <f>IF(D81&lt;=0.541,"DAY",(IF(D81&lt;=0.74930556,"EARLY",(IF(D81&lt;=0.97916667,"PRIME","LATE")))))</f>
        <v>EARLY</v>
      </c>
      <c r="H81" s="1300" t="s">
        <v>256</v>
      </c>
      <c r="I81" s="1306" t="s">
        <v>306</v>
      </c>
      <c r="J81" s="1306" t="s">
        <v>367</v>
      </c>
      <c r="K81" s="1373"/>
      <c r="L81" s="1373"/>
      <c r="M81" s="1373"/>
      <c r="N81" s="1373"/>
      <c r="O81" s="1373"/>
      <c r="P81" s="1374"/>
      <c r="Q81" s="1374"/>
      <c r="R81" s="1373"/>
      <c r="S81" s="1373"/>
      <c r="T81" s="1373"/>
      <c r="U81" s="1373"/>
      <c r="V81" s="1373"/>
      <c r="W81" s="1374"/>
      <c r="X81" s="1374"/>
      <c r="Y81" s="1373"/>
      <c r="Z81" s="1373"/>
      <c r="AA81" s="1373"/>
      <c r="AB81" s="1373"/>
      <c r="AC81" s="1373"/>
      <c r="AD81" s="1374"/>
      <c r="AE81" s="1374"/>
      <c r="AF81" s="1373"/>
      <c r="AG81" s="1373"/>
      <c r="AH81" s="1373"/>
      <c r="AI81" s="1373"/>
      <c r="AJ81" s="1373"/>
      <c r="AK81" s="1374"/>
      <c r="AL81" s="1374"/>
      <c r="AM81" s="1373"/>
      <c r="AN81" s="1373"/>
      <c r="AO81" s="1373"/>
      <c r="AP81" s="1373"/>
      <c r="AQ81" s="1373"/>
      <c r="AR81" s="1374"/>
      <c r="AS81" s="1374"/>
      <c r="AT81" s="1373"/>
      <c r="AU81" s="1373"/>
      <c r="AV81" s="1373"/>
      <c r="AW81" s="1373"/>
      <c r="AX81" s="1373"/>
      <c r="AY81" s="1374"/>
      <c r="AZ81" s="1374"/>
      <c r="BA81" s="1373"/>
      <c r="BB81" s="1373"/>
      <c r="BC81" s="1373"/>
      <c r="BD81" s="1373"/>
      <c r="BE81" s="1373"/>
      <c r="BF81" s="1374"/>
      <c r="BG81" s="1374"/>
      <c r="BH81" s="1373"/>
      <c r="BI81" s="1373"/>
      <c r="BJ81" s="1373"/>
      <c r="BK81" s="1373"/>
      <c r="BL81" s="1373"/>
      <c r="BM81" s="1374"/>
      <c r="BN81" s="1374"/>
      <c r="BO81" s="1373"/>
      <c r="BP81" s="1373"/>
      <c r="BQ81" s="1373"/>
      <c r="BR81" s="1373"/>
      <c r="BS81" s="1373"/>
      <c r="BT81" s="1374"/>
      <c r="BU81" s="1374"/>
      <c r="BV81" s="1373"/>
      <c r="BW81" s="1373"/>
      <c r="BX81" s="1373"/>
      <c r="BY81" s="1373"/>
      <c r="BZ81" s="1373"/>
      <c r="CA81" s="1374"/>
      <c r="CB81" s="1374"/>
      <c r="CC81" s="1373"/>
      <c r="CD81" s="1375">
        <f t="shared" si="137"/>
        <v>0</v>
      </c>
      <c r="CE81" s="144">
        <v>2.2000000000000002</v>
      </c>
      <c r="CF81" s="145">
        <v>1.1000000000000001</v>
      </c>
      <c r="CG81" s="331">
        <f t="shared" si="138"/>
        <v>1.7293488636780849</v>
      </c>
      <c r="CH81" s="153">
        <f>+CD81*CE81</f>
        <v>0</v>
      </c>
      <c r="CI81" s="147">
        <f>+CD81*CF81</f>
        <v>0</v>
      </c>
      <c r="CJ81" s="148">
        <f>CD81*CG81</f>
        <v>0</v>
      </c>
      <c r="CK81" s="549">
        <v>280</v>
      </c>
      <c r="CL81" s="549">
        <v>2000</v>
      </c>
      <c r="CM81" s="276">
        <f t="shared" si="168"/>
        <v>2000.0000000000002</v>
      </c>
      <c r="CN81" s="548">
        <f t="shared" si="142"/>
        <v>484.21768182986381</v>
      </c>
      <c r="CO81" s="1394">
        <v>484.22</v>
      </c>
      <c r="CP81" s="250">
        <f t="shared" si="143"/>
        <v>0</v>
      </c>
      <c r="CQ81" s="250">
        <f t="shared" si="169"/>
        <v>0</v>
      </c>
      <c r="CR81" s="1376" t="e">
        <f t="shared" si="144"/>
        <v>#DIV/0!</v>
      </c>
      <c r="CS81" s="1293"/>
      <c r="CT81" s="1279">
        <f t="shared" si="145"/>
        <v>0</v>
      </c>
      <c r="CU81" s="1279">
        <f t="shared" si="146"/>
        <v>0</v>
      </c>
      <c r="CV81" s="1279"/>
      <c r="CW81" s="1293"/>
      <c r="CX81" s="1294">
        <f t="shared" si="147"/>
        <v>0</v>
      </c>
      <c r="CY81" s="1295">
        <f t="shared" si="148"/>
        <v>0</v>
      </c>
      <c r="CZ81" s="1296">
        <f t="shared" si="149"/>
        <v>0</v>
      </c>
      <c r="DA81" s="1294">
        <f t="shared" si="150"/>
        <v>0</v>
      </c>
      <c r="DB81" s="1295">
        <f t="shared" si="151"/>
        <v>0</v>
      </c>
      <c r="DC81" s="1296">
        <f t="shared" si="152"/>
        <v>0</v>
      </c>
      <c r="DD81" s="1294">
        <f t="shared" si="153"/>
        <v>0</v>
      </c>
      <c r="DE81" s="1295">
        <f t="shared" si="154"/>
        <v>0</v>
      </c>
      <c r="DF81" s="1296">
        <f t="shared" si="155"/>
        <v>0</v>
      </c>
      <c r="DG81" s="1294">
        <f t="shared" si="156"/>
        <v>0</v>
      </c>
      <c r="DH81" s="1295">
        <f t="shared" si="157"/>
        <v>0</v>
      </c>
      <c r="DI81" s="1296">
        <f t="shared" si="158"/>
        <v>0</v>
      </c>
      <c r="DJ81" s="1294">
        <f t="shared" si="159"/>
        <v>0</v>
      </c>
      <c r="DK81" s="1295">
        <f t="shared" si="160"/>
        <v>0</v>
      </c>
      <c r="DL81" s="1296">
        <f t="shared" si="161"/>
        <v>0</v>
      </c>
      <c r="DM81" s="1294">
        <f t="shared" si="162"/>
        <v>0</v>
      </c>
      <c r="DN81" s="1295">
        <f t="shared" si="163"/>
        <v>0</v>
      </c>
      <c r="DO81" s="1296">
        <f t="shared" si="164"/>
        <v>0</v>
      </c>
      <c r="DP81" s="1294">
        <f t="shared" si="165"/>
        <v>0</v>
      </c>
      <c r="DQ81" s="1295">
        <f t="shared" si="166"/>
        <v>0</v>
      </c>
      <c r="DR81" s="1296">
        <f t="shared" si="167"/>
        <v>0</v>
      </c>
      <c r="DS81" s="1271"/>
      <c r="DT81" s="1271"/>
      <c r="DU81" s="1271"/>
      <c r="DV81" s="1271"/>
      <c r="DW81" s="1271"/>
      <c r="DX81" s="1271"/>
      <c r="DY81" s="1271"/>
      <c r="DZ81" s="1229"/>
      <c r="EA81" s="1229"/>
      <c r="EB81" s="1229"/>
      <c r="EC81" s="1229"/>
      <c r="ED81" s="1229"/>
      <c r="EE81" s="1229"/>
      <c r="EF81" s="1229"/>
      <c r="EG81" s="1229"/>
      <c r="EH81" s="1229"/>
      <c r="EI81" s="1229"/>
      <c r="EJ81" s="1229"/>
      <c r="EK81" s="1229"/>
      <c r="EL81" s="1229"/>
      <c r="EM81" s="1229"/>
      <c r="EN81" s="1229"/>
      <c r="EO81" s="1229"/>
      <c r="EP81" s="1229"/>
      <c r="EQ81" s="1229"/>
      <c r="ER81" s="1229"/>
      <c r="ES81" s="1229"/>
      <c r="ET81" s="1229"/>
      <c r="EU81" s="1229"/>
      <c r="EV81" s="1229"/>
      <c r="EW81" s="1229"/>
      <c r="EX81" s="1229"/>
      <c r="EY81" s="1229"/>
      <c r="EZ81" s="1229"/>
      <c r="FA81" s="1229"/>
      <c r="FB81" s="1229"/>
      <c r="FC81" s="1229"/>
      <c r="FD81" s="1229"/>
      <c r="FE81" s="1229"/>
      <c r="FF81" s="1229"/>
      <c r="FG81" s="1229"/>
      <c r="FH81" s="1229"/>
      <c r="FI81" s="1229"/>
      <c r="FJ81" s="1229"/>
      <c r="FK81" s="1229"/>
      <c r="FL81" s="1229"/>
      <c r="FM81" s="1229"/>
      <c r="FN81" s="1229"/>
      <c r="FO81" s="1229"/>
      <c r="FP81" s="1229"/>
      <c r="FQ81" s="1229"/>
      <c r="FR81" s="1229"/>
      <c r="FS81" s="1229"/>
      <c r="FT81" s="1229"/>
      <c r="FU81" s="1229"/>
      <c r="FV81" s="1229"/>
      <c r="FW81" s="1229"/>
      <c r="FX81" s="1229"/>
      <c r="FY81" s="1229"/>
      <c r="FZ81" s="1229"/>
      <c r="GA81" s="1229"/>
      <c r="GB81" s="1229"/>
      <c r="GC81" s="1229"/>
      <c r="GD81" s="1229"/>
      <c r="GE81" s="1229"/>
      <c r="GF81" s="1229"/>
      <c r="GG81" s="1229"/>
      <c r="GH81" s="1229"/>
      <c r="GI81" s="1229"/>
      <c r="GJ81" s="1229"/>
      <c r="GK81" s="1229"/>
      <c r="GL81" s="1229"/>
      <c r="GM81" s="1229"/>
      <c r="GN81" s="1229"/>
      <c r="GO81" s="1229"/>
      <c r="GP81" s="1229"/>
      <c r="GQ81" s="1229"/>
      <c r="GR81" s="1229"/>
      <c r="GS81" s="1229"/>
      <c r="GT81" s="1229"/>
      <c r="GU81" s="1229"/>
      <c r="GV81" s="1229"/>
      <c r="GW81" s="1229"/>
      <c r="GX81" s="1229"/>
      <c r="GY81" s="1229"/>
      <c r="GZ81" s="1229"/>
      <c r="HA81" s="1229"/>
      <c r="HB81" s="1229"/>
      <c r="HC81" s="1229"/>
      <c r="HD81" s="1229"/>
      <c r="HE81" s="1229"/>
      <c r="HF81" s="1229"/>
      <c r="HG81" s="1229"/>
      <c r="HH81" s="1229"/>
      <c r="HI81" s="1229"/>
      <c r="HJ81" s="1229"/>
      <c r="HK81" s="1229"/>
      <c r="HL81" s="1229"/>
      <c r="HM81" s="1229"/>
      <c r="HN81" s="1229"/>
      <c r="HO81" s="1229"/>
      <c r="HP81" s="1229"/>
      <c r="HQ81" s="1229"/>
      <c r="HR81" s="1229"/>
      <c r="HS81" s="1229"/>
      <c r="HT81" s="1229"/>
      <c r="HU81" s="1229"/>
      <c r="HV81" s="1229"/>
      <c r="HW81" s="1229"/>
      <c r="HX81" s="1229"/>
      <c r="HY81" s="1229"/>
      <c r="HZ81" s="1229"/>
      <c r="IA81" s="1229"/>
      <c r="IB81" s="1229"/>
      <c r="IC81" s="1229"/>
      <c r="ID81" s="1229"/>
      <c r="IE81" s="1229"/>
      <c r="IF81" s="1229"/>
      <c r="IG81" s="1229"/>
      <c r="IH81" s="1229"/>
      <c r="II81" s="1229"/>
      <c r="IJ81" s="1229"/>
      <c r="IK81" s="1229"/>
      <c r="IL81" s="1229"/>
      <c r="IM81" s="1229"/>
      <c r="IN81" s="1229"/>
      <c r="IO81" s="1229"/>
      <c r="IP81" s="1229"/>
      <c r="IQ81" s="1229"/>
      <c r="IR81" s="1229"/>
      <c r="IS81" s="1229"/>
      <c r="IT81" s="1229"/>
      <c r="IU81" s="1229"/>
      <c r="IV81" s="1229"/>
      <c r="IW81" s="1229"/>
      <c r="IX81" s="1229"/>
      <c r="IY81" s="1229"/>
      <c r="IZ81" s="1229"/>
      <c r="JA81" s="1229"/>
      <c r="JB81" s="1229"/>
      <c r="JC81" s="1229"/>
      <c r="JD81" s="1229"/>
      <c r="JE81" s="1229"/>
      <c r="JF81" s="1229"/>
      <c r="JG81" s="1229"/>
      <c r="JH81" s="1229"/>
      <c r="JI81" s="1229"/>
      <c r="JJ81" s="1229"/>
      <c r="JK81" s="1229"/>
      <c r="JL81" s="1229"/>
      <c r="JM81" s="1229"/>
      <c r="JN81" s="1229"/>
      <c r="JO81" s="1229"/>
      <c r="JP81" s="1229"/>
      <c r="JQ81" s="1229"/>
      <c r="JR81" s="1229"/>
      <c r="JS81" s="1229"/>
      <c r="JT81" s="1229"/>
      <c r="JU81" s="1229"/>
      <c r="JV81" s="1229"/>
      <c r="JW81" s="1229"/>
    </row>
    <row r="82" spans="1:283" s="1372" customFormat="1" ht="16.149999999999999" hidden="1" customHeight="1">
      <c r="A82" s="1366"/>
      <c r="B82" s="1271"/>
      <c r="C82" s="149" t="s">
        <v>372</v>
      </c>
      <c r="D82" s="151">
        <v>0.75</v>
      </c>
      <c r="E82" s="151" t="s">
        <v>325</v>
      </c>
      <c r="F82" s="151" t="s">
        <v>286</v>
      </c>
      <c r="G82" s="1337" t="s">
        <v>373</v>
      </c>
      <c r="H82" s="1300" t="s">
        <v>256</v>
      </c>
      <c r="I82" s="1306" t="s">
        <v>306</v>
      </c>
      <c r="J82" s="1306" t="s">
        <v>367</v>
      </c>
      <c r="K82" s="1373"/>
      <c r="L82" s="1373"/>
      <c r="M82" s="1373"/>
      <c r="N82" s="1373"/>
      <c r="O82" s="1373"/>
      <c r="P82" s="1374"/>
      <c r="Q82" s="1374"/>
      <c r="R82" s="1373"/>
      <c r="S82" s="1373"/>
      <c r="T82" s="1373"/>
      <c r="U82" s="1373"/>
      <c r="V82" s="1373"/>
      <c r="W82" s="1374"/>
      <c r="X82" s="1374"/>
      <c r="Y82" s="1373"/>
      <c r="Z82" s="1373"/>
      <c r="AA82" s="1373"/>
      <c r="AB82" s="1373"/>
      <c r="AC82" s="1373"/>
      <c r="AD82" s="1374"/>
      <c r="AE82" s="1374"/>
      <c r="AF82" s="1373"/>
      <c r="AG82" s="1373"/>
      <c r="AH82" s="1373"/>
      <c r="AI82" s="1373"/>
      <c r="AJ82" s="1373"/>
      <c r="AK82" s="1374"/>
      <c r="AL82" s="1374"/>
      <c r="AM82" s="1373"/>
      <c r="AN82" s="1373"/>
      <c r="AO82" s="1373"/>
      <c r="AP82" s="1373"/>
      <c r="AQ82" s="1373"/>
      <c r="AR82" s="1374"/>
      <c r="AS82" s="1374"/>
      <c r="AT82" s="1373"/>
      <c r="AU82" s="1373"/>
      <c r="AV82" s="1373"/>
      <c r="AW82" s="1373"/>
      <c r="AX82" s="1373"/>
      <c r="AY82" s="1374"/>
      <c r="AZ82" s="1374"/>
      <c r="BA82" s="1373"/>
      <c r="BB82" s="1373"/>
      <c r="BC82" s="1373"/>
      <c r="BD82" s="1373"/>
      <c r="BE82" s="1373"/>
      <c r="BF82" s="1374"/>
      <c r="BG82" s="1374"/>
      <c r="BH82" s="1373"/>
      <c r="BI82" s="1373"/>
      <c r="BJ82" s="1373"/>
      <c r="BK82" s="1373"/>
      <c r="BL82" s="1373"/>
      <c r="BM82" s="1374"/>
      <c r="BN82" s="1374"/>
      <c r="BO82" s="1373"/>
      <c r="BP82" s="1373"/>
      <c r="BQ82" s="1373"/>
      <c r="BR82" s="1373"/>
      <c r="BS82" s="1373"/>
      <c r="BT82" s="1374"/>
      <c r="BU82" s="1374"/>
      <c r="BV82" s="1373"/>
      <c r="BW82" s="1373"/>
      <c r="BX82" s="1373"/>
      <c r="BY82" s="1373"/>
      <c r="BZ82" s="1373"/>
      <c r="CA82" s="1374"/>
      <c r="CB82" s="1374"/>
      <c r="CC82" s="1373"/>
      <c r="CD82" s="1375">
        <f t="shared" si="137"/>
        <v>0</v>
      </c>
      <c r="CE82" s="144">
        <v>1.4</v>
      </c>
      <c r="CF82" s="145">
        <v>0.6</v>
      </c>
      <c r="CG82" s="331">
        <f t="shared" si="138"/>
        <v>1.0577082644931526</v>
      </c>
      <c r="CH82" s="153">
        <f>+CD82*CE82</f>
        <v>0</v>
      </c>
      <c r="CI82" s="147">
        <f>+CD82*CF82</f>
        <v>0</v>
      </c>
      <c r="CJ82" s="148">
        <f>CD82*CG82</f>
        <v>0</v>
      </c>
      <c r="CK82" s="549">
        <v>280</v>
      </c>
      <c r="CL82" s="549">
        <v>1800</v>
      </c>
      <c r="CM82" s="276">
        <f t="shared" si="168"/>
        <v>1800</v>
      </c>
      <c r="CN82" s="548">
        <f t="shared" si="142"/>
        <v>296.15831405808274</v>
      </c>
      <c r="CO82" s="1394">
        <v>296.16000000000003</v>
      </c>
      <c r="CP82" s="250">
        <f t="shared" si="143"/>
        <v>0</v>
      </c>
      <c r="CQ82" s="250">
        <f t="shared" si="169"/>
        <v>0</v>
      </c>
      <c r="CR82" s="1376" t="e">
        <f t="shared" si="144"/>
        <v>#DIV/0!</v>
      </c>
      <c r="CS82" s="1293"/>
      <c r="CT82" s="1279">
        <f t="shared" si="145"/>
        <v>0</v>
      </c>
      <c r="CU82" s="1279">
        <f t="shared" si="146"/>
        <v>0</v>
      </c>
      <c r="CV82" s="1279"/>
      <c r="CW82" s="1293"/>
      <c r="CX82" s="1294">
        <f t="shared" si="147"/>
        <v>0</v>
      </c>
      <c r="CY82" s="1295">
        <f t="shared" si="148"/>
        <v>0</v>
      </c>
      <c r="CZ82" s="1296">
        <f t="shared" si="149"/>
        <v>0</v>
      </c>
      <c r="DA82" s="1294">
        <f t="shared" si="150"/>
        <v>0</v>
      </c>
      <c r="DB82" s="1295">
        <f t="shared" si="151"/>
        <v>0</v>
      </c>
      <c r="DC82" s="1296">
        <f t="shared" si="152"/>
        <v>0</v>
      </c>
      <c r="DD82" s="1294">
        <f t="shared" si="153"/>
        <v>0</v>
      </c>
      <c r="DE82" s="1295">
        <f t="shared" si="154"/>
        <v>0</v>
      </c>
      <c r="DF82" s="1296">
        <f t="shared" si="155"/>
        <v>0</v>
      </c>
      <c r="DG82" s="1294">
        <f t="shared" si="156"/>
        <v>0</v>
      </c>
      <c r="DH82" s="1295">
        <f t="shared" si="157"/>
        <v>0</v>
      </c>
      <c r="DI82" s="1296">
        <f t="shared" si="158"/>
        <v>0</v>
      </c>
      <c r="DJ82" s="1294">
        <f t="shared" si="159"/>
        <v>0</v>
      </c>
      <c r="DK82" s="1295">
        <f t="shared" si="160"/>
        <v>0</v>
      </c>
      <c r="DL82" s="1296">
        <f t="shared" si="161"/>
        <v>0</v>
      </c>
      <c r="DM82" s="1294">
        <f t="shared" si="162"/>
        <v>0</v>
      </c>
      <c r="DN82" s="1295">
        <f t="shared" si="163"/>
        <v>0</v>
      </c>
      <c r="DO82" s="1296">
        <f t="shared" si="164"/>
        <v>0</v>
      </c>
      <c r="DP82" s="1294">
        <f t="shared" si="165"/>
        <v>0</v>
      </c>
      <c r="DQ82" s="1295">
        <f t="shared" si="166"/>
        <v>0</v>
      </c>
      <c r="DR82" s="1296">
        <f t="shared" si="167"/>
        <v>0</v>
      </c>
      <c r="DS82" s="1271"/>
      <c r="DT82" s="1271"/>
      <c r="DU82" s="1271"/>
      <c r="DV82" s="1271"/>
      <c r="DW82" s="1271"/>
      <c r="DX82" s="1271"/>
      <c r="DY82" s="1271"/>
      <c r="DZ82" s="1229"/>
      <c r="EA82" s="1229"/>
      <c r="EB82" s="1229"/>
      <c r="EC82" s="1229"/>
      <c r="ED82" s="1229"/>
      <c r="EE82" s="1229"/>
      <c r="EF82" s="1229"/>
      <c r="EG82" s="1229"/>
      <c r="EH82" s="1229"/>
      <c r="EI82" s="1229"/>
      <c r="EJ82" s="1229"/>
      <c r="EK82" s="1229"/>
      <c r="EL82" s="1229"/>
      <c r="EM82" s="1229"/>
      <c r="EN82" s="1229"/>
      <c r="EO82" s="1229"/>
      <c r="EP82" s="1229"/>
      <c r="EQ82" s="1229"/>
      <c r="ER82" s="1229"/>
      <c r="ES82" s="1229"/>
      <c r="ET82" s="1229"/>
      <c r="EU82" s="1229"/>
      <c r="EV82" s="1229"/>
      <c r="EW82" s="1229"/>
      <c r="EX82" s="1229"/>
      <c r="EY82" s="1229"/>
      <c r="EZ82" s="1229"/>
      <c r="FA82" s="1229"/>
      <c r="FB82" s="1229"/>
      <c r="FC82" s="1229"/>
      <c r="FD82" s="1229"/>
      <c r="FE82" s="1229"/>
      <c r="FF82" s="1229"/>
      <c r="FG82" s="1229"/>
      <c r="FH82" s="1229"/>
      <c r="FI82" s="1229"/>
      <c r="FJ82" s="1229"/>
      <c r="FK82" s="1229"/>
      <c r="FL82" s="1229"/>
      <c r="FM82" s="1229"/>
      <c r="FN82" s="1229"/>
      <c r="FO82" s="1229"/>
      <c r="FP82" s="1229"/>
      <c r="FQ82" s="1229"/>
      <c r="FR82" s="1229"/>
      <c r="FS82" s="1229"/>
      <c r="FT82" s="1229"/>
      <c r="FU82" s="1229"/>
      <c r="FV82" s="1229"/>
      <c r="FW82" s="1229"/>
      <c r="FX82" s="1229"/>
      <c r="FY82" s="1229"/>
      <c r="FZ82" s="1229"/>
      <c r="GA82" s="1229"/>
      <c r="GB82" s="1229"/>
      <c r="GC82" s="1229"/>
      <c r="GD82" s="1229"/>
      <c r="GE82" s="1229"/>
      <c r="GF82" s="1229"/>
      <c r="GG82" s="1229"/>
      <c r="GH82" s="1229"/>
      <c r="GI82" s="1229"/>
      <c r="GJ82" s="1229"/>
      <c r="GK82" s="1229"/>
      <c r="GL82" s="1229"/>
      <c r="GM82" s="1229"/>
      <c r="GN82" s="1229"/>
      <c r="GO82" s="1229"/>
      <c r="GP82" s="1229"/>
      <c r="GQ82" s="1229"/>
      <c r="GR82" s="1229"/>
      <c r="GS82" s="1229"/>
      <c r="GT82" s="1229"/>
      <c r="GU82" s="1229"/>
      <c r="GV82" s="1229"/>
      <c r="GW82" s="1229"/>
      <c r="GX82" s="1229"/>
      <c r="GY82" s="1229"/>
      <c r="GZ82" s="1229"/>
      <c r="HA82" s="1229"/>
      <c r="HB82" s="1229"/>
      <c r="HC82" s="1229"/>
      <c r="HD82" s="1229"/>
      <c r="HE82" s="1229"/>
      <c r="HF82" s="1229"/>
      <c r="HG82" s="1229"/>
      <c r="HH82" s="1229"/>
      <c r="HI82" s="1229"/>
      <c r="HJ82" s="1229"/>
      <c r="HK82" s="1229"/>
      <c r="HL82" s="1229"/>
      <c r="HM82" s="1229"/>
      <c r="HN82" s="1229"/>
      <c r="HO82" s="1229"/>
      <c r="HP82" s="1229"/>
      <c r="HQ82" s="1229"/>
      <c r="HR82" s="1229"/>
      <c r="HS82" s="1229"/>
      <c r="HT82" s="1229"/>
      <c r="HU82" s="1229"/>
      <c r="HV82" s="1229"/>
      <c r="HW82" s="1229"/>
      <c r="HX82" s="1229"/>
      <c r="HY82" s="1229"/>
      <c r="HZ82" s="1229"/>
      <c r="IA82" s="1229"/>
      <c r="IB82" s="1229"/>
      <c r="IC82" s="1229"/>
      <c r="ID82" s="1229"/>
      <c r="IE82" s="1229"/>
      <c r="IF82" s="1229"/>
      <c r="IG82" s="1229"/>
      <c r="IH82" s="1229"/>
      <c r="II82" s="1229"/>
      <c r="IJ82" s="1229"/>
      <c r="IK82" s="1229"/>
      <c r="IL82" s="1229"/>
      <c r="IM82" s="1229"/>
      <c r="IN82" s="1229"/>
      <c r="IO82" s="1229"/>
      <c r="IP82" s="1229"/>
      <c r="IQ82" s="1229"/>
      <c r="IR82" s="1229"/>
      <c r="IS82" s="1229"/>
      <c r="IT82" s="1229"/>
      <c r="IU82" s="1229"/>
      <c r="IV82" s="1229"/>
      <c r="IW82" s="1229"/>
      <c r="IX82" s="1229"/>
      <c r="IY82" s="1229"/>
      <c r="IZ82" s="1229"/>
      <c r="JA82" s="1229"/>
      <c r="JB82" s="1229"/>
      <c r="JC82" s="1229"/>
      <c r="JD82" s="1229"/>
      <c r="JE82" s="1229"/>
      <c r="JF82" s="1229"/>
      <c r="JG82" s="1229"/>
      <c r="JH82" s="1229"/>
      <c r="JI82" s="1229"/>
      <c r="JJ82" s="1229"/>
      <c r="JK82" s="1229"/>
      <c r="JL82" s="1229"/>
      <c r="JM82" s="1229"/>
      <c r="JN82" s="1229"/>
      <c r="JO82" s="1229"/>
      <c r="JP82" s="1229"/>
      <c r="JQ82" s="1229"/>
      <c r="JR82" s="1229"/>
      <c r="JS82" s="1229"/>
      <c r="JT82" s="1229"/>
      <c r="JU82" s="1229"/>
      <c r="JV82" s="1229"/>
      <c r="JW82" s="1229"/>
    </row>
    <row r="83" spans="1:283" s="1372" customFormat="1" ht="16.149999999999999" hidden="1" customHeight="1">
      <c r="A83" s="1366"/>
      <c r="B83" s="1271"/>
      <c r="C83" s="149" t="s">
        <v>374</v>
      </c>
      <c r="D83" s="151">
        <v>0.75</v>
      </c>
      <c r="E83" s="151" t="s">
        <v>325</v>
      </c>
      <c r="F83" s="151" t="s">
        <v>287</v>
      </c>
      <c r="G83" s="1337" t="s">
        <v>373</v>
      </c>
      <c r="H83" s="1300" t="s">
        <v>256</v>
      </c>
      <c r="I83" s="1306" t="s">
        <v>306</v>
      </c>
      <c r="J83" s="1306" t="s">
        <v>367</v>
      </c>
      <c r="K83" s="1373"/>
      <c r="L83" s="1373"/>
      <c r="M83" s="1373"/>
      <c r="N83" s="1373"/>
      <c r="O83" s="1373"/>
      <c r="P83" s="1374"/>
      <c r="Q83" s="1374"/>
      <c r="R83" s="1373"/>
      <c r="S83" s="1373"/>
      <c r="T83" s="1373"/>
      <c r="U83" s="1373"/>
      <c r="V83" s="1373"/>
      <c r="W83" s="1374"/>
      <c r="X83" s="1374"/>
      <c r="Y83" s="1373"/>
      <c r="Z83" s="1373"/>
      <c r="AA83" s="1373"/>
      <c r="AB83" s="1373"/>
      <c r="AC83" s="1373"/>
      <c r="AD83" s="1374"/>
      <c r="AE83" s="1374"/>
      <c r="AF83" s="1373"/>
      <c r="AG83" s="1373"/>
      <c r="AH83" s="1373"/>
      <c r="AI83" s="1373"/>
      <c r="AJ83" s="1373"/>
      <c r="AK83" s="1374"/>
      <c r="AL83" s="1374"/>
      <c r="AM83" s="1373"/>
      <c r="AN83" s="1373"/>
      <c r="AO83" s="1373"/>
      <c r="AP83" s="1373"/>
      <c r="AQ83" s="1373"/>
      <c r="AR83" s="1374"/>
      <c r="AS83" s="1374"/>
      <c r="AT83" s="1373"/>
      <c r="AU83" s="1373"/>
      <c r="AV83" s="1373"/>
      <c r="AW83" s="1373"/>
      <c r="AX83" s="1373"/>
      <c r="AY83" s="1374"/>
      <c r="AZ83" s="1374"/>
      <c r="BA83" s="1373"/>
      <c r="BB83" s="1373"/>
      <c r="BC83" s="1373"/>
      <c r="BD83" s="1373"/>
      <c r="BE83" s="1373"/>
      <c r="BF83" s="1374"/>
      <c r="BG83" s="1374"/>
      <c r="BH83" s="1373"/>
      <c r="BI83" s="1373"/>
      <c r="BJ83" s="1373"/>
      <c r="BK83" s="1373"/>
      <c r="BL83" s="1373"/>
      <c r="BM83" s="1374"/>
      <c r="BN83" s="1374"/>
      <c r="BO83" s="1373"/>
      <c r="BP83" s="1373"/>
      <c r="BQ83" s="1373"/>
      <c r="BR83" s="1373"/>
      <c r="BS83" s="1373"/>
      <c r="BT83" s="1374"/>
      <c r="BU83" s="1374"/>
      <c r="BV83" s="1373"/>
      <c r="BW83" s="1373"/>
      <c r="BX83" s="1373"/>
      <c r="BY83" s="1373"/>
      <c r="BZ83" s="1373"/>
      <c r="CA83" s="1374"/>
      <c r="CB83" s="1374"/>
      <c r="CC83" s="1373"/>
      <c r="CD83" s="1375">
        <f t="shared" si="137"/>
        <v>0</v>
      </c>
      <c r="CE83" s="144">
        <v>1.5</v>
      </c>
      <c r="CF83" s="145">
        <v>1.1000000000000001</v>
      </c>
      <c r="CG83" s="331">
        <f t="shared" si="138"/>
        <v>1.3288541322465763</v>
      </c>
      <c r="CH83" s="153">
        <f>+CD83*CE83</f>
        <v>0</v>
      </c>
      <c r="CI83" s="147">
        <f>+CD83*CF83</f>
        <v>0</v>
      </c>
      <c r="CJ83" s="148">
        <f>CD83*CG83</f>
        <v>0</v>
      </c>
      <c r="CK83" s="549">
        <v>280</v>
      </c>
      <c r="CL83" s="549">
        <v>1200</v>
      </c>
      <c r="CM83" s="276">
        <f t="shared" si="168"/>
        <v>1200</v>
      </c>
      <c r="CN83" s="548">
        <f t="shared" si="142"/>
        <v>372.07915702904137</v>
      </c>
      <c r="CO83" s="1394">
        <v>372.08</v>
      </c>
      <c r="CP83" s="250">
        <f t="shared" si="143"/>
        <v>0</v>
      </c>
      <c r="CQ83" s="250">
        <f t="shared" si="169"/>
        <v>0</v>
      </c>
      <c r="CR83" s="1376" t="e">
        <f t="shared" si="144"/>
        <v>#DIV/0!</v>
      </c>
      <c r="CS83" s="1293"/>
      <c r="CT83" s="1279">
        <f t="shared" si="145"/>
        <v>0</v>
      </c>
      <c r="CU83" s="1279">
        <f t="shared" si="146"/>
        <v>0</v>
      </c>
      <c r="CV83" s="1279"/>
      <c r="CW83" s="1293"/>
      <c r="CX83" s="1294">
        <f t="shared" si="147"/>
        <v>0</v>
      </c>
      <c r="CY83" s="1295">
        <f t="shared" si="148"/>
        <v>0</v>
      </c>
      <c r="CZ83" s="1296">
        <f t="shared" si="149"/>
        <v>0</v>
      </c>
      <c r="DA83" s="1294">
        <f t="shared" si="150"/>
        <v>0</v>
      </c>
      <c r="DB83" s="1295">
        <f t="shared" si="151"/>
        <v>0</v>
      </c>
      <c r="DC83" s="1296">
        <f t="shared" si="152"/>
        <v>0</v>
      </c>
      <c r="DD83" s="1294">
        <f t="shared" si="153"/>
        <v>0</v>
      </c>
      <c r="DE83" s="1295">
        <f t="shared" si="154"/>
        <v>0</v>
      </c>
      <c r="DF83" s="1296">
        <f t="shared" si="155"/>
        <v>0</v>
      </c>
      <c r="DG83" s="1294">
        <f t="shared" si="156"/>
        <v>0</v>
      </c>
      <c r="DH83" s="1295">
        <f t="shared" si="157"/>
        <v>0</v>
      </c>
      <c r="DI83" s="1296">
        <f t="shared" si="158"/>
        <v>0</v>
      </c>
      <c r="DJ83" s="1294">
        <f t="shared" si="159"/>
        <v>0</v>
      </c>
      <c r="DK83" s="1295">
        <f t="shared" si="160"/>
        <v>0</v>
      </c>
      <c r="DL83" s="1296">
        <f t="shared" si="161"/>
        <v>0</v>
      </c>
      <c r="DM83" s="1294">
        <f t="shared" si="162"/>
        <v>0</v>
      </c>
      <c r="DN83" s="1295">
        <f t="shared" si="163"/>
        <v>0</v>
      </c>
      <c r="DO83" s="1296">
        <f t="shared" si="164"/>
        <v>0</v>
      </c>
      <c r="DP83" s="1294">
        <f t="shared" si="165"/>
        <v>0</v>
      </c>
      <c r="DQ83" s="1295">
        <f t="shared" si="166"/>
        <v>0</v>
      </c>
      <c r="DR83" s="1296">
        <f t="shared" si="167"/>
        <v>0</v>
      </c>
      <c r="DS83" s="1271"/>
      <c r="DT83" s="1271"/>
      <c r="DU83" s="1271"/>
      <c r="DV83" s="1271"/>
      <c r="DW83" s="1271"/>
      <c r="DX83" s="1271"/>
      <c r="DY83" s="1271"/>
      <c r="DZ83" s="1229"/>
      <c r="EA83" s="1229"/>
      <c r="EB83" s="1229"/>
      <c r="EC83" s="1229"/>
      <c r="ED83" s="1229"/>
      <c r="EE83" s="1229"/>
      <c r="EF83" s="1229"/>
      <c r="EG83" s="1229"/>
      <c r="EH83" s="1229"/>
      <c r="EI83" s="1229"/>
      <c r="EJ83" s="1229"/>
      <c r="EK83" s="1229"/>
      <c r="EL83" s="1229"/>
      <c r="EM83" s="1229"/>
      <c r="EN83" s="1229"/>
      <c r="EO83" s="1229"/>
      <c r="EP83" s="1229"/>
      <c r="EQ83" s="1229"/>
      <c r="ER83" s="1229"/>
      <c r="ES83" s="1229"/>
      <c r="ET83" s="1229"/>
      <c r="EU83" s="1229"/>
      <c r="EV83" s="1229"/>
      <c r="EW83" s="1229"/>
      <c r="EX83" s="1229"/>
      <c r="EY83" s="1229"/>
      <c r="EZ83" s="1229"/>
      <c r="FA83" s="1229"/>
      <c r="FB83" s="1229"/>
      <c r="FC83" s="1229"/>
      <c r="FD83" s="1229"/>
      <c r="FE83" s="1229"/>
      <c r="FF83" s="1229"/>
      <c r="FG83" s="1229"/>
      <c r="FH83" s="1229"/>
      <c r="FI83" s="1229"/>
      <c r="FJ83" s="1229"/>
      <c r="FK83" s="1229"/>
      <c r="FL83" s="1229"/>
      <c r="FM83" s="1229"/>
      <c r="FN83" s="1229"/>
      <c r="FO83" s="1229"/>
      <c r="FP83" s="1229"/>
      <c r="FQ83" s="1229"/>
      <c r="FR83" s="1229"/>
      <c r="FS83" s="1229"/>
      <c r="FT83" s="1229"/>
      <c r="FU83" s="1229"/>
      <c r="FV83" s="1229"/>
      <c r="FW83" s="1229"/>
      <c r="FX83" s="1229"/>
      <c r="FY83" s="1229"/>
      <c r="FZ83" s="1229"/>
      <c r="GA83" s="1229"/>
      <c r="GB83" s="1229"/>
      <c r="GC83" s="1229"/>
      <c r="GD83" s="1229"/>
      <c r="GE83" s="1229"/>
      <c r="GF83" s="1229"/>
      <c r="GG83" s="1229"/>
      <c r="GH83" s="1229"/>
      <c r="GI83" s="1229"/>
      <c r="GJ83" s="1229"/>
      <c r="GK83" s="1229"/>
      <c r="GL83" s="1229"/>
      <c r="GM83" s="1229"/>
      <c r="GN83" s="1229"/>
      <c r="GO83" s="1229"/>
      <c r="GP83" s="1229"/>
      <c r="GQ83" s="1229"/>
      <c r="GR83" s="1229"/>
      <c r="GS83" s="1229"/>
      <c r="GT83" s="1229"/>
      <c r="GU83" s="1229"/>
      <c r="GV83" s="1229"/>
      <c r="GW83" s="1229"/>
      <c r="GX83" s="1229"/>
      <c r="GY83" s="1229"/>
      <c r="GZ83" s="1229"/>
      <c r="HA83" s="1229"/>
      <c r="HB83" s="1229"/>
      <c r="HC83" s="1229"/>
      <c r="HD83" s="1229"/>
      <c r="HE83" s="1229"/>
      <c r="HF83" s="1229"/>
      <c r="HG83" s="1229"/>
      <c r="HH83" s="1229"/>
      <c r="HI83" s="1229"/>
      <c r="HJ83" s="1229"/>
      <c r="HK83" s="1229"/>
      <c r="HL83" s="1229"/>
      <c r="HM83" s="1229"/>
      <c r="HN83" s="1229"/>
      <c r="HO83" s="1229"/>
      <c r="HP83" s="1229"/>
      <c r="HQ83" s="1229"/>
      <c r="HR83" s="1229"/>
      <c r="HS83" s="1229"/>
      <c r="HT83" s="1229"/>
      <c r="HU83" s="1229"/>
      <c r="HV83" s="1229"/>
      <c r="HW83" s="1229"/>
      <c r="HX83" s="1229"/>
      <c r="HY83" s="1229"/>
      <c r="HZ83" s="1229"/>
      <c r="IA83" s="1229"/>
      <c r="IB83" s="1229"/>
      <c r="IC83" s="1229"/>
      <c r="ID83" s="1229"/>
      <c r="IE83" s="1229"/>
      <c r="IF83" s="1229"/>
      <c r="IG83" s="1229"/>
      <c r="IH83" s="1229"/>
      <c r="II83" s="1229"/>
      <c r="IJ83" s="1229"/>
      <c r="IK83" s="1229"/>
      <c r="IL83" s="1229"/>
      <c r="IM83" s="1229"/>
      <c r="IN83" s="1229"/>
      <c r="IO83" s="1229"/>
      <c r="IP83" s="1229"/>
      <c r="IQ83" s="1229"/>
      <c r="IR83" s="1229"/>
      <c r="IS83" s="1229"/>
      <c r="IT83" s="1229"/>
      <c r="IU83" s="1229"/>
      <c r="IV83" s="1229"/>
      <c r="IW83" s="1229"/>
      <c r="IX83" s="1229"/>
      <c r="IY83" s="1229"/>
      <c r="IZ83" s="1229"/>
      <c r="JA83" s="1229"/>
      <c r="JB83" s="1229"/>
      <c r="JC83" s="1229"/>
      <c r="JD83" s="1229"/>
      <c r="JE83" s="1229"/>
      <c r="JF83" s="1229"/>
      <c r="JG83" s="1229"/>
      <c r="JH83" s="1229"/>
      <c r="JI83" s="1229"/>
      <c r="JJ83" s="1229"/>
      <c r="JK83" s="1229"/>
      <c r="JL83" s="1229"/>
      <c r="JM83" s="1229"/>
      <c r="JN83" s="1229"/>
      <c r="JO83" s="1229"/>
      <c r="JP83" s="1229"/>
      <c r="JQ83" s="1229"/>
      <c r="JR83" s="1229"/>
      <c r="JS83" s="1229"/>
      <c r="JT83" s="1229"/>
      <c r="JU83" s="1229"/>
      <c r="JV83" s="1229"/>
      <c r="JW83" s="1229"/>
    </row>
    <row r="84" spans="1:283" ht="16.149999999999999" hidden="1" customHeight="1">
      <c r="A84" s="1283"/>
      <c r="B84" s="1271"/>
      <c r="C84" s="156" t="s">
        <v>375</v>
      </c>
      <c r="D84" s="151">
        <v>0.79166666666666663</v>
      </c>
      <c r="E84" s="1336" t="s">
        <v>358</v>
      </c>
      <c r="F84" s="1336" t="s">
        <v>305</v>
      </c>
      <c r="G84" s="1337" t="str">
        <f>IF(D84&lt;=0.541,"DAY",(IF(D84&lt;=0.74930556,"EARLY",(IF(D84&lt;=0.97916667,"PRIME","LATE")))))</f>
        <v>PRIME</v>
      </c>
      <c r="H84" s="1300" t="s">
        <v>256</v>
      </c>
      <c r="I84" s="1306" t="s">
        <v>306</v>
      </c>
      <c r="J84" s="1306" t="s">
        <v>367</v>
      </c>
      <c r="K84" s="1373"/>
      <c r="L84" s="1373"/>
      <c r="M84" s="1373"/>
      <c r="N84" s="1373"/>
      <c r="O84" s="1373"/>
      <c r="P84" s="1374"/>
      <c r="Q84" s="1374"/>
      <c r="R84" s="1373"/>
      <c r="S84" s="1373"/>
      <c r="T84" s="1373"/>
      <c r="U84" s="1373"/>
      <c r="V84" s="1373"/>
      <c r="W84" s="1374"/>
      <c r="X84" s="1374"/>
      <c r="Y84" s="1373"/>
      <c r="Z84" s="1373"/>
      <c r="AA84" s="1373"/>
      <c r="AB84" s="1373"/>
      <c r="AC84" s="1373"/>
      <c r="AD84" s="1374"/>
      <c r="AE84" s="1374"/>
      <c r="AF84" s="1373"/>
      <c r="AG84" s="1373"/>
      <c r="AH84" s="1373"/>
      <c r="AI84" s="1373"/>
      <c r="AJ84" s="1373"/>
      <c r="AK84" s="1374"/>
      <c r="AL84" s="1374"/>
      <c r="AM84" s="1373"/>
      <c r="AN84" s="1373"/>
      <c r="AO84" s="1373"/>
      <c r="AP84" s="1373"/>
      <c r="AQ84" s="1373"/>
      <c r="AR84" s="1374"/>
      <c r="AS84" s="1374"/>
      <c r="AT84" s="1373"/>
      <c r="AU84" s="1373"/>
      <c r="AV84" s="1373"/>
      <c r="AW84" s="1373"/>
      <c r="AX84" s="1373"/>
      <c r="AY84" s="1374"/>
      <c r="AZ84" s="1374"/>
      <c r="BA84" s="1373"/>
      <c r="BB84" s="1373"/>
      <c r="BC84" s="1373"/>
      <c r="BD84" s="1373"/>
      <c r="BE84" s="1373"/>
      <c r="BF84" s="1374"/>
      <c r="BG84" s="1374"/>
      <c r="BH84" s="1373"/>
      <c r="BI84" s="1373"/>
      <c r="BJ84" s="1373"/>
      <c r="BK84" s="1373"/>
      <c r="BL84" s="1373"/>
      <c r="BM84" s="1374"/>
      <c r="BN84" s="1374"/>
      <c r="BO84" s="1373"/>
      <c r="BP84" s="1373"/>
      <c r="BQ84" s="1373"/>
      <c r="BR84" s="1373"/>
      <c r="BS84" s="1373"/>
      <c r="BT84" s="1374"/>
      <c r="BU84" s="1374"/>
      <c r="BV84" s="1373"/>
      <c r="BW84" s="1373"/>
      <c r="BX84" s="1373"/>
      <c r="BY84" s="1373"/>
      <c r="BZ84" s="1373"/>
      <c r="CA84" s="1374"/>
      <c r="CB84" s="1374"/>
      <c r="CC84" s="1373"/>
      <c r="CD84" s="1375">
        <f t="shared" si="137"/>
        <v>0</v>
      </c>
      <c r="CE84" s="144">
        <v>2.7</v>
      </c>
      <c r="CF84" s="145">
        <v>0.9</v>
      </c>
      <c r="CG84" s="331">
        <f t="shared" si="138"/>
        <v>1.9298435951095936</v>
      </c>
      <c r="CH84" s="153">
        <f t="shared" ref="CH84:CH86" si="170">+CD84*CE84</f>
        <v>0</v>
      </c>
      <c r="CI84" s="147">
        <f t="shared" ref="CI84:CI86" si="171">+CD84*CF84</f>
        <v>0</v>
      </c>
      <c r="CJ84" s="148">
        <f t="shared" ref="CJ84:CJ86" si="172">CD84*CG84</f>
        <v>0</v>
      </c>
      <c r="CK84" s="549">
        <v>280</v>
      </c>
      <c r="CL84" s="549">
        <v>2400</v>
      </c>
      <c r="CM84" s="276">
        <f t="shared" si="168"/>
        <v>2400</v>
      </c>
      <c r="CN84" s="548">
        <f t="shared" si="142"/>
        <v>540.35620663068619</v>
      </c>
      <c r="CO84" s="1394">
        <v>540.35</v>
      </c>
      <c r="CP84" s="250">
        <f t="shared" si="143"/>
        <v>0</v>
      </c>
      <c r="CQ84" s="250">
        <f t="shared" si="169"/>
        <v>0</v>
      </c>
      <c r="CR84" s="1376" t="e">
        <f t="shared" si="144"/>
        <v>#DIV/0!</v>
      </c>
      <c r="CS84" s="1293"/>
      <c r="CT84" s="1279">
        <f t="shared" si="145"/>
        <v>0</v>
      </c>
      <c r="CU84" s="1279">
        <f t="shared" si="146"/>
        <v>0</v>
      </c>
      <c r="CV84" s="1279"/>
      <c r="CW84" s="1293"/>
      <c r="CX84" s="1294">
        <f t="shared" si="147"/>
        <v>0</v>
      </c>
      <c r="CY84" s="1295">
        <f t="shared" si="148"/>
        <v>0</v>
      </c>
      <c r="CZ84" s="1296">
        <f t="shared" si="149"/>
        <v>0</v>
      </c>
      <c r="DA84" s="1294">
        <f t="shared" si="150"/>
        <v>0</v>
      </c>
      <c r="DB84" s="1295">
        <f t="shared" si="151"/>
        <v>0</v>
      </c>
      <c r="DC84" s="1296">
        <f t="shared" si="152"/>
        <v>0</v>
      </c>
      <c r="DD84" s="1294">
        <f t="shared" si="153"/>
        <v>0</v>
      </c>
      <c r="DE84" s="1295">
        <f t="shared" si="154"/>
        <v>0</v>
      </c>
      <c r="DF84" s="1296">
        <f t="shared" si="155"/>
        <v>0</v>
      </c>
      <c r="DG84" s="1294">
        <f t="shared" si="156"/>
        <v>0</v>
      </c>
      <c r="DH84" s="1295">
        <f t="shared" si="157"/>
        <v>0</v>
      </c>
      <c r="DI84" s="1296">
        <f t="shared" si="158"/>
        <v>0</v>
      </c>
      <c r="DJ84" s="1294">
        <f t="shared" si="159"/>
        <v>0</v>
      </c>
      <c r="DK84" s="1295">
        <f t="shared" si="160"/>
        <v>0</v>
      </c>
      <c r="DL84" s="1296">
        <f t="shared" si="161"/>
        <v>0</v>
      </c>
      <c r="DM84" s="1294">
        <f t="shared" si="162"/>
        <v>0</v>
      </c>
      <c r="DN84" s="1295">
        <f t="shared" si="163"/>
        <v>0</v>
      </c>
      <c r="DO84" s="1296">
        <f t="shared" si="164"/>
        <v>0</v>
      </c>
      <c r="DP84" s="1294">
        <f t="shared" si="165"/>
        <v>0</v>
      </c>
      <c r="DQ84" s="1295">
        <f t="shared" si="166"/>
        <v>0</v>
      </c>
      <c r="DR84" s="1296">
        <f t="shared" si="167"/>
        <v>0</v>
      </c>
    </row>
    <row r="85" spans="1:283" ht="16.149999999999999" hidden="1" customHeight="1">
      <c r="A85" s="1283"/>
      <c r="B85" s="1271"/>
      <c r="C85" s="156" t="s">
        <v>376</v>
      </c>
      <c r="D85" s="151">
        <v>0.83333333333333337</v>
      </c>
      <c r="E85" s="1336" t="s">
        <v>304</v>
      </c>
      <c r="F85" s="1336" t="s">
        <v>305</v>
      </c>
      <c r="G85" s="1337" t="str">
        <f>IF(D85&lt;=0.541,"DAY",(IF(D85&lt;=0.74930556,"EARLY",(IF(D85&lt;=0.97916667,"PRIME","LATE")))))</f>
        <v>PRIME</v>
      </c>
      <c r="H85" s="1300" t="s">
        <v>256</v>
      </c>
      <c r="I85" s="1337" t="s">
        <v>306</v>
      </c>
      <c r="J85" s="1337" t="s">
        <v>367</v>
      </c>
      <c r="K85" s="1338"/>
      <c r="L85" s="1338"/>
      <c r="M85" s="1338"/>
      <c r="N85" s="1338"/>
      <c r="O85" s="1338"/>
      <c r="P85" s="1339"/>
      <c r="Q85" s="1339"/>
      <c r="R85" s="1338"/>
      <c r="S85" s="1338"/>
      <c r="T85" s="1338"/>
      <c r="U85" s="1338"/>
      <c r="V85" s="1338"/>
      <c r="W85" s="1374"/>
      <c r="X85" s="1374"/>
      <c r="Y85" s="1338"/>
      <c r="Z85" s="1338"/>
      <c r="AA85" s="1338"/>
      <c r="AB85" s="1338"/>
      <c r="AC85" s="1338"/>
      <c r="AD85" s="1339"/>
      <c r="AE85" s="1339"/>
      <c r="AF85" s="1338"/>
      <c r="AG85" s="1338"/>
      <c r="AH85" s="1338"/>
      <c r="AI85" s="1338"/>
      <c r="AJ85" s="1338"/>
      <c r="AK85" s="1339"/>
      <c r="AL85" s="1339"/>
      <c r="AM85" s="1338"/>
      <c r="AN85" s="1338"/>
      <c r="AO85" s="1338"/>
      <c r="AP85" s="1338"/>
      <c r="AQ85" s="1338"/>
      <c r="AR85" s="1339"/>
      <c r="AS85" s="1339"/>
      <c r="AT85" s="1338"/>
      <c r="AU85" s="1338"/>
      <c r="AV85" s="1338"/>
      <c r="AW85" s="1338"/>
      <c r="AX85" s="1338"/>
      <c r="AY85" s="1339"/>
      <c r="AZ85" s="1339"/>
      <c r="BA85" s="1338"/>
      <c r="BB85" s="1338"/>
      <c r="BC85" s="1338"/>
      <c r="BD85" s="1338"/>
      <c r="BE85" s="1338"/>
      <c r="BF85" s="1339"/>
      <c r="BG85" s="1339"/>
      <c r="BH85" s="1338"/>
      <c r="BI85" s="1338"/>
      <c r="BJ85" s="1338"/>
      <c r="BK85" s="1338"/>
      <c r="BL85" s="1338"/>
      <c r="BM85" s="1339"/>
      <c r="BN85" s="1339"/>
      <c r="BO85" s="1338"/>
      <c r="BP85" s="1338"/>
      <c r="BQ85" s="1338"/>
      <c r="BR85" s="1338"/>
      <c r="BS85" s="1338"/>
      <c r="BT85" s="1339"/>
      <c r="BU85" s="1339"/>
      <c r="BV85" s="1338"/>
      <c r="BW85" s="1338"/>
      <c r="BX85" s="1338"/>
      <c r="BY85" s="1338"/>
      <c r="BZ85" s="1338"/>
      <c r="CA85" s="1339"/>
      <c r="CB85" s="1339"/>
      <c r="CC85" s="1338"/>
      <c r="CD85" s="1340">
        <f t="shared" si="137"/>
        <v>0</v>
      </c>
      <c r="CE85" s="144">
        <v>4.2</v>
      </c>
      <c r="CF85" s="145">
        <v>2.2999999999999998</v>
      </c>
      <c r="CG85" s="517">
        <f t="shared" si="138"/>
        <v>3.3870571281712376</v>
      </c>
      <c r="CH85" s="518">
        <f t="shared" si="170"/>
        <v>0</v>
      </c>
      <c r="CI85" s="245">
        <f t="shared" si="171"/>
        <v>0</v>
      </c>
      <c r="CJ85" s="246">
        <f t="shared" si="172"/>
        <v>0</v>
      </c>
      <c r="CK85" s="545">
        <v>280</v>
      </c>
      <c r="CL85" s="545">
        <v>3200</v>
      </c>
      <c r="CM85" s="277">
        <f t="shared" si="168"/>
        <v>3200</v>
      </c>
      <c r="CN85" s="561">
        <v>2000</v>
      </c>
      <c r="CO85" s="1394">
        <v>2000</v>
      </c>
      <c r="CP85" s="250">
        <f t="shared" si="143"/>
        <v>0</v>
      </c>
      <c r="CQ85" s="250">
        <f t="shared" si="169"/>
        <v>0</v>
      </c>
      <c r="CR85" s="1395" t="e">
        <f t="shared" si="144"/>
        <v>#DIV/0!</v>
      </c>
      <c r="CS85" s="1293"/>
      <c r="CT85" s="1279">
        <f t="shared" si="145"/>
        <v>0</v>
      </c>
      <c r="CU85" s="1279">
        <f t="shared" si="146"/>
        <v>0</v>
      </c>
      <c r="CV85" s="1279"/>
      <c r="CW85" s="1293"/>
      <c r="CX85" s="1294">
        <f t="shared" si="147"/>
        <v>0</v>
      </c>
      <c r="CY85" s="1295">
        <f t="shared" si="148"/>
        <v>0</v>
      </c>
      <c r="CZ85" s="1296">
        <f t="shared" si="149"/>
        <v>0</v>
      </c>
      <c r="DA85" s="1294">
        <f t="shared" si="150"/>
        <v>0</v>
      </c>
      <c r="DB85" s="1295">
        <f t="shared" si="151"/>
        <v>0</v>
      </c>
      <c r="DC85" s="1296">
        <f t="shared" si="152"/>
        <v>0</v>
      </c>
      <c r="DD85" s="1294">
        <f t="shared" si="153"/>
        <v>0</v>
      </c>
      <c r="DE85" s="1295">
        <f t="shared" si="154"/>
        <v>0</v>
      </c>
      <c r="DF85" s="1296">
        <f t="shared" si="155"/>
        <v>0</v>
      </c>
      <c r="DG85" s="1294">
        <f t="shared" si="156"/>
        <v>0</v>
      </c>
      <c r="DH85" s="1295">
        <f t="shared" si="157"/>
        <v>0</v>
      </c>
      <c r="DI85" s="1296">
        <f t="shared" si="158"/>
        <v>0</v>
      </c>
      <c r="DJ85" s="1294">
        <f t="shared" si="159"/>
        <v>0</v>
      </c>
      <c r="DK85" s="1295">
        <f t="shared" si="160"/>
        <v>0</v>
      </c>
      <c r="DL85" s="1296">
        <f t="shared" si="161"/>
        <v>0</v>
      </c>
      <c r="DM85" s="1294">
        <f t="shared" si="162"/>
        <v>0</v>
      </c>
      <c r="DN85" s="1295">
        <f t="shared" si="163"/>
        <v>0</v>
      </c>
      <c r="DO85" s="1296">
        <f t="shared" si="164"/>
        <v>0</v>
      </c>
      <c r="DP85" s="1294">
        <f t="shared" si="165"/>
        <v>0</v>
      </c>
      <c r="DQ85" s="1295">
        <f t="shared" si="166"/>
        <v>0</v>
      </c>
      <c r="DR85" s="1296">
        <f t="shared" si="167"/>
        <v>0</v>
      </c>
    </row>
    <row r="86" spans="1:283" s="1229" customFormat="1" ht="16.149999999999999" hidden="1" customHeight="1" thickBot="1">
      <c r="A86" s="1366"/>
      <c r="B86" s="1271"/>
      <c r="C86" s="267" t="s">
        <v>370</v>
      </c>
      <c r="D86" s="268">
        <v>0.87152777777777779</v>
      </c>
      <c r="E86" s="1396" t="s">
        <v>371</v>
      </c>
      <c r="F86" s="1396" t="s">
        <v>305</v>
      </c>
      <c r="G86" s="1397" t="str">
        <f t="shared" ref="G86:G88" si="173">IF(D86&lt;=0.541,"DAY",(IF(D86&lt;=0.74930556,"EARLY",(IF(D86&lt;=0.97916667,"PRIME","LATE")))))</f>
        <v>PRIME</v>
      </c>
      <c r="H86" s="1398" t="s">
        <v>256</v>
      </c>
      <c r="I86" s="1397" t="s">
        <v>306</v>
      </c>
      <c r="J86" s="1397" t="s">
        <v>367</v>
      </c>
      <c r="K86" s="1399"/>
      <c r="L86" s="1399"/>
      <c r="M86" s="1399"/>
      <c r="N86" s="1399"/>
      <c r="O86" s="1399"/>
      <c r="P86" s="1400"/>
      <c r="Q86" s="1400"/>
      <c r="R86" s="1399"/>
      <c r="S86" s="1399"/>
      <c r="T86" s="1399"/>
      <c r="U86" s="1399"/>
      <c r="V86" s="1399"/>
      <c r="W86" s="1400"/>
      <c r="X86" s="1400"/>
      <c r="Y86" s="1399"/>
      <c r="Z86" s="1399"/>
      <c r="AA86" s="1399"/>
      <c r="AB86" s="1399"/>
      <c r="AC86" s="1399"/>
      <c r="AD86" s="1400"/>
      <c r="AE86" s="1400"/>
      <c r="AF86" s="1399"/>
      <c r="AG86" s="1399"/>
      <c r="AH86" s="1399"/>
      <c r="AI86" s="1399"/>
      <c r="AJ86" s="1399"/>
      <c r="AK86" s="1400"/>
      <c r="AL86" s="1400"/>
      <c r="AM86" s="1399"/>
      <c r="AN86" s="1399"/>
      <c r="AO86" s="1399"/>
      <c r="AP86" s="1399"/>
      <c r="AQ86" s="1399"/>
      <c r="AR86" s="1400"/>
      <c r="AS86" s="1400"/>
      <c r="AT86" s="1399"/>
      <c r="AU86" s="1399"/>
      <c r="AV86" s="1399"/>
      <c r="AW86" s="1399"/>
      <c r="AX86" s="1399"/>
      <c r="AY86" s="1400"/>
      <c r="AZ86" s="1400"/>
      <c r="BA86" s="1399"/>
      <c r="BB86" s="1399"/>
      <c r="BC86" s="1399"/>
      <c r="BD86" s="1399"/>
      <c r="BE86" s="1399"/>
      <c r="BF86" s="1400"/>
      <c r="BG86" s="1400"/>
      <c r="BH86" s="1399"/>
      <c r="BI86" s="1399"/>
      <c r="BJ86" s="1399"/>
      <c r="BK86" s="1399"/>
      <c r="BL86" s="1399"/>
      <c r="BM86" s="1400"/>
      <c r="BN86" s="1400"/>
      <c r="BO86" s="1399"/>
      <c r="BP86" s="1399"/>
      <c r="BQ86" s="1399"/>
      <c r="BR86" s="1399"/>
      <c r="BS86" s="1399"/>
      <c r="BT86" s="1400"/>
      <c r="BU86" s="1400"/>
      <c r="BV86" s="1399"/>
      <c r="BW86" s="1399"/>
      <c r="BX86" s="1399"/>
      <c r="BY86" s="1399"/>
      <c r="BZ86" s="1399"/>
      <c r="CA86" s="1400"/>
      <c r="CB86" s="1400"/>
      <c r="CC86" s="1399"/>
      <c r="CD86" s="1401">
        <f t="shared" si="137"/>
        <v>0</v>
      </c>
      <c r="CE86" s="237">
        <v>4.2</v>
      </c>
      <c r="CF86" s="238">
        <v>2.2999999999999998</v>
      </c>
      <c r="CG86" s="332">
        <f t="shared" si="138"/>
        <v>3.3870571281712376</v>
      </c>
      <c r="CH86" s="270">
        <f t="shared" si="170"/>
        <v>0</v>
      </c>
      <c r="CI86" s="239">
        <f t="shared" si="171"/>
        <v>0</v>
      </c>
      <c r="CJ86" s="240">
        <f t="shared" si="172"/>
        <v>0</v>
      </c>
      <c r="CK86" s="544">
        <v>280</v>
      </c>
      <c r="CL86" s="544">
        <v>3200</v>
      </c>
      <c r="CM86" s="317">
        <f t="shared" si="168"/>
        <v>3200</v>
      </c>
      <c r="CN86" s="551">
        <f>(CK86/30*J86)*CG86</f>
        <v>948.37599588794649</v>
      </c>
      <c r="CO86" s="1402">
        <v>948.38</v>
      </c>
      <c r="CP86" s="251">
        <f t="shared" si="143"/>
        <v>0</v>
      </c>
      <c r="CQ86" s="251">
        <f t="shared" si="169"/>
        <v>0</v>
      </c>
      <c r="CR86" s="1403" t="e">
        <f t="shared" si="144"/>
        <v>#DIV/0!</v>
      </c>
      <c r="CS86" s="1324"/>
      <c r="CT86" s="1279">
        <f t="shared" si="145"/>
        <v>0</v>
      </c>
      <c r="CU86" s="1279">
        <f t="shared" si="146"/>
        <v>0</v>
      </c>
      <c r="CV86" s="1279"/>
      <c r="CW86" s="1324"/>
      <c r="CX86" s="1294">
        <f t="shared" si="147"/>
        <v>0</v>
      </c>
      <c r="CY86" s="1295">
        <f t="shared" si="148"/>
        <v>0</v>
      </c>
      <c r="CZ86" s="1296">
        <f t="shared" si="149"/>
        <v>0</v>
      </c>
      <c r="DA86" s="1294">
        <f t="shared" si="150"/>
        <v>0</v>
      </c>
      <c r="DB86" s="1295">
        <f t="shared" si="151"/>
        <v>0</v>
      </c>
      <c r="DC86" s="1296">
        <f t="shared" si="152"/>
        <v>0</v>
      </c>
      <c r="DD86" s="1294">
        <f t="shared" si="153"/>
        <v>0</v>
      </c>
      <c r="DE86" s="1295">
        <f t="shared" si="154"/>
        <v>0</v>
      </c>
      <c r="DF86" s="1296">
        <f t="shared" si="155"/>
        <v>0</v>
      </c>
      <c r="DG86" s="1294">
        <f t="shared" si="156"/>
        <v>0</v>
      </c>
      <c r="DH86" s="1295">
        <f t="shared" si="157"/>
        <v>0</v>
      </c>
      <c r="DI86" s="1296">
        <f t="shared" si="158"/>
        <v>0</v>
      </c>
      <c r="DJ86" s="1294">
        <f t="shared" si="159"/>
        <v>0</v>
      </c>
      <c r="DK86" s="1295">
        <f t="shared" si="160"/>
        <v>0</v>
      </c>
      <c r="DL86" s="1296">
        <f t="shared" si="161"/>
        <v>0</v>
      </c>
      <c r="DM86" s="1294">
        <f t="shared" si="162"/>
        <v>0</v>
      </c>
      <c r="DN86" s="1295">
        <f t="shared" si="163"/>
        <v>0</v>
      </c>
      <c r="DO86" s="1296">
        <f t="shared" si="164"/>
        <v>0</v>
      </c>
      <c r="DP86" s="1294">
        <f t="shared" si="165"/>
        <v>0</v>
      </c>
      <c r="DQ86" s="1295">
        <f t="shared" si="166"/>
        <v>0</v>
      </c>
      <c r="DR86" s="1296">
        <f t="shared" si="167"/>
        <v>0</v>
      </c>
      <c r="DS86" s="1271"/>
      <c r="DT86" s="1271"/>
      <c r="DU86" s="1271"/>
      <c r="DV86" s="1271"/>
      <c r="DW86" s="1271"/>
      <c r="DX86" s="1271"/>
      <c r="DY86" s="1271"/>
    </row>
    <row r="87" spans="1:283" s="1372" customFormat="1" ht="16.149999999999999" hidden="1" customHeight="1" thickBot="1">
      <c r="A87" s="1366"/>
      <c r="B87" s="1271"/>
      <c r="C87" s="267" t="s">
        <v>377</v>
      </c>
      <c r="D87" s="520">
        <v>0.83333333333333337</v>
      </c>
      <c r="E87" s="520" t="s">
        <v>304</v>
      </c>
      <c r="F87" s="520" t="s">
        <v>318</v>
      </c>
      <c r="G87" s="1404" t="str">
        <f t="shared" si="173"/>
        <v>PRIME</v>
      </c>
      <c r="H87" s="1405" t="s">
        <v>256</v>
      </c>
      <c r="I87" s="1404" t="s">
        <v>306</v>
      </c>
      <c r="J87" s="1404" t="s">
        <v>367</v>
      </c>
      <c r="K87" s="1406"/>
      <c r="L87" s="1406"/>
      <c r="M87" s="1406"/>
      <c r="N87" s="1406"/>
      <c r="O87" s="1406"/>
      <c r="P87" s="1407"/>
      <c r="Q87" s="1407"/>
      <c r="R87" s="1406"/>
      <c r="S87" s="1406"/>
      <c r="T87" s="1406"/>
      <c r="U87" s="1406"/>
      <c r="V87" s="1406"/>
      <c r="W87" s="1407"/>
      <c r="X87" s="1407"/>
      <c r="Y87" s="1406"/>
      <c r="Z87" s="1406"/>
      <c r="AA87" s="1406"/>
      <c r="AB87" s="1406"/>
      <c r="AC87" s="1406"/>
      <c r="AD87" s="1407"/>
      <c r="AE87" s="1407"/>
      <c r="AF87" s="1406"/>
      <c r="AG87" s="1406"/>
      <c r="AH87" s="1406"/>
      <c r="AI87" s="1406"/>
      <c r="AJ87" s="1406"/>
      <c r="AK87" s="1407"/>
      <c r="AL87" s="1407"/>
      <c r="AM87" s="1406"/>
      <c r="AN87" s="1406"/>
      <c r="AO87" s="1406"/>
      <c r="AP87" s="1406"/>
      <c r="AQ87" s="1406"/>
      <c r="AR87" s="1407"/>
      <c r="AS87" s="1407"/>
      <c r="AT87" s="1406"/>
      <c r="AU87" s="1406"/>
      <c r="AV87" s="1406"/>
      <c r="AW87" s="1406"/>
      <c r="AX87" s="1406"/>
      <c r="AY87" s="1407"/>
      <c r="AZ87" s="1407"/>
      <c r="BA87" s="1406"/>
      <c r="BB87" s="1406"/>
      <c r="BC87" s="1406"/>
      <c r="BD87" s="1406"/>
      <c r="BE87" s="1406"/>
      <c r="BF87" s="1407"/>
      <c r="BG87" s="1407"/>
      <c r="BH87" s="1406"/>
      <c r="BI87" s="1406"/>
      <c r="BJ87" s="1406"/>
      <c r="BK87" s="1406"/>
      <c r="BL87" s="1406"/>
      <c r="BM87" s="1407"/>
      <c r="BN87" s="1407"/>
      <c r="BO87" s="1406"/>
      <c r="BP87" s="1406"/>
      <c r="BQ87" s="1406"/>
      <c r="BR87" s="1406"/>
      <c r="BS87" s="1406"/>
      <c r="BT87" s="1407"/>
      <c r="BU87" s="1407"/>
      <c r="BV87" s="1406"/>
      <c r="BW87" s="1406"/>
      <c r="BX87" s="1406"/>
      <c r="BY87" s="1406"/>
      <c r="BZ87" s="1406"/>
      <c r="CA87" s="1407"/>
      <c r="CB87" s="1407"/>
      <c r="CC87" s="1406"/>
      <c r="CD87" s="1408">
        <f t="shared" si="137"/>
        <v>0</v>
      </c>
      <c r="CE87" s="526">
        <v>3.4</v>
      </c>
      <c r="CF87" s="527">
        <v>2.5</v>
      </c>
      <c r="CG87" s="528">
        <f t="shared" si="138"/>
        <v>3.0149217975547966</v>
      </c>
      <c r="CH87" s="529">
        <f>+CD87*CE87</f>
        <v>0</v>
      </c>
      <c r="CI87" s="530">
        <f>+CD87*CF87</f>
        <v>0</v>
      </c>
      <c r="CJ87" s="531">
        <f>CD87*CG87</f>
        <v>0</v>
      </c>
      <c r="CK87" s="551">
        <v>280</v>
      </c>
      <c r="CL87" s="551">
        <v>3000</v>
      </c>
      <c r="CM87" s="317">
        <f t="shared" si="168"/>
        <v>3000</v>
      </c>
      <c r="CN87" s="551">
        <v>850</v>
      </c>
      <c r="CO87" s="1409">
        <v>850</v>
      </c>
      <c r="CP87" s="317">
        <f t="shared" si="143"/>
        <v>0</v>
      </c>
      <c r="CQ87" s="317">
        <f t="shared" si="169"/>
        <v>0</v>
      </c>
      <c r="CR87" s="1410" t="e">
        <f t="shared" si="144"/>
        <v>#DIV/0!</v>
      </c>
      <c r="CS87" s="1293"/>
      <c r="CT87" s="1279">
        <f t="shared" si="145"/>
        <v>0</v>
      </c>
      <c r="CU87" s="1279">
        <f t="shared" si="146"/>
        <v>0</v>
      </c>
      <c r="CV87" s="1279"/>
      <c r="CW87" s="1293"/>
      <c r="CX87" s="1294">
        <f t="shared" si="147"/>
        <v>0</v>
      </c>
      <c r="CY87" s="1295">
        <f t="shared" si="148"/>
        <v>0</v>
      </c>
      <c r="CZ87" s="1296">
        <f t="shared" si="149"/>
        <v>0</v>
      </c>
      <c r="DA87" s="1294">
        <f t="shared" si="150"/>
        <v>0</v>
      </c>
      <c r="DB87" s="1295">
        <f t="shared" si="151"/>
        <v>0</v>
      </c>
      <c r="DC87" s="1296">
        <f t="shared" si="152"/>
        <v>0</v>
      </c>
      <c r="DD87" s="1294">
        <f t="shared" si="153"/>
        <v>0</v>
      </c>
      <c r="DE87" s="1295">
        <f t="shared" si="154"/>
        <v>0</v>
      </c>
      <c r="DF87" s="1296">
        <f t="shared" si="155"/>
        <v>0</v>
      </c>
      <c r="DG87" s="1294">
        <f t="shared" si="156"/>
        <v>0</v>
      </c>
      <c r="DH87" s="1295">
        <f t="shared" si="157"/>
        <v>0</v>
      </c>
      <c r="DI87" s="1296">
        <f t="shared" si="158"/>
        <v>0</v>
      </c>
      <c r="DJ87" s="1294">
        <f t="shared" si="159"/>
        <v>0</v>
      </c>
      <c r="DK87" s="1295">
        <f t="shared" si="160"/>
        <v>0</v>
      </c>
      <c r="DL87" s="1296">
        <f t="shared" si="161"/>
        <v>0</v>
      </c>
      <c r="DM87" s="1294">
        <f t="shared" si="162"/>
        <v>0</v>
      </c>
      <c r="DN87" s="1295">
        <f t="shared" si="163"/>
        <v>0</v>
      </c>
      <c r="DO87" s="1296">
        <f t="shared" si="164"/>
        <v>0</v>
      </c>
      <c r="DP87" s="1294">
        <f t="shared" si="165"/>
        <v>0</v>
      </c>
      <c r="DQ87" s="1295">
        <f t="shared" si="166"/>
        <v>0</v>
      </c>
      <c r="DR87" s="1296">
        <f t="shared" si="167"/>
        <v>0</v>
      </c>
      <c r="DS87" s="1271"/>
      <c r="DT87" s="1271"/>
      <c r="DU87" s="1271"/>
      <c r="DV87" s="1271"/>
      <c r="DW87" s="1271"/>
      <c r="DX87" s="1271"/>
      <c r="DY87" s="1271"/>
      <c r="DZ87" s="1229"/>
      <c r="EA87" s="1229"/>
      <c r="EB87" s="1229"/>
      <c r="EC87" s="1229"/>
      <c r="ED87" s="1229"/>
      <c r="EE87" s="1229"/>
      <c r="EF87" s="1229"/>
      <c r="EG87" s="1229"/>
      <c r="EH87" s="1229"/>
      <c r="EI87" s="1229"/>
      <c r="EJ87" s="1229"/>
      <c r="EK87" s="1229"/>
      <c r="EL87" s="1229"/>
      <c r="EM87" s="1229"/>
      <c r="EN87" s="1229"/>
      <c r="EO87" s="1229"/>
      <c r="EP87" s="1229"/>
      <c r="EQ87" s="1229"/>
      <c r="ER87" s="1229"/>
      <c r="ES87" s="1229"/>
      <c r="ET87" s="1229"/>
      <c r="EU87" s="1229"/>
      <c r="EV87" s="1229"/>
      <c r="EW87" s="1229"/>
      <c r="EX87" s="1229"/>
      <c r="EY87" s="1229"/>
      <c r="EZ87" s="1229"/>
      <c r="FA87" s="1229"/>
      <c r="FB87" s="1229"/>
      <c r="FC87" s="1229"/>
      <c r="FD87" s="1229"/>
      <c r="FE87" s="1229"/>
      <c r="FF87" s="1229"/>
      <c r="FG87" s="1229"/>
      <c r="FH87" s="1229"/>
      <c r="FI87" s="1229"/>
      <c r="FJ87" s="1229"/>
      <c r="FK87" s="1229"/>
      <c r="FL87" s="1229"/>
      <c r="FM87" s="1229"/>
      <c r="FN87" s="1229"/>
      <c r="FO87" s="1229"/>
      <c r="FP87" s="1229"/>
      <c r="FQ87" s="1229"/>
      <c r="FR87" s="1229"/>
      <c r="FS87" s="1229"/>
      <c r="FT87" s="1229"/>
      <c r="FU87" s="1229"/>
      <c r="FV87" s="1229"/>
      <c r="FW87" s="1229"/>
      <c r="FX87" s="1229"/>
      <c r="FY87" s="1229"/>
      <c r="FZ87" s="1229"/>
      <c r="GA87" s="1229"/>
      <c r="GB87" s="1229"/>
      <c r="GC87" s="1229"/>
      <c r="GD87" s="1229"/>
      <c r="GE87" s="1229"/>
      <c r="GF87" s="1229"/>
      <c r="GG87" s="1229"/>
      <c r="GH87" s="1229"/>
      <c r="GI87" s="1229"/>
      <c r="GJ87" s="1229"/>
      <c r="GK87" s="1229"/>
      <c r="GL87" s="1229"/>
      <c r="GM87" s="1229"/>
      <c r="GN87" s="1229"/>
      <c r="GO87" s="1229"/>
      <c r="GP87" s="1229"/>
      <c r="GQ87" s="1229"/>
      <c r="GR87" s="1229"/>
      <c r="GS87" s="1229"/>
      <c r="GT87" s="1229"/>
      <c r="GU87" s="1229"/>
      <c r="GV87" s="1229"/>
      <c r="GW87" s="1229"/>
      <c r="GX87" s="1229"/>
      <c r="GY87" s="1229"/>
      <c r="GZ87" s="1229"/>
      <c r="HA87" s="1229"/>
      <c r="HB87" s="1229"/>
      <c r="HC87" s="1229"/>
      <c r="HD87" s="1229"/>
      <c r="HE87" s="1229"/>
      <c r="HF87" s="1229"/>
      <c r="HG87" s="1229"/>
      <c r="HH87" s="1229"/>
      <c r="HI87" s="1229"/>
      <c r="HJ87" s="1229"/>
      <c r="HK87" s="1229"/>
      <c r="HL87" s="1229"/>
      <c r="HM87" s="1229"/>
      <c r="HN87" s="1229"/>
      <c r="HO87" s="1229"/>
      <c r="HP87" s="1229"/>
      <c r="HQ87" s="1229"/>
      <c r="HR87" s="1229"/>
      <c r="HS87" s="1229"/>
      <c r="HT87" s="1229"/>
      <c r="HU87" s="1229"/>
      <c r="HV87" s="1229"/>
      <c r="HW87" s="1229"/>
      <c r="HX87" s="1229"/>
      <c r="HY87" s="1229"/>
      <c r="HZ87" s="1229"/>
      <c r="IA87" s="1229"/>
      <c r="IB87" s="1229"/>
      <c r="IC87" s="1229"/>
      <c r="ID87" s="1229"/>
      <c r="IE87" s="1229"/>
      <c r="IF87" s="1229"/>
      <c r="IG87" s="1229"/>
      <c r="IH87" s="1229"/>
      <c r="II87" s="1229"/>
      <c r="IJ87" s="1229"/>
      <c r="IK87" s="1229"/>
      <c r="IL87" s="1229"/>
      <c r="IM87" s="1229"/>
      <c r="IN87" s="1229"/>
      <c r="IO87" s="1229"/>
      <c r="IP87" s="1229"/>
      <c r="IQ87" s="1229"/>
      <c r="IR87" s="1229"/>
      <c r="IS87" s="1229"/>
      <c r="IT87" s="1229"/>
      <c r="IU87" s="1229"/>
      <c r="IV87" s="1229"/>
      <c r="IW87" s="1229"/>
      <c r="IX87" s="1229"/>
      <c r="IY87" s="1229"/>
      <c r="IZ87" s="1229"/>
      <c r="JA87" s="1229"/>
      <c r="JB87" s="1229"/>
      <c r="JC87" s="1229"/>
      <c r="JD87" s="1229"/>
      <c r="JE87" s="1229"/>
      <c r="JF87" s="1229"/>
      <c r="JG87" s="1229"/>
      <c r="JH87" s="1229"/>
      <c r="JI87" s="1229"/>
      <c r="JJ87" s="1229"/>
      <c r="JK87" s="1229"/>
      <c r="JL87" s="1229"/>
      <c r="JM87" s="1229"/>
      <c r="JN87" s="1229"/>
      <c r="JO87" s="1229"/>
      <c r="JP87" s="1229"/>
      <c r="JQ87" s="1229"/>
      <c r="JR87" s="1229"/>
      <c r="JS87" s="1229"/>
      <c r="JT87" s="1229"/>
      <c r="JU87" s="1229"/>
      <c r="JV87" s="1229"/>
      <c r="JW87" s="1229"/>
    </row>
    <row r="88" spans="1:283" s="1372" customFormat="1" ht="15.6" hidden="1" customHeight="1">
      <c r="A88" s="1366"/>
      <c r="B88" s="1271"/>
      <c r="C88" s="156" t="s">
        <v>366</v>
      </c>
      <c r="D88" s="200">
        <v>0.29166666666666669</v>
      </c>
      <c r="E88" s="200" t="s">
        <v>304</v>
      </c>
      <c r="F88" s="200" t="s">
        <v>305</v>
      </c>
      <c r="G88" s="1367" t="str">
        <f t="shared" si="173"/>
        <v>DAY</v>
      </c>
      <c r="H88" s="1356" t="s">
        <v>295</v>
      </c>
      <c r="I88" s="1286" t="s">
        <v>306</v>
      </c>
      <c r="J88" s="1286" t="s">
        <v>314</v>
      </c>
      <c r="K88" s="1368"/>
      <c r="L88" s="1368"/>
      <c r="M88" s="1368"/>
      <c r="N88" s="1368"/>
      <c r="O88" s="1368"/>
      <c r="P88" s="1369"/>
      <c r="Q88" s="1369"/>
      <c r="R88" s="1368"/>
      <c r="S88" s="1368"/>
      <c r="T88" s="1368"/>
      <c r="U88" s="1368"/>
      <c r="V88" s="1368"/>
      <c r="W88" s="1369"/>
      <c r="X88" s="1369"/>
      <c r="Y88" s="1368"/>
      <c r="Z88" s="1368"/>
      <c r="AA88" s="1368"/>
      <c r="AB88" s="1368"/>
      <c r="AC88" s="1368"/>
      <c r="AD88" s="1369"/>
      <c r="AE88" s="1369"/>
      <c r="AF88" s="1368"/>
      <c r="AG88" s="1368"/>
      <c r="AH88" s="1368"/>
      <c r="AI88" s="1368"/>
      <c r="AJ88" s="1368"/>
      <c r="AK88" s="1369"/>
      <c r="AL88" s="1369"/>
      <c r="AM88" s="1368"/>
      <c r="AN88" s="1368"/>
      <c r="AO88" s="1368"/>
      <c r="AP88" s="1368"/>
      <c r="AQ88" s="1368"/>
      <c r="AR88" s="1369"/>
      <c r="AS88" s="1369"/>
      <c r="AT88" s="1368"/>
      <c r="AU88" s="1368"/>
      <c r="AV88" s="1368"/>
      <c r="AW88" s="1368"/>
      <c r="AX88" s="1368"/>
      <c r="AY88" s="1369"/>
      <c r="AZ88" s="1369"/>
      <c r="BA88" s="1368"/>
      <c r="BB88" s="1368"/>
      <c r="BC88" s="1368"/>
      <c r="BD88" s="1368"/>
      <c r="BE88" s="1368"/>
      <c r="BF88" s="1369"/>
      <c r="BG88" s="1369"/>
      <c r="BH88" s="1368"/>
      <c r="BI88" s="1368"/>
      <c r="BJ88" s="1368"/>
      <c r="BK88" s="1368"/>
      <c r="BL88" s="1368"/>
      <c r="BM88" s="1369"/>
      <c r="BN88" s="1369"/>
      <c r="BO88" s="1368"/>
      <c r="BP88" s="1368"/>
      <c r="BQ88" s="1368"/>
      <c r="BR88" s="1368"/>
      <c r="BS88" s="1368"/>
      <c r="BT88" s="1369"/>
      <c r="BU88" s="1369"/>
      <c r="BV88" s="1368"/>
      <c r="BW88" s="1368"/>
      <c r="BX88" s="1368"/>
      <c r="BY88" s="1368"/>
      <c r="BZ88" s="1368"/>
      <c r="CA88" s="1369"/>
      <c r="CB88" s="1369"/>
      <c r="CC88" s="1368"/>
      <c r="CD88" s="1370">
        <f t="shared" ref="CD88:CD95" si="174">SUM(K88:CC88)</f>
        <v>0</v>
      </c>
      <c r="CE88" s="205">
        <v>1.7</v>
      </c>
      <c r="CF88" s="206">
        <v>0.6</v>
      </c>
      <c r="CG88" s="330">
        <f t="shared" si="138"/>
        <v>1.2293488636780849</v>
      </c>
      <c r="CH88" s="208">
        <f t="shared" ref="CH88" si="175">+CD88*CE88</f>
        <v>0</v>
      </c>
      <c r="CI88" s="209">
        <f t="shared" ref="CI88" si="176">+CD88*CF88</f>
        <v>0</v>
      </c>
      <c r="CJ88" s="210">
        <f t="shared" ref="CJ88" si="177">CD88*CG88</f>
        <v>0</v>
      </c>
      <c r="CK88" s="548">
        <v>200</v>
      </c>
      <c r="CL88" s="548">
        <v>1200</v>
      </c>
      <c r="CM88" s="276">
        <f>CL88/30*J88</f>
        <v>800</v>
      </c>
      <c r="CN88" s="548">
        <f>(CK88/30*J88)*CG88</f>
        <v>163.91318182374468</v>
      </c>
      <c r="CO88" s="1390">
        <v>163.91</v>
      </c>
      <c r="CP88" s="277">
        <f t="shared" si="143"/>
        <v>0</v>
      </c>
      <c r="CQ88" s="277">
        <f>CO88*CD88</f>
        <v>0</v>
      </c>
      <c r="CR88" s="1371" t="e">
        <f t="shared" si="144"/>
        <v>#DIV/0!</v>
      </c>
      <c r="CS88" s="1324"/>
      <c r="CT88" s="1279"/>
      <c r="CU88" s="1271"/>
      <c r="CV88" s="1279">
        <f t="shared" ref="CV88:CV100" si="178">SUM(W88:AX88)*CO88</f>
        <v>0</v>
      </c>
      <c r="CW88" s="1324"/>
      <c r="CX88" s="1391">
        <f t="shared" si="147"/>
        <v>0</v>
      </c>
      <c r="CY88" s="1392">
        <f t="shared" si="148"/>
        <v>0</v>
      </c>
      <c r="CZ88" s="1393">
        <f t="shared" si="149"/>
        <v>0</v>
      </c>
      <c r="DA88" s="1391">
        <f t="shared" si="150"/>
        <v>0</v>
      </c>
      <c r="DB88" s="1392">
        <f t="shared" si="151"/>
        <v>0</v>
      </c>
      <c r="DC88" s="1393">
        <f t="shared" si="152"/>
        <v>0</v>
      </c>
      <c r="DD88" s="1294">
        <f t="shared" si="153"/>
        <v>0</v>
      </c>
      <c r="DE88" s="1295">
        <f t="shared" si="154"/>
        <v>0</v>
      </c>
      <c r="DF88" s="1296">
        <f t="shared" si="155"/>
        <v>0</v>
      </c>
      <c r="DG88" s="1294">
        <f t="shared" si="156"/>
        <v>0</v>
      </c>
      <c r="DH88" s="1295">
        <f t="shared" si="157"/>
        <v>0</v>
      </c>
      <c r="DI88" s="1296">
        <f t="shared" si="158"/>
        <v>0</v>
      </c>
      <c r="DJ88" s="1294">
        <f t="shared" si="159"/>
        <v>0</v>
      </c>
      <c r="DK88" s="1295">
        <f t="shared" si="160"/>
        <v>0</v>
      </c>
      <c r="DL88" s="1296">
        <f t="shared" si="161"/>
        <v>0</v>
      </c>
      <c r="DM88" s="1294">
        <f t="shared" si="162"/>
        <v>0</v>
      </c>
      <c r="DN88" s="1295">
        <f t="shared" si="163"/>
        <v>0</v>
      </c>
      <c r="DO88" s="1296">
        <f t="shared" si="164"/>
        <v>0</v>
      </c>
      <c r="DP88" s="1294">
        <f t="shared" si="165"/>
        <v>0</v>
      </c>
      <c r="DQ88" s="1295">
        <f t="shared" si="166"/>
        <v>0</v>
      </c>
      <c r="DR88" s="1296">
        <f t="shared" si="167"/>
        <v>0</v>
      </c>
      <c r="DS88" s="1271"/>
      <c r="DT88" s="1271"/>
      <c r="DU88" s="1271"/>
      <c r="DV88" s="1271"/>
      <c r="DW88" s="1271"/>
      <c r="DX88" s="1271"/>
      <c r="DY88" s="1271"/>
      <c r="DZ88" s="1229"/>
      <c r="EA88" s="1229"/>
      <c r="EB88" s="1229"/>
      <c r="EC88" s="1229"/>
      <c r="ED88" s="1229"/>
      <c r="EE88" s="1229"/>
      <c r="EF88" s="1229"/>
      <c r="EG88" s="1229"/>
      <c r="EH88" s="1229"/>
      <c r="EI88" s="1229"/>
      <c r="EJ88" s="1229"/>
      <c r="EK88" s="1229"/>
      <c r="EL88" s="1229"/>
      <c r="EM88" s="1229"/>
      <c r="EN88" s="1229"/>
      <c r="EO88" s="1229"/>
      <c r="EP88" s="1229"/>
      <c r="EQ88" s="1229"/>
      <c r="ER88" s="1229"/>
      <c r="ES88" s="1229"/>
      <c r="ET88" s="1229"/>
      <c r="EU88" s="1229"/>
      <c r="EV88" s="1229"/>
      <c r="EW88" s="1229"/>
      <c r="EX88" s="1229"/>
      <c r="EY88" s="1229"/>
      <c r="EZ88" s="1229"/>
      <c r="FA88" s="1229"/>
      <c r="FB88" s="1229"/>
      <c r="FC88" s="1229"/>
      <c r="FD88" s="1229"/>
      <c r="FE88" s="1229"/>
      <c r="FF88" s="1229"/>
      <c r="FG88" s="1229"/>
      <c r="FH88" s="1229"/>
      <c r="FI88" s="1229"/>
      <c r="FJ88" s="1229"/>
      <c r="FK88" s="1229"/>
      <c r="FL88" s="1229"/>
      <c r="FM88" s="1229"/>
      <c r="FN88" s="1229"/>
      <c r="FO88" s="1229"/>
      <c r="FP88" s="1229"/>
      <c r="FQ88" s="1229"/>
      <c r="FR88" s="1229"/>
      <c r="FS88" s="1229"/>
      <c r="FT88" s="1229"/>
      <c r="FU88" s="1229"/>
      <c r="FV88" s="1229"/>
      <c r="FW88" s="1229"/>
      <c r="FX88" s="1229"/>
      <c r="FY88" s="1229"/>
      <c r="FZ88" s="1229"/>
      <c r="GA88" s="1229"/>
      <c r="GB88" s="1229"/>
      <c r="GC88" s="1229"/>
      <c r="GD88" s="1229"/>
      <c r="GE88" s="1229"/>
      <c r="GF88" s="1229"/>
      <c r="GG88" s="1229"/>
      <c r="GH88" s="1229"/>
      <c r="GI88" s="1229"/>
      <c r="GJ88" s="1229"/>
      <c r="GK88" s="1229"/>
      <c r="GL88" s="1229"/>
      <c r="GM88" s="1229"/>
      <c r="GN88" s="1229"/>
      <c r="GO88" s="1229"/>
      <c r="GP88" s="1229"/>
      <c r="GQ88" s="1229"/>
      <c r="GR88" s="1229"/>
      <c r="GS88" s="1229"/>
      <c r="GT88" s="1229"/>
      <c r="GU88" s="1229"/>
      <c r="GV88" s="1229"/>
      <c r="GW88" s="1229"/>
      <c r="GX88" s="1229"/>
      <c r="GY88" s="1229"/>
      <c r="GZ88" s="1229"/>
      <c r="HA88" s="1229"/>
      <c r="HB88" s="1229"/>
      <c r="HC88" s="1229"/>
      <c r="HD88" s="1229"/>
      <c r="HE88" s="1229"/>
      <c r="HF88" s="1229"/>
      <c r="HG88" s="1229"/>
      <c r="HH88" s="1229"/>
      <c r="HI88" s="1229"/>
      <c r="HJ88" s="1229"/>
      <c r="HK88" s="1229"/>
      <c r="HL88" s="1229"/>
      <c r="HM88" s="1229"/>
      <c r="HN88" s="1229"/>
      <c r="HO88" s="1229"/>
      <c r="HP88" s="1229"/>
      <c r="HQ88" s="1229"/>
      <c r="HR88" s="1229"/>
      <c r="HS88" s="1229"/>
      <c r="HT88" s="1229"/>
      <c r="HU88" s="1229"/>
      <c r="HV88" s="1229"/>
      <c r="HW88" s="1229"/>
      <c r="HX88" s="1229"/>
      <c r="HY88" s="1229"/>
      <c r="HZ88" s="1229"/>
      <c r="IA88" s="1229"/>
      <c r="IB88" s="1229"/>
      <c r="IC88" s="1229"/>
      <c r="ID88" s="1229"/>
      <c r="IE88" s="1229"/>
      <c r="IF88" s="1229"/>
      <c r="IG88" s="1229"/>
      <c r="IH88" s="1229"/>
      <c r="II88" s="1229"/>
      <c r="IJ88" s="1229"/>
      <c r="IK88" s="1229"/>
      <c r="IL88" s="1229"/>
      <c r="IM88" s="1229"/>
      <c r="IN88" s="1229"/>
      <c r="IO88" s="1229"/>
      <c r="IP88" s="1229"/>
      <c r="IQ88" s="1229"/>
      <c r="IR88" s="1229"/>
      <c r="IS88" s="1229"/>
      <c r="IT88" s="1229"/>
      <c r="IU88" s="1229"/>
      <c r="IV88" s="1229"/>
      <c r="IW88" s="1229"/>
      <c r="IX88" s="1229"/>
      <c r="IY88" s="1229"/>
      <c r="IZ88" s="1229"/>
      <c r="JA88" s="1229"/>
      <c r="JB88" s="1229"/>
      <c r="JC88" s="1229"/>
      <c r="JD88" s="1229"/>
      <c r="JE88" s="1229"/>
      <c r="JF88" s="1229"/>
      <c r="JG88" s="1229"/>
      <c r="JH88" s="1229"/>
      <c r="JI88" s="1229"/>
      <c r="JJ88" s="1229"/>
      <c r="JK88" s="1229"/>
      <c r="JL88" s="1229"/>
      <c r="JM88" s="1229"/>
      <c r="JN88" s="1229"/>
      <c r="JO88" s="1229"/>
      <c r="JP88" s="1229"/>
      <c r="JQ88" s="1229"/>
      <c r="JR88" s="1229"/>
      <c r="JS88" s="1229"/>
      <c r="JT88" s="1229"/>
      <c r="JU88" s="1229"/>
      <c r="JV88" s="1229"/>
      <c r="JW88" s="1229"/>
    </row>
    <row r="89" spans="1:283" s="1372" customFormat="1" ht="15.6" hidden="1" customHeight="1">
      <c r="A89" s="1366"/>
      <c r="B89" s="1271"/>
      <c r="C89" s="149" t="s">
        <v>368</v>
      </c>
      <c r="D89" s="151">
        <v>0.3125</v>
      </c>
      <c r="E89" s="151" t="s">
        <v>304</v>
      </c>
      <c r="F89" s="151" t="s">
        <v>305</v>
      </c>
      <c r="G89" s="1337" t="str">
        <f>IF(D89&lt;=0.541,"DAY",(IF(D89&lt;=0.74930556,"EARLY",(IF(D89&lt;=0.97916667,"PRIME","LATE")))))</f>
        <v>DAY</v>
      </c>
      <c r="H89" s="1356" t="s">
        <v>295</v>
      </c>
      <c r="I89" s="1306" t="s">
        <v>306</v>
      </c>
      <c r="J89" s="1306" t="s">
        <v>314</v>
      </c>
      <c r="K89" s="1373"/>
      <c r="L89" s="1373"/>
      <c r="M89" s="1373"/>
      <c r="N89" s="1373"/>
      <c r="O89" s="1373"/>
      <c r="P89" s="1374"/>
      <c r="Q89" s="1374"/>
      <c r="R89" s="1373"/>
      <c r="S89" s="1373"/>
      <c r="T89" s="1373"/>
      <c r="U89" s="1373"/>
      <c r="V89" s="1373"/>
      <c r="W89" s="1374"/>
      <c r="X89" s="1374"/>
      <c r="Y89" s="1373"/>
      <c r="Z89" s="1373"/>
      <c r="AA89" s="1373"/>
      <c r="AB89" s="1373"/>
      <c r="AC89" s="1373"/>
      <c r="AD89" s="1374"/>
      <c r="AE89" s="1374"/>
      <c r="AF89" s="1373"/>
      <c r="AG89" s="1373"/>
      <c r="AH89" s="1373"/>
      <c r="AI89" s="1373"/>
      <c r="AJ89" s="1373"/>
      <c r="AK89" s="1374"/>
      <c r="AL89" s="1374"/>
      <c r="AM89" s="1373"/>
      <c r="AN89" s="1373"/>
      <c r="AO89" s="1373"/>
      <c r="AP89" s="1373"/>
      <c r="AQ89" s="1373"/>
      <c r="AR89" s="1374"/>
      <c r="AS89" s="1374"/>
      <c r="AT89" s="1373"/>
      <c r="AU89" s="1373"/>
      <c r="AV89" s="1373"/>
      <c r="AW89" s="1373"/>
      <c r="AX89" s="1373"/>
      <c r="AY89" s="1374"/>
      <c r="AZ89" s="1374"/>
      <c r="BA89" s="1373"/>
      <c r="BB89" s="1373"/>
      <c r="BC89" s="1373"/>
      <c r="BD89" s="1373"/>
      <c r="BE89" s="1373"/>
      <c r="BF89" s="1374"/>
      <c r="BG89" s="1374"/>
      <c r="BH89" s="1373"/>
      <c r="BI89" s="1373"/>
      <c r="BJ89" s="1373"/>
      <c r="BK89" s="1373"/>
      <c r="BL89" s="1373"/>
      <c r="BM89" s="1374"/>
      <c r="BN89" s="1374"/>
      <c r="BO89" s="1373"/>
      <c r="BP89" s="1373"/>
      <c r="BQ89" s="1373"/>
      <c r="BR89" s="1373"/>
      <c r="BS89" s="1373"/>
      <c r="BT89" s="1374"/>
      <c r="BU89" s="1374"/>
      <c r="BV89" s="1373"/>
      <c r="BW89" s="1373"/>
      <c r="BX89" s="1373"/>
      <c r="BY89" s="1373"/>
      <c r="BZ89" s="1373"/>
      <c r="CA89" s="1374"/>
      <c r="CB89" s="1374"/>
      <c r="CC89" s="1373"/>
      <c r="CD89" s="1375">
        <f t="shared" si="174"/>
        <v>0</v>
      </c>
      <c r="CE89" s="144">
        <v>1.7</v>
      </c>
      <c r="CF89" s="145">
        <v>0.8</v>
      </c>
      <c r="CG89" s="331">
        <f t="shared" si="138"/>
        <v>1.3149217975547969</v>
      </c>
      <c r="CH89" s="153">
        <f>+CD89*CE89</f>
        <v>0</v>
      </c>
      <c r="CI89" s="147">
        <f>+CD89*CF89</f>
        <v>0</v>
      </c>
      <c r="CJ89" s="148">
        <f>CD89*CG89</f>
        <v>0</v>
      </c>
      <c r="CK89" s="549">
        <v>200</v>
      </c>
      <c r="CL89" s="549">
        <v>1400</v>
      </c>
      <c r="CM89" s="276">
        <f>CL89/30*J89</f>
        <v>933.33333333333326</v>
      </c>
      <c r="CN89" s="548">
        <f>(CK89/30*J89)*CG89</f>
        <v>175.32290634063961</v>
      </c>
      <c r="CO89" s="1394">
        <v>175.32</v>
      </c>
      <c r="CP89" s="250">
        <f t="shared" si="143"/>
        <v>0</v>
      </c>
      <c r="CQ89" s="250">
        <f>CO89*CD89</f>
        <v>0</v>
      </c>
      <c r="CR89" s="1376" t="e">
        <f t="shared" si="144"/>
        <v>#DIV/0!</v>
      </c>
      <c r="CS89" s="1293"/>
      <c r="CT89" s="1279"/>
      <c r="CU89" s="1271"/>
      <c r="CV89" s="1279">
        <f t="shared" si="178"/>
        <v>0</v>
      </c>
      <c r="CW89" s="1293"/>
      <c r="CX89" s="1294">
        <f t="shared" si="147"/>
        <v>0</v>
      </c>
      <c r="CY89" s="1295">
        <f t="shared" si="148"/>
        <v>0</v>
      </c>
      <c r="CZ89" s="1296">
        <f t="shared" si="149"/>
        <v>0</v>
      </c>
      <c r="DA89" s="1294">
        <f t="shared" si="150"/>
        <v>0</v>
      </c>
      <c r="DB89" s="1295">
        <f t="shared" si="151"/>
        <v>0</v>
      </c>
      <c r="DC89" s="1296">
        <f t="shared" si="152"/>
        <v>0</v>
      </c>
      <c r="DD89" s="1294">
        <f t="shared" si="153"/>
        <v>0</v>
      </c>
      <c r="DE89" s="1295">
        <f t="shared" si="154"/>
        <v>0</v>
      </c>
      <c r="DF89" s="1296">
        <f t="shared" si="155"/>
        <v>0</v>
      </c>
      <c r="DG89" s="1294">
        <f t="shared" si="156"/>
        <v>0</v>
      </c>
      <c r="DH89" s="1295">
        <f t="shared" si="157"/>
        <v>0</v>
      </c>
      <c r="DI89" s="1296">
        <f t="shared" si="158"/>
        <v>0</v>
      </c>
      <c r="DJ89" s="1294">
        <f t="shared" si="159"/>
        <v>0</v>
      </c>
      <c r="DK89" s="1295">
        <f t="shared" si="160"/>
        <v>0</v>
      </c>
      <c r="DL89" s="1296">
        <f t="shared" si="161"/>
        <v>0</v>
      </c>
      <c r="DM89" s="1294">
        <f t="shared" si="162"/>
        <v>0</v>
      </c>
      <c r="DN89" s="1295">
        <f t="shared" si="163"/>
        <v>0</v>
      </c>
      <c r="DO89" s="1296">
        <f t="shared" si="164"/>
        <v>0</v>
      </c>
      <c r="DP89" s="1294">
        <f t="shared" si="165"/>
        <v>0</v>
      </c>
      <c r="DQ89" s="1295">
        <f t="shared" si="166"/>
        <v>0</v>
      </c>
      <c r="DR89" s="1296">
        <f t="shared" si="167"/>
        <v>0</v>
      </c>
      <c r="DS89" s="1271"/>
      <c r="DT89" s="1271"/>
      <c r="DU89" s="1271"/>
      <c r="DV89" s="1271"/>
      <c r="DW89" s="1271"/>
      <c r="DX89" s="1271"/>
      <c r="DY89" s="1271"/>
      <c r="DZ89" s="1229"/>
      <c r="EA89" s="1229"/>
      <c r="EB89" s="1229"/>
      <c r="EC89" s="1229"/>
      <c r="ED89" s="1229"/>
      <c r="EE89" s="1229"/>
      <c r="EF89" s="1229"/>
      <c r="EG89" s="1229"/>
      <c r="EH89" s="1229"/>
      <c r="EI89" s="1229"/>
      <c r="EJ89" s="1229"/>
      <c r="EK89" s="1229"/>
      <c r="EL89" s="1229"/>
      <c r="EM89" s="1229"/>
      <c r="EN89" s="1229"/>
      <c r="EO89" s="1229"/>
      <c r="EP89" s="1229"/>
      <c r="EQ89" s="1229"/>
      <c r="ER89" s="1229"/>
      <c r="ES89" s="1229"/>
      <c r="ET89" s="1229"/>
      <c r="EU89" s="1229"/>
      <c r="EV89" s="1229"/>
      <c r="EW89" s="1229"/>
      <c r="EX89" s="1229"/>
      <c r="EY89" s="1229"/>
      <c r="EZ89" s="1229"/>
      <c r="FA89" s="1229"/>
      <c r="FB89" s="1229"/>
      <c r="FC89" s="1229"/>
      <c r="FD89" s="1229"/>
      <c r="FE89" s="1229"/>
      <c r="FF89" s="1229"/>
      <c r="FG89" s="1229"/>
      <c r="FH89" s="1229"/>
      <c r="FI89" s="1229"/>
      <c r="FJ89" s="1229"/>
      <c r="FK89" s="1229"/>
      <c r="FL89" s="1229"/>
      <c r="FM89" s="1229"/>
      <c r="FN89" s="1229"/>
      <c r="FO89" s="1229"/>
      <c r="FP89" s="1229"/>
      <c r="FQ89" s="1229"/>
      <c r="FR89" s="1229"/>
      <c r="FS89" s="1229"/>
      <c r="FT89" s="1229"/>
      <c r="FU89" s="1229"/>
      <c r="FV89" s="1229"/>
      <c r="FW89" s="1229"/>
      <c r="FX89" s="1229"/>
      <c r="FY89" s="1229"/>
      <c r="FZ89" s="1229"/>
      <c r="GA89" s="1229"/>
      <c r="GB89" s="1229"/>
      <c r="GC89" s="1229"/>
      <c r="GD89" s="1229"/>
      <c r="GE89" s="1229"/>
      <c r="GF89" s="1229"/>
      <c r="GG89" s="1229"/>
      <c r="GH89" s="1229"/>
      <c r="GI89" s="1229"/>
      <c r="GJ89" s="1229"/>
      <c r="GK89" s="1229"/>
      <c r="GL89" s="1229"/>
      <c r="GM89" s="1229"/>
      <c r="GN89" s="1229"/>
      <c r="GO89" s="1229"/>
      <c r="GP89" s="1229"/>
      <c r="GQ89" s="1229"/>
      <c r="GR89" s="1229"/>
      <c r="GS89" s="1229"/>
      <c r="GT89" s="1229"/>
      <c r="GU89" s="1229"/>
      <c r="GV89" s="1229"/>
      <c r="GW89" s="1229"/>
      <c r="GX89" s="1229"/>
      <c r="GY89" s="1229"/>
      <c r="GZ89" s="1229"/>
      <c r="HA89" s="1229"/>
      <c r="HB89" s="1229"/>
      <c r="HC89" s="1229"/>
      <c r="HD89" s="1229"/>
      <c r="HE89" s="1229"/>
      <c r="HF89" s="1229"/>
      <c r="HG89" s="1229"/>
      <c r="HH89" s="1229"/>
      <c r="HI89" s="1229"/>
      <c r="HJ89" s="1229"/>
      <c r="HK89" s="1229"/>
      <c r="HL89" s="1229"/>
      <c r="HM89" s="1229"/>
      <c r="HN89" s="1229"/>
      <c r="HO89" s="1229"/>
      <c r="HP89" s="1229"/>
      <c r="HQ89" s="1229"/>
      <c r="HR89" s="1229"/>
      <c r="HS89" s="1229"/>
      <c r="HT89" s="1229"/>
      <c r="HU89" s="1229"/>
      <c r="HV89" s="1229"/>
      <c r="HW89" s="1229"/>
      <c r="HX89" s="1229"/>
      <c r="HY89" s="1229"/>
      <c r="HZ89" s="1229"/>
      <c r="IA89" s="1229"/>
      <c r="IB89" s="1229"/>
      <c r="IC89" s="1229"/>
      <c r="ID89" s="1229"/>
      <c r="IE89" s="1229"/>
      <c r="IF89" s="1229"/>
      <c r="IG89" s="1229"/>
      <c r="IH89" s="1229"/>
      <c r="II89" s="1229"/>
      <c r="IJ89" s="1229"/>
      <c r="IK89" s="1229"/>
      <c r="IL89" s="1229"/>
      <c r="IM89" s="1229"/>
      <c r="IN89" s="1229"/>
      <c r="IO89" s="1229"/>
      <c r="IP89" s="1229"/>
      <c r="IQ89" s="1229"/>
      <c r="IR89" s="1229"/>
      <c r="IS89" s="1229"/>
      <c r="IT89" s="1229"/>
      <c r="IU89" s="1229"/>
      <c r="IV89" s="1229"/>
      <c r="IW89" s="1229"/>
      <c r="IX89" s="1229"/>
      <c r="IY89" s="1229"/>
      <c r="IZ89" s="1229"/>
      <c r="JA89" s="1229"/>
      <c r="JB89" s="1229"/>
      <c r="JC89" s="1229"/>
      <c r="JD89" s="1229"/>
      <c r="JE89" s="1229"/>
      <c r="JF89" s="1229"/>
      <c r="JG89" s="1229"/>
      <c r="JH89" s="1229"/>
      <c r="JI89" s="1229"/>
      <c r="JJ89" s="1229"/>
      <c r="JK89" s="1229"/>
      <c r="JL89" s="1229"/>
      <c r="JM89" s="1229"/>
      <c r="JN89" s="1229"/>
      <c r="JO89" s="1229"/>
      <c r="JP89" s="1229"/>
      <c r="JQ89" s="1229"/>
      <c r="JR89" s="1229"/>
      <c r="JS89" s="1229"/>
      <c r="JT89" s="1229"/>
      <c r="JU89" s="1229"/>
      <c r="JV89" s="1229"/>
      <c r="JW89" s="1229"/>
    </row>
    <row r="90" spans="1:283" s="1372" customFormat="1" ht="15.6" hidden="1" customHeight="1">
      <c r="A90" s="1366"/>
      <c r="B90" s="1271"/>
      <c r="C90" s="149" t="s">
        <v>378</v>
      </c>
      <c r="D90" s="151">
        <v>0.48958333333333331</v>
      </c>
      <c r="E90" s="151" t="s">
        <v>322</v>
      </c>
      <c r="F90" s="151" t="s">
        <v>305</v>
      </c>
      <c r="G90" s="1337" t="str">
        <f t="shared" ref="G90" si="179">IF(D90&lt;=0.541,"DAY",(IF(D90&lt;=0.74930556,"EARLY",(IF(D90&lt;=0.97916667,"PRIME","LATE")))))</f>
        <v>DAY</v>
      </c>
      <c r="H90" s="1356" t="s">
        <v>295</v>
      </c>
      <c r="I90" s="1306" t="s">
        <v>306</v>
      </c>
      <c r="J90" s="1306" t="s">
        <v>314</v>
      </c>
      <c r="K90" s="1373"/>
      <c r="L90" s="1373"/>
      <c r="M90" s="1373"/>
      <c r="N90" s="1373"/>
      <c r="O90" s="1373"/>
      <c r="P90" s="1374"/>
      <c r="Q90" s="1374"/>
      <c r="R90" s="1373"/>
      <c r="S90" s="1373"/>
      <c r="T90" s="1373"/>
      <c r="U90" s="1373"/>
      <c r="V90" s="1373"/>
      <c r="W90" s="1374"/>
      <c r="X90" s="1374"/>
      <c r="Y90" s="1373"/>
      <c r="Z90" s="1373"/>
      <c r="AA90" s="1373"/>
      <c r="AB90" s="1373"/>
      <c r="AC90" s="1373"/>
      <c r="AD90" s="1374"/>
      <c r="AE90" s="1374"/>
      <c r="AF90" s="1373"/>
      <c r="AG90" s="1373"/>
      <c r="AH90" s="1373"/>
      <c r="AI90" s="1373"/>
      <c r="AJ90" s="1373"/>
      <c r="AK90" s="1374"/>
      <c r="AL90" s="1374"/>
      <c r="AM90" s="1373"/>
      <c r="AN90" s="1373"/>
      <c r="AO90" s="1373"/>
      <c r="AP90" s="1373"/>
      <c r="AQ90" s="1373"/>
      <c r="AR90" s="1374"/>
      <c r="AS90" s="1374"/>
      <c r="AT90" s="1373"/>
      <c r="AU90" s="1373"/>
      <c r="AV90" s="1373"/>
      <c r="AW90" s="1373"/>
      <c r="AX90" s="1373"/>
      <c r="AY90" s="1374"/>
      <c r="AZ90" s="1374"/>
      <c r="BA90" s="1373"/>
      <c r="BB90" s="1373"/>
      <c r="BC90" s="1373"/>
      <c r="BD90" s="1373"/>
      <c r="BE90" s="1373"/>
      <c r="BF90" s="1374"/>
      <c r="BG90" s="1374"/>
      <c r="BH90" s="1373"/>
      <c r="BI90" s="1373"/>
      <c r="BJ90" s="1373"/>
      <c r="BK90" s="1373"/>
      <c r="BL90" s="1373"/>
      <c r="BM90" s="1374"/>
      <c r="BN90" s="1374"/>
      <c r="BO90" s="1373"/>
      <c r="BP90" s="1373"/>
      <c r="BQ90" s="1373"/>
      <c r="BR90" s="1373"/>
      <c r="BS90" s="1373"/>
      <c r="BT90" s="1374"/>
      <c r="BU90" s="1374"/>
      <c r="BV90" s="1373"/>
      <c r="BW90" s="1373"/>
      <c r="BX90" s="1373"/>
      <c r="BY90" s="1373"/>
      <c r="BZ90" s="1373"/>
      <c r="CA90" s="1374"/>
      <c r="CB90" s="1374"/>
      <c r="CC90" s="1373"/>
      <c r="CD90" s="1375">
        <f t="shared" si="174"/>
        <v>0</v>
      </c>
      <c r="CE90" s="144">
        <v>1.3</v>
      </c>
      <c r="CF90" s="145">
        <v>0.2</v>
      </c>
      <c r="CG90" s="331">
        <f t="shared" si="138"/>
        <v>0.82934886367808491</v>
      </c>
      <c r="CH90" s="153">
        <f t="shared" ref="CH90" si="180">+CD90*CE90</f>
        <v>0</v>
      </c>
      <c r="CI90" s="147">
        <f t="shared" ref="CI90" si="181">+CD90*CF90</f>
        <v>0</v>
      </c>
      <c r="CJ90" s="148">
        <f t="shared" ref="CJ90" si="182">CD90*CG90</f>
        <v>0</v>
      </c>
      <c r="CK90" s="549">
        <v>280</v>
      </c>
      <c r="CL90" s="549">
        <v>1000</v>
      </c>
      <c r="CM90" s="276">
        <f t="shared" ref="CM90:CM91" si="183">CL90/30*J90</f>
        <v>666.66666666666674</v>
      </c>
      <c r="CN90" s="548">
        <f>(CK90/30*J90)*CG90</f>
        <v>154.81178788657587</v>
      </c>
      <c r="CO90" s="1394">
        <v>154.81178788657587</v>
      </c>
      <c r="CP90" s="250">
        <f t="shared" si="143"/>
        <v>0</v>
      </c>
      <c r="CQ90" s="250">
        <f t="shared" ref="CQ90:CQ100" si="184">CO90*CD90</f>
        <v>0</v>
      </c>
      <c r="CR90" s="1376" t="e">
        <f t="shared" si="144"/>
        <v>#DIV/0!</v>
      </c>
      <c r="CS90" s="1324"/>
      <c r="CT90" s="1279"/>
      <c r="CU90" s="1271"/>
      <c r="CV90" s="1279">
        <f t="shared" si="178"/>
        <v>0</v>
      </c>
      <c r="CW90" s="1324"/>
      <c r="CX90" s="1294">
        <f t="shared" si="147"/>
        <v>0</v>
      </c>
      <c r="CY90" s="1295">
        <f t="shared" si="148"/>
        <v>0</v>
      </c>
      <c r="CZ90" s="1296">
        <f t="shared" si="149"/>
        <v>0</v>
      </c>
      <c r="DA90" s="1294">
        <f t="shared" si="150"/>
        <v>0</v>
      </c>
      <c r="DB90" s="1295">
        <f t="shared" si="151"/>
        <v>0</v>
      </c>
      <c r="DC90" s="1296">
        <f t="shared" si="152"/>
        <v>0</v>
      </c>
      <c r="DD90" s="1294">
        <f t="shared" si="153"/>
        <v>0</v>
      </c>
      <c r="DE90" s="1295">
        <f t="shared" si="154"/>
        <v>0</v>
      </c>
      <c r="DF90" s="1296">
        <f t="shared" si="155"/>
        <v>0</v>
      </c>
      <c r="DG90" s="1294">
        <f t="shared" si="156"/>
        <v>0</v>
      </c>
      <c r="DH90" s="1295">
        <f t="shared" si="157"/>
        <v>0</v>
      </c>
      <c r="DI90" s="1296">
        <f t="shared" si="158"/>
        <v>0</v>
      </c>
      <c r="DJ90" s="1294">
        <f t="shared" si="159"/>
        <v>0</v>
      </c>
      <c r="DK90" s="1295">
        <f t="shared" si="160"/>
        <v>0</v>
      </c>
      <c r="DL90" s="1296">
        <f t="shared" si="161"/>
        <v>0</v>
      </c>
      <c r="DM90" s="1294">
        <f t="shared" si="162"/>
        <v>0</v>
      </c>
      <c r="DN90" s="1295">
        <f t="shared" si="163"/>
        <v>0</v>
      </c>
      <c r="DO90" s="1296">
        <f t="shared" si="164"/>
        <v>0</v>
      </c>
      <c r="DP90" s="1294">
        <f t="shared" si="165"/>
        <v>0</v>
      </c>
      <c r="DQ90" s="1295">
        <f t="shared" si="166"/>
        <v>0</v>
      </c>
      <c r="DR90" s="1296">
        <f t="shared" si="167"/>
        <v>0</v>
      </c>
      <c r="DS90" s="1271"/>
      <c r="DT90" s="1271"/>
      <c r="DU90" s="1271"/>
      <c r="DV90" s="1271"/>
      <c r="DW90" s="1271"/>
      <c r="DX90" s="1271"/>
      <c r="DY90" s="1271"/>
      <c r="DZ90" s="1229"/>
      <c r="EA90" s="1229"/>
      <c r="EB90" s="1229"/>
      <c r="EC90" s="1229"/>
      <c r="ED90" s="1229"/>
      <c r="EE90" s="1229"/>
      <c r="EF90" s="1229"/>
      <c r="EG90" s="1229"/>
      <c r="EH90" s="1229"/>
      <c r="EI90" s="1229"/>
      <c r="EJ90" s="1229"/>
      <c r="EK90" s="1229"/>
      <c r="EL90" s="1229"/>
      <c r="EM90" s="1229"/>
      <c r="EN90" s="1229"/>
      <c r="EO90" s="1229"/>
      <c r="EP90" s="1229"/>
      <c r="EQ90" s="1229"/>
      <c r="ER90" s="1229"/>
      <c r="ES90" s="1229"/>
      <c r="ET90" s="1229"/>
      <c r="EU90" s="1229"/>
      <c r="EV90" s="1229"/>
      <c r="EW90" s="1229"/>
      <c r="EX90" s="1229"/>
      <c r="EY90" s="1229"/>
      <c r="EZ90" s="1229"/>
      <c r="FA90" s="1229"/>
      <c r="FB90" s="1229"/>
      <c r="FC90" s="1229"/>
      <c r="FD90" s="1229"/>
      <c r="FE90" s="1229"/>
      <c r="FF90" s="1229"/>
      <c r="FG90" s="1229"/>
      <c r="FH90" s="1229"/>
      <c r="FI90" s="1229"/>
      <c r="FJ90" s="1229"/>
      <c r="FK90" s="1229"/>
      <c r="FL90" s="1229"/>
      <c r="FM90" s="1229"/>
      <c r="FN90" s="1229"/>
      <c r="FO90" s="1229"/>
      <c r="FP90" s="1229"/>
      <c r="FQ90" s="1229"/>
      <c r="FR90" s="1229"/>
      <c r="FS90" s="1229"/>
      <c r="FT90" s="1229"/>
      <c r="FU90" s="1229"/>
      <c r="FV90" s="1229"/>
      <c r="FW90" s="1229"/>
      <c r="FX90" s="1229"/>
      <c r="FY90" s="1229"/>
      <c r="FZ90" s="1229"/>
      <c r="GA90" s="1229"/>
      <c r="GB90" s="1229"/>
      <c r="GC90" s="1229"/>
      <c r="GD90" s="1229"/>
      <c r="GE90" s="1229"/>
      <c r="GF90" s="1229"/>
      <c r="GG90" s="1229"/>
      <c r="GH90" s="1229"/>
      <c r="GI90" s="1229"/>
      <c r="GJ90" s="1229"/>
      <c r="GK90" s="1229"/>
      <c r="GL90" s="1229"/>
      <c r="GM90" s="1229"/>
      <c r="GN90" s="1229"/>
      <c r="GO90" s="1229"/>
      <c r="GP90" s="1229"/>
      <c r="GQ90" s="1229"/>
      <c r="GR90" s="1229"/>
      <c r="GS90" s="1229"/>
      <c r="GT90" s="1229"/>
      <c r="GU90" s="1229"/>
      <c r="GV90" s="1229"/>
      <c r="GW90" s="1229"/>
      <c r="GX90" s="1229"/>
      <c r="GY90" s="1229"/>
      <c r="GZ90" s="1229"/>
      <c r="HA90" s="1229"/>
      <c r="HB90" s="1229"/>
      <c r="HC90" s="1229"/>
      <c r="HD90" s="1229"/>
      <c r="HE90" s="1229"/>
      <c r="HF90" s="1229"/>
      <c r="HG90" s="1229"/>
      <c r="HH90" s="1229"/>
      <c r="HI90" s="1229"/>
      <c r="HJ90" s="1229"/>
      <c r="HK90" s="1229"/>
      <c r="HL90" s="1229"/>
      <c r="HM90" s="1229"/>
      <c r="HN90" s="1229"/>
      <c r="HO90" s="1229"/>
      <c r="HP90" s="1229"/>
      <c r="HQ90" s="1229"/>
      <c r="HR90" s="1229"/>
      <c r="HS90" s="1229"/>
      <c r="HT90" s="1229"/>
      <c r="HU90" s="1229"/>
      <c r="HV90" s="1229"/>
      <c r="HW90" s="1229"/>
      <c r="HX90" s="1229"/>
      <c r="HY90" s="1229"/>
      <c r="HZ90" s="1229"/>
      <c r="IA90" s="1229"/>
      <c r="IB90" s="1229"/>
      <c r="IC90" s="1229"/>
      <c r="ID90" s="1229"/>
      <c r="IE90" s="1229"/>
      <c r="IF90" s="1229"/>
      <c r="IG90" s="1229"/>
      <c r="IH90" s="1229"/>
      <c r="II90" s="1229"/>
      <c r="IJ90" s="1229"/>
      <c r="IK90" s="1229"/>
      <c r="IL90" s="1229"/>
      <c r="IM90" s="1229"/>
      <c r="IN90" s="1229"/>
      <c r="IO90" s="1229"/>
      <c r="IP90" s="1229"/>
      <c r="IQ90" s="1229"/>
      <c r="IR90" s="1229"/>
      <c r="IS90" s="1229"/>
      <c r="IT90" s="1229"/>
      <c r="IU90" s="1229"/>
      <c r="IV90" s="1229"/>
      <c r="IW90" s="1229"/>
      <c r="IX90" s="1229"/>
      <c r="IY90" s="1229"/>
      <c r="IZ90" s="1229"/>
      <c r="JA90" s="1229"/>
      <c r="JB90" s="1229"/>
      <c r="JC90" s="1229"/>
      <c r="JD90" s="1229"/>
      <c r="JE90" s="1229"/>
      <c r="JF90" s="1229"/>
      <c r="JG90" s="1229"/>
      <c r="JH90" s="1229"/>
      <c r="JI90" s="1229"/>
      <c r="JJ90" s="1229"/>
      <c r="JK90" s="1229"/>
      <c r="JL90" s="1229"/>
      <c r="JM90" s="1229"/>
      <c r="JN90" s="1229"/>
      <c r="JO90" s="1229"/>
      <c r="JP90" s="1229"/>
      <c r="JQ90" s="1229"/>
      <c r="JR90" s="1229"/>
      <c r="JS90" s="1229"/>
      <c r="JT90" s="1229"/>
      <c r="JU90" s="1229"/>
      <c r="JV90" s="1229"/>
      <c r="JW90" s="1229"/>
    </row>
    <row r="91" spans="1:283" s="1372" customFormat="1" ht="15.6" hidden="1" customHeight="1">
      <c r="A91" s="1366"/>
      <c r="B91" s="1271"/>
      <c r="C91" s="149" t="s">
        <v>369</v>
      </c>
      <c r="D91" s="151">
        <v>0.54166666666666663</v>
      </c>
      <c r="E91" s="151" t="s">
        <v>304</v>
      </c>
      <c r="F91" s="151" t="s">
        <v>305</v>
      </c>
      <c r="G91" s="1337" t="str">
        <f>IF(D91&lt;=0.541,"DAY",(IF(D91&lt;=0.74930556,"EARLY",(IF(D91&lt;=0.97916667,"PRIME","LATE")))))</f>
        <v>EARLY</v>
      </c>
      <c r="H91" s="1356" t="s">
        <v>295</v>
      </c>
      <c r="I91" s="1306" t="s">
        <v>306</v>
      </c>
      <c r="J91" s="1306" t="s">
        <v>314</v>
      </c>
      <c r="K91" s="1373"/>
      <c r="L91" s="1373"/>
      <c r="M91" s="1373"/>
      <c r="N91" s="1373"/>
      <c r="O91" s="1373"/>
      <c r="P91" s="1374"/>
      <c r="Q91" s="1374"/>
      <c r="R91" s="1373"/>
      <c r="S91" s="1373"/>
      <c r="T91" s="1373"/>
      <c r="U91" s="1373"/>
      <c r="V91" s="1373"/>
      <c r="W91" s="1374"/>
      <c r="X91" s="1374"/>
      <c r="Y91" s="1373"/>
      <c r="Z91" s="1373"/>
      <c r="AA91" s="1373"/>
      <c r="AB91" s="1373"/>
      <c r="AC91" s="1373"/>
      <c r="AD91" s="1374"/>
      <c r="AE91" s="1374"/>
      <c r="AF91" s="1373"/>
      <c r="AG91" s="1373"/>
      <c r="AH91" s="1373"/>
      <c r="AI91" s="1373"/>
      <c r="AJ91" s="1373"/>
      <c r="AK91" s="1374"/>
      <c r="AL91" s="1374"/>
      <c r="AM91" s="1373"/>
      <c r="AN91" s="1373"/>
      <c r="AO91" s="1373"/>
      <c r="AP91" s="1373"/>
      <c r="AQ91" s="1373"/>
      <c r="AR91" s="1374"/>
      <c r="AS91" s="1374"/>
      <c r="AT91" s="1373"/>
      <c r="AU91" s="1373"/>
      <c r="AV91" s="1373"/>
      <c r="AW91" s="1373"/>
      <c r="AX91" s="1373"/>
      <c r="AY91" s="1374"/>
      <c r="AZ91" s="1374"/>
      <c r="BA91" s="1373"/>
      <c r="BB91" s="1373"/>
      <c r="BC91" s="1373"/>
      <c r="BD91" s="1373"/>
      <c r="BE91" s="1373"/>
      <c r="BF91" s="1374"/>
      <c r="BG91" s="1374"/>
      <c r="BH91" s="1373"/>
      <c r="BI91" s="1373"/>
      <c r="BJ91" s="1373"/>
      <c r="BK91" s="1373"/>
      <c r="BL91" s="1373"/>
      <c r="BM91" s="1374"/>
      <c r="BN91" s="1374"/>
      <c r="BO91" s="1373"/>
      <c r="BP91" s="1373"/>
      <c r="BQ91" s="1373"/>
      <c r="BR91" s="1373"/>
      <c r="BS91" s="1373"/>
      <c r="BT91" s="1374"/>
      <c r="BU91" s="1374"/>
      <c r="BV91" s="1373"/>
      <c r="BW91" s="1373"/>
      <c r="BX91" s="1373"/>
      <c r="BY91" s="1373"/>
      <c r="BZ91" s="1373"/>
      <c r="CA91" s="1374"/>
      <c r="CB91" s="1374"/>
      <c r="CC91" s="1373"/>
      <c r="CD91" s="1375">
        <f t="shared" si="174"/>
        <v>0</v>
      </c>
      <c r="CE91" s="144">
        <v>2</v>
      </c>
      <c r="CF91" s="145">
        <v>0.8</v>
      </c>
      <c r="CG91" s="331">
        <f t="shared" si="138"/>
        <v>1.486562396739729</v>
      </c>
      <c r="CH91" s="153">
        <f>+CD91*CE91</f>
        <v>0</v>
      </c>
      <c r="CI91" s="147">
        <f>+CD91*CF91</f>
        <v>0</v>
      </c>
      <c r="CJ91" s="148">
        <f>CD91*CG91</f>
        <v>0</v>
      </c>
      <c r="CK91" s="549">
        <v>280</v>
      </c>
      <c r="CL91" s="549">
        <v>2000</v>
      </c>
      <c r="CM91" s="276">
        <f t="shared" si="183"/>
        <v>1333.3333333333335</v>
      </c>
      <c r="CN91" s="548">
        <f>(CK91/30*J91)*CG91</f>
        <v>277.49164739141611</v>
      </c>
      <c r="CO91" s="1394">
        <v>277.49</v>
      </c>
      <c r="CP91" s="250">
        <f t="shared" si="143"/>
        <v>0</v>
      </c>
      <c r="CQ91" s="250">
        <f t="shared" si="184"/>
        <v>0</v>
      </c>
      <c r="CR91" s="1376" t="e">
        <f t="shared" si="144"/>
        <v>#DIV/0!</v>
      </c>
      <c r="CS91" s="1293"/>
      <c r="CT91" s="1279"/>
      <c r="CU91" s="1271"/>
      <c r="CV91" s="1279">
        <f t="shared" si="178"/>
        <v>0</v>
      </c>
      <c r="CW91" s="1293"/>
      <c r="CX91" s="1294">
        <f t="shared" si="147"/>
        <v>0</v>
      </c>
      <c r="CY91" s="1295">
        <f t="shared" si="148"/>
        <v>0</v>
      </c>
      <c r="CZ91" s="1296">
        <f t="shared" si="149"/>
        <v>0</v>
      </c>
      <c r="DA91" s="1294">
        <f t="shared" si="150"/>
        <v>0</v>
      </c>
      <c r="DB91" s="1295">
        <f t="shared" si="151"/>
        <v>0</v>
      </c>
      <c r="DC91" s="1296">
        <f t="shared" si="152"/>
        <v>0</v>
      </c>
      <c r="DD91" s="1294">
        <f t="shared" si="153"/>
        <v>0</v>
      </c>
      <c r="DE91" s="1295">
        <f t="shared" si="154"/>
        <v>0</v>
      </c>
      <c r="DF91" s="1296">
        <f t="shared" si="155"/>
        <v>0</v>
      </c>
      <c r="DG91" s="1294">
        <f t="shared" si="156"/>
        <v>0</v>
      </c>
      <c r="DH91" s="1295">
        <f t="shared" si="157"/>
        <v>0</v>
      </c>
      <c r="DI91" s="1296">
        <f t="shared" si="158"/>
        <v>0</v>
      </c>
      <c r="DJ91" s="1294">
        <f t="shared" si="159"/>
        <v>0</v>
      </c>
      <c r="DK91" s="1295">
        <f t="shared" si="160"/>
        <v>0</v>
      </c>
      <c r="DL91" s="1296">
        <f t="shared" si="161"/>
        <v>0</v>
      </c>
      <c r="DM91" s="1294">
        <f t="shared" si="162"/>
        <v>0</v>
      </c>
      <c r="DN91" s="1295">
        <f t="shared" si="163"/>
        <v>0</v>
      </c>
      <c r="DO91" s="1296">
        <f t="shared" si="164"/>
        <v>0</v>
      </c>
      <c r="DP91" s="1294">
        <f t="shared" si="165"/>
        <v>0</v>
      </c>
      <c r="DQ91" s="1295">
        <f t="shared" si="166"/>
        <v>0</v>
      </c>
      <c r="DR91" s="1296">
        <f t="shared" si="167"/>
        <v>0</v>
      </c>
      <c r="DS91" s="1271"/>
      <c r="DT91" s="1271"/>
      <c r="DU91" s="1271"/>
      <c r="DV91" s="1271"/>
      <c r="DW91" s="1271"/>
      <c r="DX91" s="1271"/>
      <c r="DY91" s="1271"/>
      <c r="DZ91" s="1229"/>
      <c r="EA91" s="1229"/>
      <c r="EB91" s="1229"/>
      <c r="EC91" s="1229"/>
      <c r="ED91" s="1229"/>
      <c r="EE91" s="1229"/>
      <c r="EF91" s="1229"/>
      <c r="EG91" s="1229"/>
      <c r="EH91" s="1229"/>
      <c r="EI91" s="1229"/>
      <c r="EJ91" s="1229"/>
      <c r="EK91" s="1229"/>
      <c r="EL91" s="1229"/>
      <c r="EM91" s="1229"/>
      <c r="EN91" s="1229"/>
      <c r="EO91" s="1229"/>
      <c r="EP91" s="1229"/>
      <c r="EQ91" s="1229"/>
      <c r="ER91" s="1229"/>
      <c r="ES91" s="1229"/>
      <c r="ET91" s="1229"/>
      <c r="EU91" s="1229"/>
      <c r="EV91" s="1229"/>
      <c r="EW91" s="1229"/>
      <c r="EX91" s="1229"/>
      <c r="EY91" s="1229"/>
      <c r="EZ91" s="1229"/>
      <c r="FA91" s="1229"/>
      <c r="FB91" s="1229"/>
      <c r="FC91" s="1229"/>
      <c r="FD91" s="1229"/>
      <c r="FE91" s="1229"/>
      <c r="FF91" s="1229"/>
      <c r="FG91" s="1229"/>
      <c r="FH91" s="1229"/>
      <c r="FI91" s="1229"/>
      <c r="FJ91" s="1229"/>
      <c r="FK91" s="1229"/>
      <c r="FL91" s="1229"/>
      <c r="FM91" s="1229"/>
      <c r="FN91" s="1229"/>
      <c r="FO91" s="1229"/>
      <c r="FP91" s="1229"/>
      <c r="FQ91" s="1229"/>
      <c r="FR91" s="1229"/>
      <c r="FS91" s="1229"/>
      <c r="FT91" s="1229"/>
      <c r="FU91" s="1229"/>
      <c r="FV91" s="1229"/>
      <c r="FW91" s="1229"/>
      <c r="FX91" s="1229"/>
      <c r="FY91" s="1229"/>
      <c r="FZ91" s="1229"/>
      <c r="GA91" s="1229"/>
      <c r="GB91" s="1229"/>
      <c r="GC91" s="1229"/>
      <c r="GD91" s="1229"/>
      <c r="GE91" s="1229"/>
      <c r="GF91" s="1229"/>
      <c r="GG91" s="1229"/>
      <c r="GH91" s="1229"/>
      <c r="GI91" s="1229"/>
      <c r="GJ91" s="1229"/>
      <c r="GK91" s="1229"/>
      <c r="GL91" s="1229"/>
      <c r="GM91" s="1229"/>
      <c r="GN91" s="1229"/>
      <c r="GO91" s="1229"/>
      <c r="GP91" s="1229"/>
      <c r="GQ91" s="1229"/>
      <c r="GR91" s="1229"/>
      <c r="GS91" s="1229"/>
      <c r="GT91" s="1229"/>
      <c r="GU91" s="1229"/>
      <c r="GV91" s="1229"/>
      <c r="GW91" s="1229"/>
      <c r="GX91" s="1229"/>
      <c r="GY91" s="1229"/>
      <c r="GZ91" s="1229"/>
      <c r="HA91" s="1229"/>
      <c r="HB91" s="1229"/>
      <c r="HC91" s="1229"/>
      <c r="HD91" s="1229"/>
      <c r="HE91" s="1229"/>
      <c r="HF91" s="1229"/>
      <c r="HG91" s="1229"/>
      <c r="HH91" s="1229"/>
      <c r="HI91" s="1229"/>
      <c r="HJ91" s="1229"/>
      <c r="HK91" s="1229"/>
      <c r="HL91" s="1229"/>
      <c r="HM91" s="1229"/>
      <c r="HN91" s="1229"/>
      <c r="HO91" s="1229"/>
      <c r="HP91" s="1229"/>
      <c r="HQ91" s="1229"/>
      <c r="HR91" s="1229"/>
      <c r="HS91" s="1229"/>
      <c r="HT91" s="1229"/>
      <c r="HU91" s="1229"/>
      <c r="HV91" s="1229"/>
      <c r="HW91" s="1229"/>
      <c r="HX91" s="1229"/>
      <c r="HY91" s="1229"/>
      <c r="HZ91" s="1229"/>
      <c r="IA91" s="1229"/>
      <c r="IB91" s="1229"/>
      <c r="IC91" s="1229"/>
      <c r="ID91" s="1229"/>
      <c r="IE91" s="1229"/>
      <c r="IF91" s="1229"/>
      <c r="IG91" s="1229"/>
      <c r="IH91" s="1229"/>
      <c r="II91" s="1229"/>
      <c r="IJ91" s="1229"/>
      <c r="IK91" s="1229"/>
      <c r="IL91" s="1229"/>
      <c r="IM91" s="1229"/>
      <c r="IN91" s="1229"/>
      <c r="IO91" s="1229"/>
      <c r="IP91" s="1229"/>
      <c r="IQ91" s="1229"/>
      <c r="IR91" s="1229"/>
      <c r="IS91" s="1229"/>
      <c r="IT91" s="1229"/>
      <c r="IU91" s="1229"/>
      <c r="IV91" s="1229"/>
      <c r="IW91" s="1229"/>
      <c r="IX91" s="1229"/>
      <c r="IY91" s="1229"/>
      <c r="IZ91" s="1229"/>
      <c r="JA91" s="1229"/>
      <c r="JB91" s="1229"/>
      <c r="JC91" s="1229"/>
      <c r="JD91" s="1229"/>
      <c r="JE91" s="1229"/>
      <c r="JF91" s="1229"/>
      <c r="JG91" s="1229"/>
      <c r="JH91" s="1229"/>
      <c r="JI91" s="1229"/>
      <c r="JJ91" s="1229"/>
      <c r="JK91" s="1229"/>
      <c r="JL91" s="1229"/>
      <c r="JM91" s="1229"/>
      <c r="JN91" s="1229"/>
      <c r="JO91" s="1229"/>
      <c r="JP91" s="1229"/>
      <c r="JQ91" s="1229"/>
      <c r="JR91" s="1229"/>
      <c r="JS91" s="1229"/>
      <c r="JT91" s="1229"/>
      <c r="JU91" s="1229"/>
      <c r="JV91" s="1229"/>
      <c r="JW91" s="1229"/>
    </row>
    <row r="92" spans="1:283" ht="15.6" hidden="1" customHeight="1">
      <c r="A92" s="1283"/>
      <c r="B92" s="1271"/>
      <c r="C92" s="156" t="s">
        <v>379</v>
      </c>
      <c r="D92" s="151">
        <v>0.60416666666666663</v>
      </c>
      <c r="E92" s="1336" t="s">
        <v>358</v>
      </c>
      <c r="F92" s="1336" t="s">
        <v>305</v>
      </c>
      <c r="G92" s="1337" t="str">
        <f t="shared" ref="G92" si="185">IF(D92&lt;=0.541,"DAY",(IF(D92&lt;=0.74930556,"EARLY",(IF(D92&lt;=0.97916667,"PRIME","LATE")))))</f>
        <v>EARLY</v>
      </c>
      <c r="H92" s="1356" t="s">
        <v>295</v>
      </c>
      <c r="I92" s="1411" t="s">
        <v>380</v>
      </c>
      <c r="J92" s="1411" t="s">
        <v>381</v>
      </c>
      <c r="K92" s="1373"/>
      <c r="L92" s="1373"/>
      <c r="M92" s="1373"/>
      <c r="N92" s="1373"/>
      <c r="O92" s="1373"/>
      <c r="P92" s="1374"/>
      <c r="Q92" s="1374"/>
      <c r="R92" s="1373"/>
      <c r="S92" s="1373"/>
      <c r="T92" s="1373"/>
      <c r="U92" s="1373"/>
      <c r="V92" s="1373"/>
      <c r="W92" s="1374"/>
      <c r="X92" s="1374"/>
      <c r="Y92" s="1373"/>
      <c r="Z92" s="1373"/>
      <c r="AA92" s="1373"/>
      <c r="AB92" s="1373"/>
      <c r="AC92" s="1373"/>
      <c r="AD92" s="1374"/>
      <c r="AE92" s="1374"/>
      <c r="AF92" s="1373"/>
      <c r="AG92" s="1373"/>
      <c r="AH92" s="1373"/>
      <c r="AI92" s="1373"/>
      <c r="AJ92" s="1373"/>
      <c r="AK92" s="1374"/>
      <c r="AL92" s="1374"/>
      <c r="AM92" s="1373"/>
      <c r="AN92" s="1373"/>
      <c r="AO92" s="1373"/>
      <c r="AP92" s="1373"/>
      <c r="AQ92" s="1373"/>
      <c r="AR92" s="1374"/>
      <c r="AS92" s="1374"/>
      <c r="AT92" s="1373"/>
      <c r="AU92" s="1373"/>
      <c r="AV92" s="1373"/>
      <c r="AW92" s="1373"/>
      <c r="AX92" s="1373"/>
      <c r="AY92" s="1374"/>
      <c r="AZ92" s="1374"/>
      <c r="BA92" s="1373"/>
      <c r="BB92" s="1373"/>
      <c r="BC92" s="1373"/>
      <c r="BD92" s="1373"/>
      <c r="BE92" s="1373"/>
      <c r="BF92" s="1374"/>
      <c r="BG92" s="1374"/>
      <c r="BH92" s="1373"/>
      <c r="BI92" s="1373"/>
      <c r="BJ92" s="1373"/>
      <c r="BK92" s="1373"/>
      <c r="BL92" s="1373"/>
      <c r="BM92" s="1374"/>
      <c r="BN92" s="1374"/>
      <c r="BO92" s="1373"/>
      <c r="BP92" s="1373"/>
      <c r="BQ92" s="1373"/>
      <c r="BR92" s="1373"/>
      <c r="BS92" s="1373"/>
      <c r="BT92" s="1374"/>
      <c r="BU92" s="1374"/>
      <c r="BV92" s="1373"/>
      <c r="BW92" s="1373"/>
      <c r="BX92" s="1373"/>
      <c r="BY92" s="1373"/>
      <c r="BZ92" s="1373"/>
      <c r="CA92" s="1374"/>
      <c r="CB92" s="1374"/>
      <c r="CC92" s="1373"/>
      <c r="CD92" s="1375">
        <f t="shared" si="174"/>
        <v>0</v>
      </c>
      <c r="CE92" s="144">
        <v>2.6</v>
      </c>
      <c r="CF92" s="145">
        <v>1.6</v>
      </c>
      <c r="CG92" s="331">
        <f t="shared" si="138"/>
        <v>2.1721353306164408</v>
      </c>
      <c r="CH92" s="153">
        <f t="shared" ref="CH92" si="186">+CD92*CE92</f>
        <v>0</v>
      </c>
      <c r="CI92" s="147">
        <f t="shared" ref="CI92" si="187">+CD92*CF92</f>
        <v>0</v>
      </c>
      <c r="CJ92" s="148">
        <f t="shared" ref="CJ92" si="188">CD92*CG92</f>
        <v>0</v>
      </c>
      <c r="CK92" s="549">
        <v>280</v>
      </c>
      <c r="CL92" s="549">
        <v>2000</v>
      </c>
      <c r="CM92" s="276">
        <v>600</v>
      </c>
      <c r="CN92" s="548">
        <v>350</v>
      </c>
      <c r="CO92" s="1394">
        <v>350</v>
      </c>
      <c r="CP92" s="250">
        <f t="shared" si="143"/>
        <v>0</v>
      </c>
      <c r="CQ92" s="250">
        <f t="shared" si="184"/>
        <v>0</v>
      </c>
      <c r="CR92" s="1376" t="e">
        <f t="shared" si="144"/>
        <v>#DIV/0!</v>
      </c>
      <c r="CS92" s="1293"/>
      <c r="CT92" s="1279"/>
      <c r="CV92" s="1279">
        <f t="shared" si="178"/>
        <v>0</v>
      </c>
      <c r="CW92" s="1293"/>
      <c r="CX92" s="1294">
        <f t="shared" si="147"/>
        <v>0</v>
      </c>
      <c r="CY92" s="1295">
        <f t="shared" si="148"/>
        <v>0</v>
      </c>
      <c r="CZ92" s="1296">
        <f t="shared" si="149"/>
        <v>0</v>
      </c>
      <c r="DA92" s="1294">
        <f t="shared" si="150"/>
        <v>0</v>
      </c>
      <c r="DB92" s="1295">
        <f t="shared" si="151"/>
        <v>0</v>
      </c>
      <c r="DC92" s="1296">
        <f t="shared" si="152"/>
        <v>0</v>
      </c>
      <c r="DD92" s="1294">
        <f t="shared" si="153"/>
        <v>0</v>
      </c>
      <c r="DE92" s="1295">
        <f t="shared" si="154"/>
        <v>0</v>
      </c>
      <c r="DF92" s="1296">
        <f t="shared" si="155"/>
        <v>0</v>
      </c>
      <c r="DG92" s="1294">
        <f t="shared" si="156"/>
        <v>0</v>
      </c>
      <c r="DH92" s="1295">
        <f t="shared" si="157"/>
        <v>0</v>
      </c>
      <c r="DI92" s="1296">
        <f t="shared" si="158"/>
        <v>0</v>
      </c>
      <c r="DJ92" s="1294">
        <f t="shared" si="159"/>
        <v>0</v>
      </c>
      <c r="DK92" s="1295">
        <f t="shared" si="160"/>
        <v>0</v>
      </c>
      <c r="DL92" s="1296">
        <f t="shared" si="161"/>
        <v>0</v>
      </c>
      <c r="DM92" s="1294">
        <f t="shared" si="162"/>
        <v>0</v>
      </c>
      <c r="DN92" s="1295">
        <f t="shared" si="163"/>
        <v>0</v>
      </c>
      <c r="DO92" s="1296">
        <f t="shared" si="164"/>
        <v>0</v>
      </c>
      <c r="DP92" s="1294">
        <f t="shared" si="165"/>
        <v>0</v>
      </c>
      <c r="DQ92" s="1295">
        <f t="shared" si="166"/>
        <v>0</v>
      </c>
      <c r="DR92" s="1296">
        <f t="shared" si="167"/>
        <v>0</v>
      </c>
    </row>
    <row r="93" spans="1:283" s="1372" customFormat="1" ht="15.6" hidden="1" customHeight="1">
      <c r="A93" s="1366"/>
      <c r="B93" s="1271"/>
      <c r="C93" s="149" t="s">
        <v>370</v>
      </c>
      <c r="D93" s="151">
        <v>0.61458333333333337</v>
      </c>
      <c r="E93" s="151" t="s">
        <v>371</v>
      </c>
      <c r="F93" s="151" t="s">
        <v>305</v>
      </c>
      <c r="G93" s="1337" t="str">
        <f>IF(D93&lt;=0.541,"DAY",(IF(D93&lt;=0.74930556,"EARLY",(IF(D93&lt;=0.97916667,"PRIME","LATE")))))</f>
        <v>EARLY</v>
      </c>
      <c r="H93" s="1356" t="s">
        <v>295</v>
      </c>
      <c r="I93" s="1306" t="s">
        <v>306</v>
      </c>
      <c r="J93" s="1306" t="s">
        <v>314</v>
      </c>
      <c r="K93" s="1373"/>
      <c r="L93" s="1373"/>
      <c r="M93" s="1373"/>
      <c r="N93" s="1373"/>
      <c r="O93" s="1373"/>
      <c r="P93" s="1374"/>
      <c r="Q93" s="1374"/>
      <c r="R93" s="1373"/>
      <c r="S93" s="1373"/>
      <c r="T93" s="1373"/>
      <c r="U93" s="1373"/>
      <c r="V93" s="1373"/>
      <c r="W93" s="1374"/>
      <c r="X93" s="1374"/>
      <c r="Y93" s="1373"/>
      <c r="Z93" s="1373"/>
      <c r="AA93" s="1373"/>
      <c r="AB93" s="1373"/>
      <c r="AC93" s="1373"/>
      <c r="AD93" s="1374"/>
      <c r="AE93" s="1374"/>
      <c r="AF93" s="1373"/>
      <c r="AG93" s="1373"/>
      <c r="AH93" s="1373"/>
      <c r="AI93" s="1373"/>
      <c r="AJ93" s="1373"/>
      <c r="AK93" s="1374"/>
      <c r="AL93" s="1374"/>
      <c r="AM93" s="1373"/>
      <c r="AN93" s="1373"/>
      <c r="AO93" s="1373"/>
      <c r="AP93" s="1373"/>
      <c r="AQ93" s="1373"/>
      <c r="AR93" s="1374"/>
      <c r="AS93" s="1374"/>
      <c r="AT93" s="1373"/>
      <c r="AU93" s="1373"/>
      <c r="AV93" s="1373"/>
      <c r="AW93" s="1373"/>
      <c r="AX93" s="1373"/>
      <c r="AY93" s="1374"/>
      <c r="AZ93" s="1374"/>
      <c r="BA93" s="1373"/>
      <c r="BB93" s="1373"/>
      <c r="BC93" s="1373"/>
      <c r="BD93" s="1373"/>
      <c r="BE93" s="1373"/>
      <c r="BF93" s="1374"/>
      <c r="BG93" s="1374"/>
      <c r="BH93" s="1373"/>
      <c r="BI93" s="1373"/>
      <c r="BJ93" s="1373"/>
      <c r="BK93" s="1373"/>
      <c r="BL93" s="1373"/>
      <c r="BM93" s="1374"/>
      <c r="BN93" s="1374"/>
      <c r="BO93" s="1373"/>
      <c r="BP93" s="1373"/>
      <c r="BQ93" s="1373"/>
      <c r="BR93" s="1373"/>
      <c r="BS93" s="1373"/>
      <c r="BT93" s="1374"/>
      <c r="BU93" s="1374"/>
      <c r="BV93" s="1373"/>
      <c r="BW93" s="1373"/>
      <c r="BX93" s="1373"/>
      <c r="BY93" s="1373"/>
      <c r="BZ93" s="1373"/>
      <c r="CA93" s="1374"/>
      <c r="CB93" s="1374"/>
      <c r="CC93" s="1373"/>
      <c r="CD93" s="1375">
        <f t="shared" si="174"/>
        <v>0</v>
      </c>
      <c r="CE93" s="144">
        <v>2.2000000000000002</v>
      </c>
      <c r="CF93" s="145">
        <v>1.1000000000000001</v>
      </c>
      <c r="CG93" s="331">
        <f t="shared" si="138"/>
        <v>1.7293488636780849</v>
      </c>
      <c r="CH93" s="153">
        <f>+CD93*CE93</f>
        <v>0</v>
      </c>
      <c r="CI93" s="147">
        <f>+CD93*CF93</f>
        <v>0</v>
      </c>
      <c r="CJ93" s="148">
        <f>CD93*CG93</f>
        <v>0</v>
      </c>
      <c r="CK93" s="549">
        <v>280</v>
      </c>
      <c r="CL93" s="549">
        <v>2000</v>
      </c>
      <c r="CM93" s="276">
        <f t="shared" ref="CM93:CM97" si="189">CL93/30*J93</f>
        <v>1333.3333333333335</v>
      </c>
      <c r="CN93" s="548">
        <f>(CK93/30*J93)*CG93</f>
        <v>322.81178788657587</v>
      </c>
      <c r="CO93" s="1394">
        <v>322.81</v>
      </c>
      <c r="CP93" s="250">
        <f t="shared" si="143"/>
        <v>0</v>
      </c>
      <c r="CQ93" s="250">
        <f t="shared" si="184"/>
        <v>0</v>
      </c>
      <c r="CR93" s="1376" t="e">
        <f t="shared" si="144"/>
        <v>#DIV/0!</v>
      </c>
      <c r="CS93" s="1293"/>
      <c r="CT93" s="1279"/>
      <c r="CU93" s="1271"/>
      <c r="CV93" s="1279">
        <f t="shared" si="178"/>
        <v>0</v>
      </c>
      <c r="CW93" s="1293"/>
      <c r="CX93" s="1294">
        <f t="shared" si="147"/>
        <v>0</v>
      </c>
      <c r="CY93" s="1295">
        <f t="shared" si="148"/>
        <v>0</v>
      </c>
      <c r="CZ93" s="1296">
        <f t="shared" si="149"/>
        <v>0</v>
      </c>
      <c r="DA93" s="1294">
        <f t="shared" si="150"/>
        <v>0</v>
      </c>
      <c r="DB93" s="1295">
        <f t="shared" si="151"/>
        <v>0</v>
      </c>
      <c r="DC93" s="1296">
        <f t="shared" si="152"/>
        <v>0</v>
      </c>
      <c r="DD93" s="1294">
        <f t="shared" si="153"/>
        <v>0</v>
      </c>
      <c r="DE93" s="1295">
        <f t="shared" si="154"/>
        <v>0</v>
      </c>
      <c r="DF93" s="1296">
        <f t="shared" si="155"/>
        <v>0</v>
      </c>
      <c r="DG93" s="1294">
        <f t="shared" si="156"/>
        <v>0</v>
      </c>
      <c r="DH93" s="1295">
        <f t="shared" si="157"/>
        <v>0</v>
      </c>
      <c r="DI93" s="1296">
        <f t="shared" si="158"/>
        <v>0</v>
      </c>
      <c r="DJ93" s="1294">
        <f t="shared" si="159"/>
        <v>0</v>
      </c>
      <c r="DK93" s="1295">
        <f t="shared" si="160"/>
        <v>0</v>
      </c>
      <c r="DL93" s="1296">
        <f t="shared" si="161"/>
        <v>0</v>
      </c>
      <c r="DM93" s="1294">
        <f t="shared" si="162"/>
        <v>0</v>
      </c>
      <c r="DN93" s="1295">
        <f t="shared" si="163"/>
        <v>0</v>
      </c>
      <c r="DO93" s="1296">
        <f t="shared" si="164"/>
        <v>0</v>
      </c>
      <c r="DP93" s="1294">
        <f t="shared" si="165"/>
        <v>0</v>
      </c>
      <c r="DQ93" s="1295">
        <f t="shared" si="166"/>
        <v>0</v>
      </c>
      <c r="DR93" s="1296">
        <f t="shared" si="167"/>
        <v>0</v>
      </c>
      <c r="DS93" s="1271"/>
      <c r="DT93" s="1271"/>
      <c r="DU93" s="1271"/>
      <c r="DV93" s="1271"/>
      <c r="DW93" s="1271"/>
      <c r="DX93" s="1271"/>
      <c r="DY93" s="1271"/>
      <c r="DZ93" s="1229"/>
      <c r="EA93" s="1229"/>
      <c r="EB93" s="1229"/>
      <c r="EC93" s="1229"/>
      <c r="ED93" s="1229"/>
      <c r="EE93" s="1229"/>
      <c r="EF93" s="1229"/>
      <c r="EG93" s="1229"/>
      <c r="EH93" s="1229"/>
      <c r="EI93" s="1229"/>
      <c r="EJ93" s="1229"/>
      <c r="EK93" s="1229"/>
      <c r="EL93" s="1229"/>
      <c r="EM93" s="1229"/>
      <c r="EN93" s="1229"/>
      <c r="EO93" s="1229"/>
      <c r="EP93" s="1229"/>
      <c r="EQ93" s="1229"/>
      <c r="ER93" s="1229"/>
      <c r="ES93" s="1229"/>
      <c r="ET93" s="1229"/>
      <c r="EU93" s="1229"/>
      <c r="EV93" s="1229"/>
      <c r="EW93" s="1229"/>
      <c r="EX93" s="1229"/>
      <c r="EY93" s="1229"/>
      <c r="EZ93" s="1229"/>
      <c r="FA93" s="1229"/>
      <c r="FB93" s="1229"/>
      <c r="FC93" s="1229"/>
      <c r="FD93" s="1229"/>
      <c r="FE93" s="1229"/>
      <c r="FF93" s="1229"/>
      <c r="FG93" s="1229"/>
      <c r="FH93" s="1229"/>
      <c r="FI93" s="1229"/>
      <c r="FJ93" s="1229"/>
      <c r="FK93" s="1229"/>
      <c r="FL93" s="1229"/>
      <c r="FM93" s="1229"/>
      <c r="FN93" s="1229"/>
      <c r="FO93" s="1229"/>
      <c r="FP93" s="1229"/>
      <c r="FQ93" s="1229"/>
      <c r="FR93" s="1229"/>
      <c r="FS93" s="1229"/>
      <c r="FT93" s="1229"/>
      <c r="FU93" s="1229"/>
      <c r="FV93" s="1229"/>
      <c r="FW93" s="1229"/>
      <c r="FX93" s="1229"/>
      <c r="FY93" s="1229"/>
      <c r="FZ93" s="1229"/>
      <c r="GA93" s="1229"/>
      <c r="GB93" s="1229"/>
      <c r="GC93" s="1229"/>
      <c r="GD93" s="1229"/>
      <c r="GE93" s="1229"/>
      <c r="GF93" s="1229"/>
      <c r="GG93" s="1229"/>
      <c r="GH93" s="1229"/>
      <c r="GI93" s="1229"/>
      <c r="GJ93" s="1229"/>
      <c r="GK93" s="1229"/>
      <c r="GL93" s="1229"/>
      <c r="GM93" s="1229"/>
      <c r="GN93" s="1229"/>
      <c r="GO93" s="1229"/>
      <c r="GP93" s="1229"/>
      <c r="GQ93" s="1229"/>
      <c r="GR93" s="1229"/>
      <c r="GS93" s="1229"/>
      <c r="GT93" s="1229"/>
      <c r="GU93" s="1229"/>
      <c r="GV93" s="1229"/>
      <c r="GW93" s="1229"/>
      <c r="GX93" s="1229"/>
      <c r="GY93" s="1229"/>
      <c r="GZ93" s="1229"/>
      <c r="HA93" s="1229"/>
      <c r="HB93" s="1229"/>
      <c r="HC93" s="1229"/>
      <c r="HD93" s="1229"/>
      <c r="HE93" s="1229"/>
      <c r="HF93" s="1229"/>
      <c r="HG93" s="1229"/>
      <c r="HH93" s="1229"/>
      <c r="HI93" s="1229"/>
      <c r="HJ93" s="1229"/>
      <c r="HK93" s="1229"/>
      <c r="HL93" s="1229"/>
      <c r="HM93" s="1229"/>
      <c r="HN93" s="1229"/>
      <c r="HO93" s="1229"/>
      <c r="HP93" s="1229"/>
      <c r="HQ93" s="1229"/>
      <c r="HR93" s="1229"/>
      <c r="HS93" s="1229"/>
      <c r="HT93" s="1229"/>
      <c r="HU93" s="1229"/>
      <c r="HV93" s="1229"/>
      <c r="HW93" s="1229"/>
      <c r="HX93" s="1229"/>
      <c r="HY93" s="1229"/>
      <c r="HZ93" s="1229"/>
      <c r="IA93" s="1229"/>
      <c r="IB93" s="1229"/>
      <c r="IC93" s="1229"/>
      <c r="ID93" s="1229"/>
      <c r="IE93" s="1229"/>
      <c r="IF93" s="1229"/>
      <c r="IG93" s="1229"/>
      <c r="IH93" s="1229"/>
      <c r="II93" s="1229"/>
      <c r="IJ93" s="1229"/>
      <c r="IK93" s="1229"/>
      <c r="IL93" s="1229"/>
      <c r="IM93" s="1229"/>
      <c r="IN93" s="1229"/>
      <c r="IO93" s="1229"/>
      <c r="IP93" s="1229"/>
      <c r="IQ93" s="1229"/>
      <c r="IR93" s="1229"/>
      <c r="IS93" s="1229"/>
      <c r="IT93" s="1229"/>
      <c r="IU93" s="1229"/>
      <c r="IV93" s="1229"/>
      <c r="IW93" s="1229"/>
      <c r="IX93" s="1229"/>
      <c r="IY93" s="1229"/>
      <c r="IZ93" s="1229"/>
      <c r="JA93" s="1229"/>
      <c r="JB93" s="1229"/>
      <c r="JC93" s="1229"/>
      <c r="JD93" s="1229"/>
      <c r="JE93" s="1229"/>
      <c r="JF93" s="1229"/>
      <c r="JG93" s="1229"/>
      <c r="JH93" s="1229"/>
      <c r="JI93" s="1229"/>
      <c r="JJ93" s="1229"/>
      <c r="JK93" s="1229"/>
      <c r="JL93" s="1229"/>
      <c r="JM93" s="1229"/>
      <c r="JN93" s="1229"/>
      <c r="JO93" s="1229"/>
      <c r="JP93" s="1229"/>
      <c r="JQ93" s="1229"/>
      <c r="JR93" s="1229"/>
      <c r="JS93" s="1229"/>
      <c r="JT93" s="1229"/>
      <c r="JU93" s="1229"/>
      <c r="JV93" s="1229"/>
      <c r="JW93" s="1229"/>
    </row>
    <row r="94" spans="1:283" s="1372" customFormat="1" ht="15.6" hidden="1" customHeight="1">
      <c r="A94" s="1366"/>
      <c r="B94" s="1271"/>
      <c r="C94" s="149" t="s">
        <v>372</v>
      </c>
      <c r="D94" s="151">
        <v>0.75</v>
      </c>
      <c r="E94" s="151" t="s">
        <v>325</v>
      </c>
      <c r="F94" s="151" t="s">
        <v>286</v>
      </c>
      <c r="G94" s="1337" t="s">
        <v>373</v>
      </c>
      <c r="H94" s="1356" t="s">
        <v>295</v>
      </c>
      <c r="I94" s="1411" t="s">
        <v>380</v>
      </c>
      <c r="J94" s="1411" t="s">
        <v>381</v>
      </c>
      <c r="K94" s="1373"/>
      <c r="L94" s="1373"/>
      <c r="M94" s="1373"/>
      <c r="N94" s="1373"/>
      <c r="O94" s="1373"/>
      <c r="P94" s="1374"/>
      <c r="Q94" s="1374"/>
      <c r="R94" s="1373"/>
      <c r="S94" s="1373"/>
      <c r="T94" s="1373"/>
      <c r="U94" s="1373"/>
      <c r="V94" s="1373"/>
      <c r="W94" s="1374"/>
      <c r="X94" s="1374"/>
      <c r="Y94" s="1373"/>
      <c r="Z94" s="1373"/>
      <c r="AA94" s="1373"/>
      <c r="AB94" s="1373"/>
      <c r="AC94" s="1373"/>
      <c r="AD94" s="1374"/>
      <c r="AE94" s="1374"/>
      <c r="AF94" s="1373"/>
      <c r="AG94" s="1373"/>
      <c r="AH94" s="1373"/>
      <c r="AI94" s="1373"/>
      <c r="AJ94" s="1373"/>
      <c r="AK94" s="1374"/>
      <c r="AL94" s="1374"/>
      <c r="AM94" s="1373"/>
      <c r="AN94" s="1373"/>
      <c r="AO94" s="1373"/>
      <c r="AP94" s="1373"/>
      <c r="AQ94" s="1373"/>
      <c r="AR94" s="1374"/>
      <c r="AS94" s="1374"/>
      <c r="AT94" s="1373"/>
      <c r="AU94" s="1373"/>
      <c r="AV94" s="1373"/>
      <c r="AW94" s="1373"/>
      <c r="AX94" s="1373"/>
      <c r="AY94" s="1374"/>
      <c r="AZ94" s="1374"/>
      <c r="BA94" s="1373"/>
      <c r="BB94" s="1373"/>
      <c r="BC94" s="1373"/>
      <c r="BD94" s="1373"/>
      <c r="BE94" s="1373"/>
      <c r="BF94" s="1374"/>
      <c r="BG94" s="1374"/>
      <c r="BH94" s="1373"/>
      <c r="BI94" s="1373"/>
      <c r="BJ94" s="1373"/>
      <c r="BK94" s="1373"/>
      <c r="BL94" s="1373"/>
      <c r="BM94" s="1374"/>
      <c r="BN94" s="1374"/>
      <c r="BO94" s="1373"/>
      <c r="BP94" s="1373"/>
      <c r="BQ94" s="1373"/>
      <c r="BR94" s="1373"/>
      <c r="BS94" s="1373"/>
      <c r="BT94" s="1374"/>
      <c r="BU94" s="1374"/>
      <c r="BV94" s="1373"/>
      <c r="BW94" s="1373"/>
      <c r="BX94" s="1373"/>
      <c r="BY94" s="1373"/>
      <c r="BZ94" s="1373"/>
      <c r="CA94" s="1374"/>
      <c r="CB94" s="1374"/>
      <c r="CC94" s="1373"/>
      <c r="CD94" s="1375">
        <f t="shared" si="174"/>
        <v>0</v>
      </c>
      <c r="CE94" s="144">
        <v>1.4</v>
      </c>
      <c r="CF94" s="145">
        <v>0.6</v>
      </c>
      <c r="CG94" s="331">
        <f t="shared" si="138"/>
        <v>1.0577082644931526</v>
      </c>
      <c r="CH94" s="153">
        <f>+CD94*CE94</f>
        <v>0</v>
      </c>
      <c r="CI94" s="147">
        <f>+CD94*CF94</f>
        <v>0</v>
      </c>
      <c r="CJ94" s="148">
        <f>CD94*CG94</f>
        <v>0</v>
      </c>
      <c r="CK94" s="549">
        <v>280</v>
      </c>
      <c r="CL94" s="549">
        <v>1800</v>
      </c>
      <c r="CM94" s="276">
        <f t="shared" si="189"/>
        <v>420</v>
      </c>
      <c r="CN94" s="548">
        <v>350</v>
      </c>
      <c r="CO94" s="1394">
        <v>350</v>
      </c>
      <c r="CP94" s="250">
        <f t="shared" si="143"/>
        <v>0</v>
      </c>
      <c r="CQ94" s="250">
        <f t="shared" si="184"/>
        <v>0</v>
      </c>
      <c r="CR94" s="1376" t="e">
        <f t="shared" si="144"/>
        <v>#DIV/0!</v>
      </c>
      <c r="CS94" s="1293"/>
      <c r="CT94" s="1279"/>
      <c r="CU94" s="1271"/>
      <c r="CV94" s="1279">
        <f t="shared" si="178"/>
        <v>0</v>
      </c>
      <c r="CW94" s="1293"/>
      <c r="CX94" s="1294">
        <f t="shared" si="147"/>
        <v>0</v>
      </c>
      <c r="CY94" s="1295">
        <f t="shared" si="148"/>
        <v>0</v>
      </c>
      <c r="CZ94" s="1296">
        <f t="shared" si="149"/>
        <v>0</v>
      </c>
      <c r="DA94" s="1294">
        <f t="shared" si="150"/>
        <v>0</v>
      </c>
      <c r="DB94" s="1295">
        <f t="shared" si="151"/>
        <v>0</v>
      </c>
      <c r="DC94" s="1296">
        <f t="shared" si="152"/>
        <v>0</v>
      </c>
      <c r="DD94" s="1294">
        <f t="shared" si="153"/>
        <v>0</v>
      </c>
      <c r="DE94" s="1295">
        <f t="shared" si="154"/>
        <v>0</v>
      </c>
      <c r="DF94" s="1296">
        <f t="shared" si="155"/>
        <v>0</v>
      </c>
      <c r="DG94" s="1294">
        <f t="shared" si="156"/>
        <v>0</v>
      </c>
      <c r="DH94" s="1295">
        <f t="shared" si="157"/>
        <v>0</v>
      </c>
      <c r="DI94" s="1296">
        <f t="shared" si="158"/>
        <v>0</v>
      </c>
      <c r="DJ94" s="1294">
        <f t="shared" si="159"/>
        <v>0</v>
      </c>
      <c r="DK94" s="1295">
        <f t="shared" si="160"/>
        <v>0</v>
      </c>
      <c r="DL94" s="1296">
        <f t="shared" si="161"/>
        <v>0</v>
      </c>
      <c r="DM94" s="1294">
        <f t="shared" si="162"/>
        <v>0</v>
      </c>
      <c r="DN94" s="1295">
        <f t="shared" si="163"/>
        <v>0</v>
      </c>
      <c r="DO94" s="1296">
        <f t="shared" si="164"/>
        <v>0</v>
      </c>
      <c r="DP94" s="1294">
        <f t="shared" si="165"/>
        <v>0</v>
      </c>
      <c r="DQ94" s="1295">
        <f t="shared" si="166"/>
        <v>0</v>
      </c>
      <c r="DR94" s="1296">
        <f t="shared" si="167"/>
        <v>0</v>
      </c>
      <c r="DS94" s="1271"/>
      <c r="DT94" s="1271"/>
      <c r="DU94" s="1271"/>
      <c r="DV94" s="1271"/>
      <c r="DW94" s="1271"/>
      <c r="DX94" s="1271"/>
      <c r="DY94" s="1271"/>
      <c r="DZ94" s="1229"/>
      <c r="EA94" s="1229"/>
      <c r="EB94" s="1229"/>
      <c r="EC94" s="1229"/>
      <c r="ED94" s="1229"/>
      <c r="EE94" s="1229"/>
      <c r="EF94" s="1229"/>
      <c r="EG94" s="1229"/>
      <c r="EH94" s="1229"/>
      <c r="EI94" s="1229"/>
      <c r="EJ94" s="1229"/>
      <c r="EK94" s="1229"/>
      <c r="EL94" s="1229"/>
      <c r="EM94" s="1229"/>
      <c r="EN94" s="1229"/>
      <c r="EO94" s="1229"/>
      <c r="EP94" s="1229"/>
      <c r="EQ94" s="1229"/>
      <c r="ER94" s="1229"/>
      <c r="ES94" s="1229"/>
      <c r="ET94" s="1229"/>
      <c r="EU94" s="1229"/>
      <c r="EV94" s="1229"/>
      <c r="EW94" s="1229"/>
      <c r="EX94" s="1229"/>
      <c r="EY94" s="1229"/>
      <c r="EZ94" s="1229"/>
      <c r="FA94" s="1229"/>
      <c r="FB94" s="1229"/>
      <c r="FC94" s="1229"/>
      <c r="FD94" s="1229"/>
      <c r="FE94" s="1229"/>
      <c r="FF94" s="1229"/>
      <c r="FG94" s="1229"/>
      <c r="FH94" s="1229"/>
      <c r="FI94" s="1229"/>
      <c r="FJ94" s="1229"/>
      <c r="FK94" s="1229"/>
      <c r="FL94" s="1229"/>
      <c r="FM94" s="1229"/>
      <c r="FN94" s="1229"/>
      <c r="FO94" s="1229"/>
      <c r="FP94" s="1229"/>
      <c r="FQ94" s="1229"/>
      <c r="FR94" s="1229"/>
      <c r="FS94" s="1229"/>
      <c r="FT94" s="1229"/>
      <c r="FU94" s="1229"/>
      <c r="FV94" s="1229"/>
      <c r="FW94" s="1229"/>
      <c r="FX94" s="1229"/>
      <c r="FY94" s="1229"/>
      <c r="FZ94" s="1229"/>
      <c r="GA94" s="1229"/>
      <c r="GB94" s="1229"/>
      <c r="GC94" s="1229"/>
      <c r="GD94" s="1229"/>
      <c r="GE94" s="1229"/>
      <c r="GF94" s="1229"/>
      <c r="GG94" s="1229"/>
      <c r="GH94" s="1229"/>
      <c r="GI94" s="1229"/>
      <c r="GJ94" s="1229"/>
      <c r="GK94" s="1229"/>
      <c r="GL94" s="1229"/>
      <c r="GM94" s="1229"/>
      <c r="GN94" s="1229"/>
      <c r="GO94" s="1229"/>
      <c r="GP94" s="1229"/>
      <c r="GQ94" s="1229"/>
      <c r="GR94" s="1229"/>
      <c r="GS94" s="1229"/>
      <c r="GT94" s="1229"/>
      <c r="GU94" s="1229"/>
      <c r="GV94" s="1229"/>
      <c r="GW94" s="1229"/>
      <c r="GX94" s="1229"/>
      <c r="GY94" s="1229"/>
      <c r="GZ94" s="1229"/>
      <c r="HA94" s="1229"/>
      <c r="HB94" s="1229"/>
      <c r="HC94" s="1229"/>
      <c r="HD94" s="1229"/>
      <c r="HE94" s="1229"/>
      <c r="HF94" s="1229"/>
      <c r="HG94" s="1229"/>
      <c r="HH94" s="1229"/>
      <c r="HI94" s="1229"/>
      <c r="HJ94" s="1229"/>
      <c r="HK94" s="1229"/>
      <c r="HL94" s="1229"/>
      <c r="HM94" s="1229"/>
      <c r="HN94" s="1229"/>
      <c r="HO94" s="1229"/>
      <c r="HP94" s="1229"/>
      <c r="HQ94" s="1229"/>
      <c r="HR94" s="1229"/>
      <c r="HS94" s="1229"/>
      <c r="HT94" s="1229"/>
      <c r="HU94" s="1229"/>
      <c r="HV94" s="1229"/>
      <c r="HW94" s="1229"/>
      <c r="HX94" s="1229"/>
      <c r="HY94" s="1229"/>
      <c r="HZ94" s="1229"/>
      <c r="IA94" s="1229"/>
      <c r="IB94" s="1229"/>
      <c r="IC94" s="1229"/>
      <c r="ID94" s="1229"/>
      <c r="IE94" s="1229"/>
      <c r="IF94" s="1229"/>
      <c r="IG94" s="1229"/>
      <c r="IH94" s="1229"/>
      <c r="II94" s="1229"/>
      <c r="IJ94" s="1229"/>
      <c r="IK94" s="1229"/>
      <c r="IL94" s="1229"/>
      <c r="IM94" s="1229"/>
      <c r="IN94" s="1229"/>
      <c r="IO94" s="1229"/>
      <c r="IP94" s="1229"/>
      <c r="IQ94" s="1229"/>
      <c r="IR94" s="1229"/>
      <c r="IS94" s="1229"/>
      <c r="IT94" s="1229"/>
      <c r="IU94" s="1229"/>
      <c r="IV94" s="1229"/>
      <c r="IW94" s="1229"/>
      <c r="IX94" s="1229"/>
      <c r="IY94" s="1229"/>
      <c r="IZ94" s="1229"/>
      <c r="JA94" s="1229"/>
      <c r="JB94" s="1229"/>
      <c r="JC94" s="1229"/>
      <c r="JD94" s="1229"/>
      <c r="JE94" s="1229"/>
      <c r="JF94" s="1229"/>
      <c r="JG94" s="1229"/>
      <c r="JH94" s="1229"/>
      <c r="JI94" s="1229"/>
      <c r="JJ94" s="1229"/>
      <c r="JK94" s="1229"/>
      <c r="JL94" s="1229"/>
      <c r="JM94" s="1229"/>
      <c r="JN94" s="1229"/>
      <c r="JO94" s="1229"/>
      <c r="JP94" s="1229"/>
      <c r="JQ94" s="1229"/>
      <c r="JR94" s="1229"/>
      <c r="JS94" s="1229"/>
      <c r="JT94" s="1229"/>
      <c r="JU94" s="1229"/>
      <c r="JV94" s="1229"/>
      <c r="JW94" s="1229"/>
    </row>
    <row r="95" spans="1:283" s="1372" customFormat="1" ht="15.6" hidden="1" customHeight="1">
      <c r="A95" s="1366"/>
      <c r="B95" s="1271"/>
      <c r="C95" s="149" t="s">
        <v>374</v>
      </c>
      <c r="D95" s="151">
        <v>0.75</v>
      </c>
      <c r="E95" s="151" t="s">
        <v>325</v>
      </c>
      <c r="F95" s="151" t="s">
        <v>287</v>
      </c>
      <c r="G95" s="1337" t="s">
        <v>373</v>
      </c>
      <c r="H95" s="1356" t="s">
        <v>295</v>
      </c>
      <c r="I95" s="1411" t="s">
        <v>380</v>
      </c>
      <c r="J95" s="1411" t="s">
        <v>381</v>
      </c>
      <c r="K95" s="1373"/>
      <c r="L95" s="1373"/>
      <c r="M95" s="1373"/>
      <c r="N95" s="1373"/>
      <c r="O95" s="1373"/>
      <c r="P95" s="1374"/>
      <c r="Q95" s="1374"/>
      <c r="R95" s="1373"/>
      <c r="S95" s="1373"/>
      <c r="T95" s="1373"/>
      <c r="U95" s="1373"/>
      <c r="V95" s="1373"/>
      <c r="W95" s="1374"/>
      <c r="X95" s="1374"/>
      <c r="Y95" s="1373"/>
      <c r="Z95" s="1373"/>
      <c r="AA95" s="1373"/>
      <c r="AB95" s="1373"/>
      <c r="AC95" s="1373"/>
      <c r="AD95" s="1374"/>
      <c r="AE95" s="1374"/>
      <c r="AF95" s="1373"/>
      <c r="AG95" s="1373"/>
      <c r="AH95" s="1373"/>
      <c r="AI95" s="1373"/>
      <c r="AJ95" s="1373"/>
      <c r="AK95" s="1374"/>
      <c r="AL95" s="1374"/>
      <c r="AM95" s="1373"/>
      <c r="AN95" s="1373"/>
      <c r="AO95" s="1373"/>
      <c r="AP95" s="1373"/>
      <c r="AQ95" s="1373"/>
      <c r="AR95" s="1374"/>
      <c r="AS95" s="1374"/>
      <c r="AT95" s="1373"/>
      <c r="AU95" s="1373"/>
      <c r="AV95" s="1373"/>
      <c r="AW95" s="1373"/>
      <c r="AX95" s="1373"/>
      <c r="AY95" s="1374"/>
      <c r="AZ95" s="1374"/>
      <c r="BA95" s="1373"/>
      <c r="BB95" s="1373"/>
      <c r="BC95" s="1373"/>
      <c r="BD95" s="1373"/>
      <c r="BE95" s="1373"/>
      <c r="BF95" s="1374"/>
      <c r="BG95" s="1374"/>
      <c r="BH95" s="1373"/>
      <c r="BI95" s="1373"/>
      <c r="BJ95" s="1373"/>
      <c r="BK95" s="1373"/>
      <c r="BL95" s="1373"/>
      <c r="BM95" s="1374"/>
      <c r="BN95" s="1374"/>
      <c r="BO95" s="1373"/>
      <c r="BP95" s="1373"/>
      <c r="BQ95" s="1373"/>
      <c r="BR95" s="1373"/>
      <c r="BS95" s="1373"/>
      <c r="BT95" s="1374"/>
      <c r="BU95" s="1374"/>
      <c r="BV95" s="1373"/>
      <c r="BW95" s="1373"/>
      <c r="BX95" s="1373"/>
      <c r="BY95" s="1373"/>
      <c r="BZ95" s="1373"/>
      <c r="CA95" s="1374"/>
      <c r="CB95" s="1374"/>
      <c r="CC95" s="1373"/>
      <c r="CD95" s="1375">
        <f t="shared" si="174"/>
        <v>0</v>
      </c>
      <c r="CE95" s="144">
        <v>1.5</v>
      </c>
      <c r="CF95" s="145">
        <v>1.1000000000000001</v>
      </c>
      <c r="CG95" s="331">
        <f t="shared" si="138"/>
        <v>1.3288541322465763</v>
      </c>
      <c r="CH95" s="153">
        <f>+CD95*CE95</f>
        <v>0</v>
      </c>
      <c r="CI95" s="147">
        <f>+CD95*CF95</f>
        <v>0</v>
      </c>
      <c r="CJ95" s="148">
        <f>CD95*CG95</f>
        <v>0</v>
      </c>
      <c r="CK95" s="549">
        <v>280</v>
      </c>
      <c r="CL95" s="549">
        <v>1200</v>
      </c>
      <c r="CM95" s="276">
        <f t="shared" si="189"/>
        <v>280</v>
      </c>
      <c r="CN95" s="548">
        <v>350</v>
      </c>
      <c r="CO95" s="1394">
        <v>350</v>
      </c>
      <c r="CP95" s="250">
        <f t="shared" si="143"/>
        <v>0</v>
      </c>
      <c r="CQ95" s="250">
        <f t="shared" si="184"/>
        <v>0</v>
      </c>
      <c r="CR95" s="1376" t="e">
        <f t="shared" si="144"/>
        <v>#DIV/0!</v>
      </c>
      <c r="CS95" s="1293"/>
      <c r="CT95" s="1279"/>
      <c r="CU95" s="1271"/>
      <c r="CV95" s="1279">
        <f t="shared" si="178"/>
        <v>0</v>
      </c>
      <c r="CW95" s="1293"/>
      <c r="CX95" s="1294">
        <f t="shared" si="147"/>
        <v>0</v>
      </c>
      <c r="CY95" s="1295">
        <f t="shared" si="148"/>
        <v>0</v>
      </c>
      <c r="CZ95" s="1296">
        <f t="shared" si="149"/>
        <v>0</v>
      </c>
      <c r="DA95" s="1294">
        <f t="shared" si="150"/>
        <v>0</v>
      </c>
      <c r="DB95" s="1295">
        <f t="shared" si="151"/>
        <v>0</v>
      </c>
      <c r="DC95" s="1296">
        <f t="shared" si="152"/>
        <v>0</v>
      </c>
      <c r="DD95" s="1294">
        <f t="shared" si="153"/>
        <v>0</v>
      </c>
      <c r="DE95" s="1295">
        <f t="shared" si="154"/>
        <v>0</v>
      </c>
      <c r="DF95" s="1296">
        <f t="shared" si="155"/>
        <v>0</v>
      </c>
      <c r="DG95" s="1294">
        <f t="shared" si="156"/>
        <v>0</v>
      </c>
      <c r="DH95" s="1295">
        <f t="shared" si="157"/>
        <v>0</v>
      </c>
      <c r="DI95" s="1296">
        <f t="shared" si="158"/>
        <v>0</v>
      </c>
      <c r="DJ95" s="1294">
        <f t="shared" si="159"/>
        <v>0</v>
      </c>
      <c r="DK95" s="1295">
        <f t="shared" si="160"/>
        <v>0</v>
      </c>
      <c r="DL95" s="1296">
        <f t="shared" si="161"/>
        <v>0</v>
      </c>
      <c r="DM95" s="1294">
        <f t="shared" si="162"/>
        <v>0</v>
      </c>
      <c r="DN95" s="1295">
        <f t="shared" si="163"/>
        <v>0</v>
      </c>
      <c r="DO95" s="1296">
        <f t="shared" si="164"/>
        <v>0</v>
      </c>
      <c r="DP95" s="1294">
        <f t="shared" si="165"/>
        <v>0</v>
      </c>
      <c r="DQ95" s="1295">
        <f t="shared" si="166"/>
        <v>0</v>
      </c>
      <c r="DR95" s="1296">
        <f t="shared" si="167"/>
        <v>0</v>
      </c>
      <c r="DS95" s="1271"/>
      <c r="DT95" s="1271"/>
      <c r="DU95" s="1271"/>
      <c r="DV95" s="1271"/>
      <c r="DW95" s="1271"/>
      <c r="DX95" s="1271"/>
      <c r="DY95" s="1271"/>
      <c r="DZ95" s="1229"/>
      <c r="EA95" s="1229"/>
      <c r="EB95" s="1229"/>
      <c r="EC95" s="1229"/>
      <c r="ED95" s="1229"/>
      <c r="EE95" s="1229"/>
      <c r="EF95" s="1229"/>
      <c r="EG95" s="1229"/>
      <c r="EH95" s="1229"/>
      <c r="EI95" s="1229"/>
      <c r="EJ95" s="1229"/>
      <c r="EK95" s="1229"/>
      <c r="EL95" s="1229"/>
      <c r="EM95" s="1229"/>
      <c r="EN95" s="1229"/>
      <c r="EO95" s="1229"/>
      <c r="EP95" s="1229"/>
      <c r="EQ95" s="1229"/>
      <c r="ER95" s="1229"/>
      <c r="ES95" s="1229"/>
      <c r="ET95" s="1229"/>
      <c r="EU95" s="1229"/>
      <c r="EV95" s="1229"/>
      <c r="EW95" s="1229"/>
      <c r="EX95" s="1229"/>
      <c r="EY95" s="1229"/>
      <c r="EZ95" s="1229"/>
      <c r="FA95" s="1229"/>
      <c r="FB95" s="1229"/>
      <c r="FC95" s="1229"/>
      <c r="FD95" s="1229"/>
      <c r="FE95" s="1229"/>
      <c r="FF95" s="1229"/>
      <c r="FG95" s="1229"/>
      <c r="FH95" s="1229"/>
      <c r="FI95" s="1229"/>
      <c r="FJ95" s="1229"/>
      <c r="FK95" s="1229"/>
      <c r="FL95" s="1229"/>
      <c r="FM95" s="1229"/>
      <c r="FN95" s="1229"/>
      <c r="FO95" s="1229"/>
      <c r="FP95" s="1229"/>
      <c r="FQ95" s="1229"/>
      <c r="FR95" s="1229"/>
      <c r="FS95" s="1229"/>
      <c r="FT95" s="1229"/>
      <c r="FU95" s="1229"/>
      <c r="FV95" s="1229"/>
      <c r="FW95" s="1229"/>
      <c r="FX95" s="1229"/>
      <c r="FY95" s="1229"/>
      <c r="FZ95" s="1229"/>
      <c r="GA95" s="1229"/>
      <c r="GB95" s="1229"/>
      <c r="GC95" s="1229"/>
      <c r="GD95" s="1229"/>
      <c r="GE95" s="1229"/>
      <c r="GF95" s="1229"/>
      <c r="GG95" s="1229"/>
      <c r="GH95" s="1229"/>
      <c r="GI95" s="1229"/>
      <c r="GJ95" s="1229"/>
      <c r="GK95" s="1229"/>
      <c r="GL95" s="1229"/>
      <c r="GM95" s="1229"/>
      <c r="GN95" s="1229"/>
      <c r="GO95" s="1229"/>
      <c r="GP95" s="1229"/>
      <c r="GQ95" s="1229"/>
      <c r="GR95" s="1229"/>
      <c r="GS95" s="1229"/>
      <c r="GT95" s="1229"/>
      <c r="GU95" s="1229"/>
      <c r="GV95" s="1229"/>
      <c r="GW95" s="1229"/>
      <c r="GX95" s="1229"/>
      <c r="GY95" s="1229"/>
      <c r="GZ95" s="1229"/>
      <c r="HA95" s="1229"/>
      <c r="HB95" s="1229"/>
      <c r="HC95" s="1229"/>
      <c r="HD95" s="1229"/>
      <c r="HE95" s="1229"/>
      <c r="HF95" s="1229"/>
      <c r="HG95" s="1229"/>
      <c r="HH95" s="1229"/>
      <c r="HI95" s="1229"/>
      <c r="HJ95" s="1229"/>
      <c r="HK95" s="1229"/>
      <c r="HL95" s="1229"/>
      <c r="HM95" s="1229"/>
      <c r="HN95" s="1229"/>
      <c r="HO95" s="1229"/>
      <c r="HP95" s="1229"/>
      <c r="HQ95" s="1229"/>
      <c r="HR95" s="1229"/>
      <c r="HS95" s="1229"/>
      <c r="HT95" s="1229"/>
      <c r="HU95" s="1229"/>
      <c r="HV95" s="1229"/>
      <c r="HW95" s="1229"/>
      <c r="HX95" s="1229"/>
      <c r="HY95" s="1229"/>
      <c r="HZ95" s="1229"/>
      <c r="IA95" s="1229"/>
      <c r="IB95" s="1229"/>
      <c r="IC95" s="1229"/>
      <c r="ID95" s="1229"/>
      <c r="IE95" s="1229"/>
      <c r="IF95" s="1229"/>
      <c r="IG95" s="1229"/>
      <c r="IH95" s="1229"/>
      <c r="II95" s="1229"/>
      <c r="IJ95" s="1229"/>
      <c r="IK95" s="1229"/>
      <c r="IL95" s="1229"/>
      <c r="IM95" s="1229"/>
      <c r="IN95" s="1229"/>
      <c r="IO95" s="1229"/>
      <c r="IP95" s="1229"/>
      <c r="IQ95" s="1229"/>
      <c r="IR95" s="1229"/>
      <c r="IS95" s="1229"/>
      <c r="IT95" s="1229"/>
      <c r="IU95" s="1229"/>
      <c r="IV95" s="1229"/>
      <c r="IW95" s="1229"/>
      <c r="IX95" s="1229"/>
      <c r="IY95" s="1229"/>
      <c r="IZ95" s="1229"/>
      <c r="JA95" s="1229"/>
      <c r="JB95" s="1229"/>
      <c r="JC95" s="1229"/>
      <c r="JD95" s="1229"/>
      <c r="JE95" s="1229"/>
      <c r="JF95" s="1229"/>
      <c r="JG95" s="1229"/>
      <c r="JH95" s="1229"/>
      <c r="JI95" s="1229"/>
      <c r="JJ95" s="1229"/>
      <c r="JK95" s="1229"/>
      <c r="JL95" s="1229"/>
      <c r="JM95" s="1229"/>
      <c r="JN95" s="1229"/>
      <c r="JO95" s="1229"/>
      <c r="JP95" s="1229"/>
      <c r="JQ95" s="1229"/>
      <c r="JR95" s="1229"/>
      <c r="JS95" s="1229"/>
      <c r="JT95" s="1229"/>
      <c r="JU95" s="1229"/>
      <c r="JV95" s="1229"/>
      <c r="JW95" s="1229"/>
    </row>
    <row r="96" spans="1:283" ht="15.6" hidden="1" customHeight="1">
      <c r="A96" s="1283"/>
      <c r="B96" s="1271"/>
      <c r="C96" s="156" t="s">
        <v>375</v>
      </c>
      <c r="D96" s="151">
        <v>0.79166666666666663</v>
      </c>
      <c r="E96" s="1336" t="s">
        <v>358</v>
      </c>
      <c r="F96" s="1336" t="s">
        <v>305</v>
      </c>
      <c r="G96" s="1337" t="str">
        <f>IF(D96&lt;=0.541,"DAY",(IF(D96&lt;=0.74930556,"EARLY",(IF(D96&lt;=0.97916667,"PRIME","LATE")))))</f>
        <v>PRIME</v>
      </c>
      <c r="H96" s="1356" t="s">
        <v>295</v>
      </c>
      <c r="I96" s="1306" t="s">
        <v>306</v>
      </c>
      <c r="J96" s="1306" t="s">
        <v>314</v>
      </c>
      <c r="K96" s="1373"/>
      <c r="L96" s="1373"/>
      <c r="M96" s="1373"/>
      <c r="N96" s="1373"/>
      <c r="O96" s="1373"/>
      <c r="P96" s="1374"/>
      <c r="Q96" s="1374"/>
      <c r="R96" s="1373"/>
      <c r="S96" s="1373"/>
      <c r="T96" s="1373"/>
      <c r="U96" s="1373"/>
      <c r="V96" s="1373"/>
      <c r="W96" s="1374"/>
      <c r="X96" s="1374"/>
      <c r="Y96" s="1373"/>
      <c r="Z96" s="1373"/>
      <c r="AA96" s="1373"/>
      <c r="AB96" s="1373"/>
      <c r="AC96" s="1373"/>
      <c r="AD96" s="1374"/>
      <c r="AE96" s="1374"/>
      <c r="AF96" s="1373"/>
      <c r="AG96" s="1373"/>
      <c r="AH96" s="1373"/>
      <c r="AI96" s="1373"/>
      <c r="AJ96" s="1373"/>
      <c r="AK96" s="1374"/>
      <c r="AL96" s="1374"/>
      <c r="AM96" s="1373"/>
      <c r="AN96" s="1373"/>
      <c r="AO96" s="1373"/>
      <c r="AP96" s="1373"/>
      <c r="AQ96" s="1373"/>
      <c r="AR96" s="1374"/>
      <c r="AS96" s="1374"/>
      <c r="AT96" s="1373"/>
      <c r="AU96" s="1373"/>
      <c r="AV96" s="1373"/>
      <c r="AW96" s="1373"/>
      <c r="AX96" s="1373"/>
      <c r="AY96" s="1374"/>
      <c r="AZ96" s="1374"/>
      <c r="BA96" s="1373"/>
      <c r="BB96" s="1373"/>
      <c r="BC96" s="1373"/>
      <c r="BD96" s="1373"/>
      <c r="BE96" s="1373"/>
      <c r="BF96" s="1374"/>
      <c r="BG96" s="1374"/>
      <c r="BH96" s="1373"/>
      <c r="BI96" s="1373"/>
      <c r="BJ96" s="1373"/>
      <c r="BK96" s="1373"/>
      <c r="BL96" s="1373"/>
      <c r="BM96" s="1374"/>
      <c r="BN96" s="1374"/>
      <c r="BO96" s="1373"/>
      <c r="BP96" s="1373"/>
      <c r="BQ96" s="1373"/>
      <c r="BR96" s="1373"/>
      <c r="BS96" s="1373"/>
      <c r="BT96" s="1374"/>
      <c r="BU96" s="1374"/>
      <c r="BV96" s="1373"/>
      <c r="BW96" s="1373"/>
      <c r="BX96" s="1373"/>
      <c r="BY96" s="1373"/>
      <c r="BZ96" s="1373"/>
      <c r="CA96" s="1374"/>
      <c r="CB96" s="1374"/>
      <c r="CC96" s="1373"/>
      <c r="CD96" s="1375">
        <f t="shared" ref="CD96:CD100" si="190">SUM(K96:CC96)</f>
        <v>0</v>
      </c>
      <c r="CE96" s="144">
        <v>2.7</v>
      </c>
      <c r="CF96" s="145">
        <v>0.9</v>
      </c>
      <c r="CG96" s="331">
        <f t="shared" si="138"/>
        <v>1.9298435951095936</v>
      </c>
      <c r="CH96" s="153">
        <f t="shared" ref="CH96:CH99" si="191">+CD96*CE96</f>
        <v>0</v>
      </c>
      <c r="CI96" s="147">
        <f t="shared" ref="CI96:CI99" si="192">+CD96*CF96</f>
        <v>0</v>
      </c>
      <c r="CJ96" s="148">
        <f t="shared" ref="CJ96:CJ99" si="193">CD96*CG96</f>
        <v>0</v>
      </c>
      <c r="CK96" s="549">
        <v>280</v>
      </c>
      <c r="CL96" s="549">
        <v>2400</v>
      </c>
      <c r="CM96" s="276">
        <f t="shared" si="189"/>
        <v>1600</v>
      </c>
      <c r="CN96" s="548">
        <f>(CK96/30*J96)*CG96</f>
        <v>360.23747108712416</v>
      </c>
      <c r="CO96" s="1394">
        <v>360.24</v>
      </c>
      <c r="CP96" s="250">
        <f t="shared" si="143"/>
        <v>0</v>
      </c>
      <c r="CQ96" s="250">
        <f t="shared" si="184"/>
        <v>0</v>
      </c>
      <c r="CR96" s="1376" t="e">
        <f t="shared" si="144"/>
        <v>#DIV/0!</v>
      </c>
      <c r="CS96" s="1293"/>
      <c r="CT96" s="1279"/>
      <c r="CV96" s="1279">
        <f t="shared" si="178"/>
        <v>0</v>
      </c>
      <c r="CW96" s="1293"/>
      <c r="CX96" s="1294">
        <f t="shared" si="147"/>
        <v>0</v>
      </c>
      <c r="CY96" s="1295">
        <f t="shared" si="148"/>
        <v>0</v>
      </c>
      <c r="CZ96" s="1296">
        <f t="shared" si="149"/>
        <v>0</v>
      </c>
      <c r="DA96" s="1294">
        <f t="shared" si="150"/>
        <v>0</v>
      </c>
      <c r="DB96" s="1295">
        <f t="shared" si="151"/>
        <v>0</v>
      </c>
      <c r="DC96" s="1296">
        <f t="shared" si="152"/>
        <v>0</v>
      </c>
      <c r="DD96" s="1294">
        <f t="shared" si="153"/>
        <v>0</v>
      </c>
      <c r="DE96" s="1295">
        <f t="shared" si="154"/>
        <v>0</v>
      </c>
      <c r="DF96" s="1296">
        <f t="shared" si="155"/>
        <v>0</v>
      </c>
      <c r="DG96" s="1294">
        <f t="shared" si="156"/>
        <v>0</v>
      </c>
      <c r="DH96" s="1295">
        <f t="shared" si="157"/>
        <v>0</v>
      </c>
      <c r="DI96" s="1296">
        <f t="shared" si="158"/>
        <v>0</v>
      </c>
      <c r="DJ96" s="1294">
        <f t="shared" si="159"/>
        <v>0</v>
      </c>
      <c r="DK96" s="1295">
        <f t="shared" si="160"/>
        <v>0</v>
      </c>
      <c r="DL96" s="1296">
        <f t="shared" si="161"/>
        <v>0</v>
      </c>
      <c r="DM96" s="1294">
        <f t="shared" si="162"/>
        <v>0</v>
      </c>
      <c r="DN96" s="1295">
        <f t="shared" si="163"/>
        <v>0</v>
      </c>
      <c r="DO96" s="1296">
        <f t="shared" si="164"/>
        <v>0</v>
      </c>
      <c r="DP96" s="1294">
        <f t="shared" si="165"/>
        <v>0</v>
      </c>
      <c r="DQ96" s="1295">
        <f t="shared" si="166"/>
        <v>0</v>
      </c>
      <c r="DR96" s="1296">
        <f t="shared" si="167"/>
        <v>0</v>
      </c>
    </row>
    <row r="97" spans="1:283" ht="15.6" hidden="1" customHeight="1">
      <c r="A97" s="1283"/>
      <c r="B97" s="1271"/>
      <c r="C97" s="156" t="s">
        <v>376</v>
      </c>
      <c r="D97" s="151">
        <v>0.83333333333333337</v>
      </c>
      <c r="E97" s="1336" t="s">
        <v>304</v>
      </c>
      <c r="F97" s="1336" t="s">
        <v>305</v>
      </c>
      <c r="G97" s="1337" t="str">
        <f>IF(D97&lt;=0.541,"DAY",(IF(D97&lt;=0.74930556,"EARLY",(IF(D97&lt;=0.97916667,"PRIME","LATE")))))</f>
        <v>PRIME</v>
      </c>
      <c r="H97" s="1356" t="s">
        <v>295</v>
      </c>
      <c r="I97" s="1306" t="s">
        <v>306</v>
      </c>
      <c r="J97" s="1306" t="s">
        <v>314</v>
      </c>
      <c r="K97" s="1373"/>
      <c r="L97" s="1373"/>
      <c r="M97" s="1373"/>
      <c r="N97" s="1373"/>
      <c r="O97" s="1373"/>
      <c r="P97" s="1374"/>
      <c r="Q97" s="1374"/>
      <c r="R97" s="1373"/>
      <c r="S97" s="1373"/>
      <c r="T97" s="1373"/>
      <c r="U97" s="1373"/>
      <c r="V97" s="1373"/>
      <c r="W97" s="1374"/>
      <c r="X97" s="1374"/>
      <c r="Y97" s="1373"/>
      <c r="Z97" s="1373"/>
      <c r="AA97" s="1373"/>
      <c r="AB97" s="1373"/>
      <c r="AC97" s="1373"/>
      <c r="AD97" s="1374"/>
      <c r="AE97" s="1374"/>
      <c r="AF97" s="1373"/>
      <c r="AG97" s="1373"/>
      <c r="AH97" s="1373"/>
      <c r="AI97" s="1373"/>
      <c r="AJ97" s="1373"/>
      <c r="AK97" s="1374"/>
      <c r="AL97" s="1374"/>
      <c r="AM97" s="1373"/>
      <c r="AN97" s="1373"/>
      <c r="AO97" s="1373"/>
      <c r="AP97" s="1373"/>
      <c r="AQ97" s="1373"/>
      <c r="AR97" s="1374"/>
      <c r="AS97" s="1374"/>
      <c r="AT97" s="1373"/>
      <c r="AU97" s="1373"/>
      <c r="AV97" s="1373"/>
      <c r="AW97" s="1373"/>
      <c r="AX97" s="1373"/>
      <c r="AY97" s="1374"/>
      <c r="AZ97" s="1374"/>
      <c r="BA97" s="1373"/>
      <c r="BB97" s="1373"/>
      <c r="BC97" s="1373"/>
      <c r="BD97" s="1373"/>
      <c r="BE97" s="1373"/>
      <c r="BF97" s="1374"/>
      <c r="BG97" s="1374"/>
      <c r="BH97" s="1373"/>
      <c r="BI97" s="1373"/>
      <c r="BJ97" s="1373"/>
      <c r="BK97" s="1373"/>
      <c r="BL97" s="1373"/>
      <c r="BM97" s="1374"/>
      <c r="BN97" s="1374"/>
      <c r="BO97" s="1373"/>
      <c r="BP97" s="1373"/>
      <c r="BQ97" s="1373"/>
      <c r="BR97" s="1373"/>
      <c r="BS97" s="1373"/>
      <c r="BT97" s="1374"/>
      <c r="BU97" s="1374"/>
      <c r="BV97" s="1373"/>
      <c r="BW97" s="1373"/>
      <c r="BX97" s="1373"/>
      <c r="BY97" s="1373"/>
      <c r="BZ97" s="1373"/>
      <c r="CA97" s="1374"/>
      <c r="CB97" s="1374"/>
      <c r="CC97" s="1373"/>
      <c r="CD97" s="1375">
        <f t="shared" si="190"/>
        <v>0</v>
      </c>
      <c r="CE97" s="144">
        <v>4.2</v>
      </c>
      <c r="CF97" s="145">
        <v>2.2999999999999998</v>
      </c>
      <c r="CG97" s="331">
        <f t="shared" si="138"/>
        <v>3.3870571281712376</v>
      </c>
      <c r="CH97" s="153">
        <f t="shared" si="191"/>
        <v>0</v>
      </c>
      <c r="CI97" s="147">
        <f t="shared" si="192"/>
        <v>0</v>
      </c>
      <c r="CJ97" s="148">
        <f t="shared" si="193"/>
        <v>0</v>
      </c>
      <c r="CK97" s="549">
        <v>280</v>
      </c>
      <c r="CL97" s="549">
        <v>3200</v>
      </c>
      <c r="CM97" s="276">
        <f t="shared" si="189"/>
        <v>2133.3333333333335</v>
      </c>
      <c r="CN97" s="548">
        <f>2000/30*J97</f>
        <v>1333.3333333333335</v>
      </c>
      <c r="CO97" s="1394">
        <v>1333.34</v>
      </c>
      <c r="CP97" s="250">
        <f t="shared" si="143"/>
        <v>0</v>
      </c>
      <c r="CQ97" s="250">
        <f t="shared" si="184"/>
        <v>0</v>
      </c>
      <c r="CR97" s="1376" t="e">
        <f t="shared" si="144"/>
        <v>#DIV/0!</v>
      </c>
      <c r="CS97" s="1293"/>
      <c r="CT97" s="1279"/>
      <c r="CV97" s="1279">
        <f t="shared" si="178"/>
        <v>0</v>
      </c>
      <c r="CW97" s="1293"/>
      <c r="CX97" s="1294">
        <f t="shared" si="147"/>
        <v>0</v>
      </c>
      <c r="CY97" s="1295">
        <f t="shared" si="148"/>
        <v>0</v>
      </c>
      <c r="CZ97" s="1296">
        <f t="shared" si="149"/>
        <v>0</v>
      </c>
      <c r="DA97" s="1294">
        <f t="shared" si="150"/>
        <v>0</v>
      </c>
      <c r="DB97" s="1295">
        <f t="shared" si="151"/>
        <v>0</v>
      </c>
      <c r="DC97" s="1296">
        <f t="shared" si="152"/>
        <v>0</v>
      </c>
      <c r="DD97" s="1294">
        <f t="shared" si="153"/>
        <v>0</v>
      </c>
      <c r="DE97" s="1295">
        <f t="shared" si="154"/>
        <v>0</v>
      </c>
      <c r="DF97" s="1296">
        <f t="shared" si="155"/>
        <v>0</v>
      </c>
      <c r="DG97" s="1294">
        <f t="shared" si="156"/>
        <v>0</v>
      </c>
      <c r="DH97" s="1295">
        <f t="shared" si="157"/>
        <v>0</v>
      </c>
      <c r="DI97" s="1296">
        <f t="shared" si="158"/>
        <v>0</v>
      </c>
      <c r="DJ97" s="1294">
        <f t="shared" si="159"/>
        <v>0</v>
      </c>
      <c r="DK97" s="1295">
        <f t="shared" si="160"/>
        <v>0</v>
      </c>
      <c r="DL97" s="1296">
        <f t="shared" si="161"/>
        <v>0</v>
      </c>
      <c r="DM97" s="1294">
        <f t="shared" si="162"/>
        <v>0</v>
      </c>
      <c r="DN97" s="1295">
        <f t="shared" si="163"/>
        <v>0</v>
      </c>
      <c r="DO97" s="1296">
        <f t="shared" si="164"/>
        <v>0</v>
      </c>
      <c r="DP97" s="1294">
        <f t="shared" si="165"/>
        <v>0</v>
      </c>
      <c r="DQ97" s="1295">
        <f t="shared" si="166"/>
        <v>0</v>
      </c>
      <c r="DR97" s="1296">
        <f t="shared" si="167"/>
        <v>0</v>
      </c>
    </row>
    <row r="98" spans="1:283" s="1229" customFormat="1" ht="15.6" hidden="1" customHeight="1">
      <c r="A98" s="1366"/>
      <c r="B98" s="1271"/>
      <c r="C98" s="156" t="s">
        <v>382</v>
      </c>
      <c r="D98" s="151">
        <v>0.86458333333333337</v>
      </c>
      <c r="E98" s="1336" t="s">
        <v>304</v>
      </c>
      <c r="F98" s="1336" t="s">
        <v>305</v>
      </c>
      <c r="G98" s="1337" t="str">
        <f t="shared" ref="G98:G100" si="194">IF(D98&lt;=0.541,"DAY",(IF(D98&lt;=0.74930556,"EARLY",(IF(D98&lt;=0.97916667,"PRIME","LATE")))))</f>
        <v>PRIME</v>
      </c>
      <c r="H98" s="1356" t="s">
        <v>295</v>
      </c>
      <c r="I98" s="1411" t="s">
        <v>380</v>
      </c>
      <c r="J98" s="1411" t="s">
        <v>381</v>
      </c>
      <c r="K98" s="1373"/>
      <c r="L98" s="1373"/>
      <c r="M98" s="1373"/>
      <c r="N98" s="1373"/>
      <c r="O98" s="1373"/>
      <c r="P98" s="1374"/>
      <c r="Q98" s="1374"/>
      <c r="R98" s="1373"/>
      <c r="S98" s="1373"/>
      <c r="T98" s="1373"/>
      <c r="U98" s="1373"/>
      <c r="V98" s="1373"/>
      <c r="W98" s="1374"/>
      <c r="X98" s="1374"/>
      <c r="Y98" s="1373"/>
      <c r="Z98" s="1373"/>
      <c r="AA98" s="1373"/>
      <c r="AB98" s="1373"/>
      <c r="AC98" s="1373"/>
      <c r="AD98" s="1374"/>
      <c r="AE98" s="1374"/>
      <c r="AF98" s="1373"/>
      <c r="AG98" s="1373"/>
      <c r="AH98" s="1373"/>
      <c r="AI98" s="1373"/>
      <c r="AJ98" s="1373"/>
      <c r="AK98" s="1374"/>
      <c r="AL98" s="1374"/>
      <c r="AM98" s="1373"/>
      <c r="AN98" s="1373"/>
      <c r="AO98" s="1373"/>
      <c r="AP98" s="1373"/>
      <c r="AQ98" s="1373"/>
      <c r="AR98" s="1374"/>
      <c r="AS98" s="1374"/>
      <c r="AT98" s="1373"/>
      <c r="AU98" s="1373"/>
      <c r="AV98" s="1373"/>
      <c r="AW98" s="1373"/>
      <c r="AX98" s="1373"/>
      <c r="AY98" s="1374"/>
      <c r="AZ98" s="1374"/>
      <c r="BA98" s="1373"/>
      <c r="BB98" s="1373"/>
      <c r="BC98" s="1373"/>
      <c r="BD98" s="1373"/>
      <c r="BE98" s="1373"/>
      <c r="BF98" s="1374"/>
      <c r="BG98" s="1374"/>
      <c r="BH98" s="1373"/>
      <c r="BI98" s="1373"/>
      <c r="BJ98" s="1373"/>
      <c r="BK98" s="1373"/>
      <c r="BL98" s="1373"/>
      <c r="BM98" s="1374"/>
      <c r="BN98" s="1374"/>
      <c r="BO98" s="1373"/>
      <c r="BP98" s="1373"/>
      <c r="BQ98" s="1373"/>
      <c r="BR98" s="1373"/>
      <c r="BS98" s="1373"/>
      <c r="BT98" s="1374"/>
      <c r="BU98" s="1374"/>
      <c r="BV98" s="1373"/>
      <c r="BW98" s="1373"/>
      <c r="BX98" s="1373"/>
      <c r="BY98" s="1373"/>
      <c r="BZ98" s="1373"/>
      <c r="CA98" s="1374"/>
      <c r="CB98" s="1374"/>
      <c r="CC98" s="1373"/>
      <c r="CD98" s="1375">
        <f t="shared" si="190"/>
        <v>0</v>
      </c>
      <c r="CE98" s="144">
        <v>4.2</v>
      </c>
      <c r="CF98" s="145">
        <v>2.2999999999999998</v>
      </c>
      <c r="CG98" s="331">
        <f t="shared" si="138"/>
        <v>3.3870571281712376</v>
      </c>
      <c r="CH98" s="153">
        <f t="shared" si="191"/>
        <v>0</v>
      </c>
      <c r="CI98" s="147">
        <f t="shared" si="192"/>
        <v>0</v>
      </c>
      <c r="CJ98" s="148">
        <f t="shared" si="193"/>
        <v>0</v>
      </c>
      <c r="CK98" s="549">
        <v>280</v>
      </c>
      <c r="CL98" s="549">
        <v>3200</v>
      </c>
      <c r="CM98" s="276">
        <v>1000</v>
      </c>
      <c r="CN98" s="548">
        <v>500</v>
      </c>
      <c r="CO98" s="1394">
        <v>500</v>
      </c>
      <c r="CP98" s="250">
        <f t="shared" si="143"/>
        <v>0</v>
      </c>
      <c r="CQ98" s="250">
        <f t="shared" si="184"/>
        <v>0</v>
      </c>
      <c r="CR98" s="1376" t="e">
        <f t="shared" si="144"/>
        <v>#DIV/0!</v>
      </c>
      <c r="CS98" s="1324"/>
      <c r="CT98" s="1279"/>
      <c r="CU98" s="1271"/>
      <c r="CV98" s="1279">
        <f t="shared" si="178"/>
        <v>0</v>
      </c>
      <c r="CW98" s="1324"/>
      <c r="CX98" s="1294">
        <f t="shared" si="147"/>
        <v>0</v>
      </c>
      <c r="CY98" s="1295">
        <f t="shared" si="148"/>
        <v>0</v>
      </c>
      <c r="CZ98" s="1296">
        <f t="shared" si="149"/>
        <v>0</v>
      </c>
      <c r="DA98" s="1294">
        <f t="shared" si="150"/>
        <v>0</v>
      </c>
      <c r="DB98" s="1295">
        <f t="shared" si="151"/>
        <v>0</v>
      </c>
      <c r="DC98" s="1296">
        <f t="shared" si="152"/>
        <v>0</v>
      </c>
      <c r="DD98" s="1294">
        <f t="shared" si="153"/>
        <v>0</v>
      </c>
      <c r="DE98" s="1295">
        <f t="shared" si="154"/>
        <v>0</v>
      </c>
      <c r="DF98" s="1296">
        <f t="shared" si="155"/>
        <v>0</v>
      </c>
      <c r="DG98" s="1294">
        <f t="shared" si="156"/>
        <v>0</v>
      </c>
      <c r="DH98" s="1295">
        <f t="shared" si="157"/>
        <v>0</v>
      </c>
      <c r="DI98" s="1296">
        <f t="shared" si="158"/>
        <v>0</v>
      </c>
      <c r="DJ98" s="1294">
        <f t="shared" si="159"/>
        <v>0</v>
      </c>
      <c r="DK98" s="1295">
        <f t="shared" si="160"/>
        <v>0</v>
      </c>
      <c r="DL98" s="1296">
        <f t="shared" si="161"/>
        <v>0</v>
      </c>
      <c r="DM98" s="1294">
        <f t="shared" si="162"/>
        <v>0</v>
      </c>
      <c r="DN98" s="1295">
        <f t="shared" si="163"/>
        <v>0</v>
      </c>
      <c r="DO98" s="1296">
        <f t="shared" si="164"/>
        <v>0</v>
      </c>
      <c r="DP98" s="1294">
        <f t="shared" si="165"/>
        <v>0</v>
      </c>
      <c r="DQ98" s="1295">
        <f t="shared" si="166"/>
        <v>0</v>
      </c>
      <c r="DR98" s="1296">
        <f t="shared" si="167"/>
        <v>0</v>
      </c>
      <c r="DS98" s="1271"/>
      <c r="DT98" s="1271"/>
      <c r="DU98" s="1271"/>
      <c r="DV98" s="1271"/>
      <c r="DW98" s="1271"/>
      <c r="DX98" s="1271"/>
      <c r="DY98" s="1271"/>
    </row>
    <row r="99" spans="1:283" s="1229" customFormat="1" ht="15.6" hidden="1" customHeight="1">
      <c r="A99" s="1366"/>
      <c r="B99" s="1271"/>
      <c r="C99" s="156" t="s">
        <v>370</v>
      </c>
      <c r="D99" s="151">
        <v>0.87152777777777779</v>
      </c>
      <c r="E99" s="1336" t="s">
        <v>371</v>
      </c>
      <c r="F99" s="1336" t="s">
        <v>305</v>
      </c>
      <c r="G99" s="1337" t="str">
        <f t="shared" si="194"/>
        <v>PRIME</v>
      </c>
      <c r="H99" s="1356" t="s">
        <v>295</v>
      </c>
      <c r="I99" s="1306" t="s">
        <v>306</v>
      </c>
      <c r="J99" s="1306" t="s">
        <v>314</v>
      </c>
      <c r="K99" s="1373"/>
      <c r="L99" s="1373"/>
      <c r="M99" s="1373"/>
      <c r="N99" s="1373"/>
      <c r="O99" s="1373"/>
      <c r="P99" s="1374"/>
      <c r="Q99" s="1374"/>
      <c r="R99" s="1373"/>
      <c r="S99" s="1373"/>
      <c r="T99" s="1373"/>
      <c r="U99" s="1373"/>
      <c r="V99" s="1373"/>
      <c r="W99" s="1374"/>
      <c r="X99" s="1374"/>
      <c r="Y99" s="1373"/>
      <c r="Z99" s="1373"/>
      <c r="AA99" s="1373"/>
      <c r="AB99" s="1373"/>
      <c r="AC99" s="1373"/>
      <c r="AD99" s="1374"/>
      <c r="AE99" s="1374"/>
      <c r="AF99" s="1373"/>
      <c r="AG99" s="1373"/>
      <c r="AH99" s="1373"/>
      <c r="AI99" s="1373"/>
      <c r="AJ99" s="1373"/>
      <c r="AK99" s="1374"/>
      <c r="AL99" s="1374"/>
      <c r="AM99" s="1373"/>
      <c r="AN99" s="1373"/>
      <c r="AO99" s="1373"/>
      <c r="AP99" s="1373"/>
      <c r="AQ99" s="1373"/>
      <c r="AR99" s="1374"/>
      <c r="AS99" s="1374"/>
      <c r="AT99" s="1373"/>
      <c r="AU99" s="1373"/>
      <c r="AV99" s="1373"/>
      <c r="AW99" s="1373"/>
      <c r="AX99" s="1373"/>
      <c r="AY99" s="1374"/>
      <c r="AZ99" s="1374"/>
      <c r="BA99" s="1373"/>
      <c r="BB99" s="1373"/>
      <c r="BC99" s="1373"/>
      <c r="BD99" s="1373"/>
      <c r="BE99" s="1373"/>
      <c r="BF99" s="1374"/>
      <c r="BG99" s="1374"/>
      <c r="BH99" s="1373"/>
      <c r="BI99" s="1373"/>
      <c r="BJ99" s="1373"/>
      <c r="BK99" s="1373"/>
      <c r="BL99" s="1373"/>
      <c r="BM99" s="1374"/>
      <c r="BN99" s="1374"/>
      <c r="BO99" s="1373"/>
      <c r="BP99" s="1373"/>
      <c r="BQ99" s="1373"/>
      <c r="BR99" s="1373"/>
      <c r="BS99" s="1373"/>
      <c r="BT99" s="1374"/>
      <c r="BU99" s="1374"/>
      <c r="BV99" s="1373"/>
      <c r="BW99" s="1373"/>
      <c r="BX99" s="1373"/>
      <c r="BY99" s="1373"/>
      <c r="BZ99" s="1373"/>
      <c r="CA99" s="1374"/>
      <c r="CB99" s="1374"/>
      <c r="CC99" s="1373"/>
      <c r="CD99" s="1375">
        <f t="shared" si="190"/>
        <v>0</v>
      </c>
      <c r="CE99" s="144">
        <v>4.2</v>
      </c>
      <c r="CF99" s="145">
        <v>2.2999999999999998</v>
      </c>
      <c r="CG99" s="331">
        <f t="shared" si="138"/>
        <v>3.3870571281712376</v>
      </c>
      <c r="CH99" s="153">
        <f t="shared" si="191"/>
        <v>0</v>
      </c>
      <c r="CI99" s="147">
        <f t="shared" si="192"/>
        <v>0</v>
      </c>
      <c r="CJ99" s="148">
        <f t="shared" si="193"/>
        <v>0</v>
      </c>
      <c r="CK99" s="549">
        <v>280</v>
      </c>
      <c r="CL99" s="549">
        <v>3200</v>
      </c>
      <c r="CM99" s="276">
        <f t="shared" ref="CM99:CM100" si="195">CL99/30*J99</f>
        <v>2133.3333333333335</v>
      </c>
      <c r="CN99" s="548">
        <f>(CK99/30*J99)*CG99</f>
        <v>632.25066392529777</v>
      </c>
      <c r="CO99" s="1394">
        <v>632.25</v>
      </c>
      <c r="CP99" s="250">
        <f t="shared" si="143"/>
        <v>0</v>
      </c>
      <c r="CQ99" s="250">
        <f t="shared" si="184"/>
        <v>0</v>
      </c>
      <c r="CR99" s="1376" t="e">
        <f t="shared" si="144"/>
        <v>#DIV/0!</v>
      </c>
      <c r="CS99" s="1324"/>
      <c r="CT99" s="1279"/>
      <c r="CU99" s="1271"/>
      <c r="CV99" s="1279">
        <f t="shared" si="178"/>
        <v>0</v>
      </c>
      <c r="CW99" s="1324"/>
      <c r="CX99" s="1294">
        <f t="shared" si="147"/>
        <v>0</v>
      </c>
      <c r="CY99" s="1295">
        <f t="shared" si="148"/>
        <v>0</v>
      </c>
      <c r="CZ99" s="1296">
        <f t="shared" si="149"/>
        <v>0</v>
      </c>
      <c r="DA99" s="1294">
        <f t="shared" si="150"/>
        <v>0</v>
      </c>
      <c r="DB99" s="1295">
        <f t="shared" si="151"/>
        <v>0</v>
      </c>
      <c r="DC99" s="1296">
        <f t="shared" si="152"/>
        <v>0</v>
      </c>
      <c r="DD99" s="1294">
        <f t="shared" si="153"/>
        <v>0</v>
      </c>
      <c r="DE99" s="1295">
        <f t="shared" si="154"/>
        <v>0</v>
      </c>
      <c r="DF99" s="1296">
        <f t="shared" si="155"/>
        <v>0</v>
      </c>
      <c r="DG99" s="1294">
        <f t="shared" si="156"/>
        <v>0</v>
      </c>
      <c r="DH99" s="1295">
        <f t="shared" si="157"/>
        <v>0</v>
      </c>
      <c r="DI99" s="1296">
        <f t="shared" si="158"/>
        <v>0</v>
      </c>
      <c r="DJ99" s="1294">
        <f t="shared" si="159"/>
        <v>0</v>
      </c>
      <c r="DK99" s="1295">
        <f t="shared" si="160"/>
        <v>0</v>
      </c>
      <c r="DL99" s="1296">
        <f t="shared" si="161"/>
        <v>0</v>
      </c>
      <c r="DM99" s="1294">
        <f t="shared" si="162"/>
        <v>0</v>
      </c>
      <c r="DN99" s="1295">
        <f t="shared" si="163"/>
        <v>0</v>
      </c>
      <c r="DO99" s="1296">
        <f t="shared" si="164"/>
        <v>0</v>
      </c>
      <c r="DP99" s="1294">
        <f t="shared" si="165"/>
        <v>0</v>
      </c>
      <c r="DQ99" s="1295">
        <f t="shared" si="166"/>
        <v>0</v>
      </c>
      <c r="DR99" s="1296">
        <f t="shared" si="167"/>
        <v>0</v>
      </c>
      <c r="DS99" s="1271"/>
      <c r="DT99" s="1271"/>
      <c r="DU99" s="1271"/>
      <c r="DV99" s="1271"/>
      <c r="DW99" s="1271"/>
      <c r="DX99" s="1271"/>
      <c r="DY99" s="1271"/>
    </row>
    <row r="100" spans="1:283" s="1372" customFormat="1" ht="16.149999999999999" hidden="1" customHeight="1">
      <c r="A100" s="1366"/>
      <c r="B100" s="1271"/>
      <c r="C100" s="232" t="s">
        <v>377</v>
      </c>
      <c r="D100" s="268">
        <v>0.83333333333333337</v>
      </c>
      <c r="E100" s="268" t="s">
        <v>304</v>
      </c>
      <c r="F100" s="268" t="s">
        <v>318</v>
      </c>
      <c r="G100" s="1397" t="str">
        <f t="shared" si="194"/>
        <v>PRIME</v>
      </c>
      <c r="H100" s="1356" t="s">
        <v>295</v>
      </c>
      <c r="I100" s="1397" t="s">
        <v>306</v>
      </c>
      <c r="J100" s="1397" t="s">
        <v>314</v>
      </c>
      <c r="K100" s="1399"/>
      <c r="L100" s="1399"/>
      <c r="M100" s="1399"/>
      <c r="N100" s="1399"/>
      <c r="O100" s="1399"/>
      <c r="P100" s="1400"/>
      <c r="Q100" s="1400"/>
      <c r="R100" s="1399"/>
      <c r="S100" s="1399"/>
      <c r="T100" s="1399"/>
      <c r="U100" s="1399"/>
      <c r="V100" s="1399"/>
      <c r="W100" s="1400"/>
      <c r="X100" s="1400"/>
      <c r="Y100" s="1399"/>
      <c r="Z100" s="1399"/>
      <c r="AA100" s="1399"/>
      <c r="AB100" s="1399"/>
      <c r="AC100" s="1399"/>
      <c r="AD100" s="1400"/>
      <c r="AE100" s="1400"/>
      <c r="AF100" s="1399"/>
      <c r="AG100" s="1399"/>
      <c r="AH100" s="1399"/>
      <c r="AI100" s="1399"/>
      <c r="AJ100" s="1399"/>
      <c r="AK100" s="1400"/>
      <c r="AL100" s="1400"/>
      <c r="AM100" s="1399"/>
      <c r="AN100" s="1399"/>
      <c r="AO100" s="1399"/>
      <c r="AP100" s="1399"/>
      <c r="AQ100" s="1399"/>
      <c r="AR100" s="1400"/>
      <c r="AS100" s="1400"/>
      <c r="AT100" s="1399"/>
      <c r="AU100" s="1399"/>
      <c r="AV100" s="1399"/>
      <c r="AW100" s="1399"/>
      <c r="AX100" s="1399"/>
      <c r="AY100" s="1400"/>
      <c r="AZ100" s="1400"/>
      <c r="BA100" s="1399"/>
      <c r="BB100" s="1399"/>
      <c r="BC100" s="1399"/>
      <c r="BD100" s="1399"/>
      <c r="BE100" s="1399"/>
      <c r="BF100" s="1400"/>
      <c r="BG100" s="1400"/>
      <c r="BH100" s="1399"/>
      <c r="BI100" s="1399"/>
      <c r="BJ100" s="1399"/>
      <c r="BK100" s="1399"/>
      <c r="BL100" s="1399"/>
      <c r="BM100" s="1400"/>
      <c r="BN100" s="1400"/>
      <c r="BO100" s="1399"/>
      <c r="BP100" s="1399"/>
      <c r="BQ100" s="1399"/>
      <c r="BR100" s="1399"/>
      <c r="BS100" s="1399"/>
      <c r="BT100" s="1400"/>
      <c r="BU100" s="1400"/>
      <c r="BV100" s="1399"/>
      <c r="BW100" s="1399"/>
      <c r="BX100" s="1399"/>
      <c r="BY100" s="1399"/>
      <c r="BZ100" s="1399"/>
      <c r="CA100" s="1400"/>
      <c r="CB100" s="1400"/>
      <c r="CC100" s="1399"/>
      <c r="CD100" s="1401">
        <f t="shared" si="190"/>
        <v>0</v>
      </c>
      <c r="CE100" s="237">
        <v>3.4</v>
      </c>
      <c r="CF100" s="238">
        <v>2.5</v>
      </c>
      <c r="CG100" s="332">
        <f t="shared" si="138"/>
        <v>3.0149217975547966</v>
      </c>
      <c r="CH100" s="270">
        <f>+CD100*CE100</f>
        <v>0</v>
      </c>
      <c r="CI100" s="239">
        <f>+CD100*CF100</f>
        <v>0</v>
      </c>
      <c r="CJ100" s="240">
        <f>CD100*CG100</f>
        <v>0</v>
      </c>
      <c r="CK100" s="544">
        <v>280</v>
      </c>
      <c r="CL100" s="544">
        <v>3000</v>
      </c>
      <c r="CM100" s="317">
        <f t="shared" si="195"/>
        <v>2000</v>
      </c>
      <c r="CN100" s="551">
        <f>850/30*J100</f>
        <v>566.66666666666663</v>
      </c>
      <c r="CO100" s="1402">
        <v>566.66999999999996</v>
      </c>
      <c r="CP100" s="251">
        <f t="shared" si="143"/>
        <v>0</v>
      </c>
      <c r="CQ100" s="251">
        <f t="shared" si="184"/>
        <v>0</v>
      </c>
      <c r="CR100" s="1403" t="e">
        <f t="shared" si="144"/>
        <v>#DIV/0!</v>
      </c>
      <c r="CS100" s="1293"/>
      <c r="CT100" s="1279"/>
      <c r="CU100" s="1271"/>
      <c r="CV100" s="1279">
        <f t="shared" si="178"/>
        <v>0</v>
      </c>
      <c r="CW100" s="1293"/>
      <c r="CX100" s="1294">
        <f t="shared" si="147"/>
        <v>0</v>
      </c>
      <c r="CY100" s="1295">
        <f t="shared" si="148"/>
        <v>0</v>
      </c>
      <c r="CZ100" s="1296">
        <f t="shared" si="149"/>
        <v>0</v>
      </c>
      <c r="DA100" s="1294">
        <f t="shared" si="150"/>
        <v>0</v>
      </c>
      <c r="DB100" s="1295">
        <f t="shared" si="151"/>
        <v>0</v>
      </c>
      <c r="DC100" s="1296">
        <f t="shared" si="152"/>
        <v>0</v>
      </c>
      <c r="DD100" s="1294">
        <f t="shared" si="153"/>
        <v>0</v>
      </c>
      <c r="DE100" s="1295">
        <f t="shared" si="154"/>
        <v>0</v>
      </c>
      <c r="DF100" s="1296">
        <f t="shared" si="155"/>
        <v>0</v>
      </c>
      <c r="DG100" s="1294">
        <f t="shared" si="156"/>
        <v>0</v>
      </c>
      <c r="DH100" s="1295">
        <f t="shared" si="157"/>
        <v>0</v>
      </c>
      <c r="DI100" s="1296">
        <f t="shared" si="158"/>
        <v>0</v>
      </c>
      <c r="DJ100" s="1294">
        <f t="shared" si="159"/>
        <v>0</v>
      </c>
      <c r="DK100" s="1295">
        <f t="shared" si="160"/>
        <v>0</v>
      </c>
      <c r="DL100" s="1296">
        <f t="shared" si="161"/>
        <v>0</v>
      </c>
      <c r="DM100" s="1294">
        <f t="shared" si="162"/>
        <v>0</v>
      </c>
      <c r="DN100" s="1295">
        <f t="shared" si="163"/>
        <v>0</v>
      </c>
      <c r="DO100" s="1296">
        <f t="shared" si="164"/>
        <v>0</v>
      </c>
      <c r="DP100" s="1294">
        <f t="shared" si="165"/>
        <v>0</v>
      </c>
      <c r="DQ100" s="1295">
        <f t="shared" si="166"/>
        <v>0</v>
      </c>
      <c r="DR100" s="1296">
        <f t="shared" si="167"/>
        <v>0</v>
      </c>
      <c r="DS100" s="1271"/>
      <c r="DT100" s="1271"/>
      <c r="DU100" s="1271"/>
      <c r="DV100" s="1271"/>
      <c r="DW100" s="1271"/>
      <c r="DX100" s="1271"/>
      <c r="DY100" s="1271"/>
      <c r="DZ100" s="1229"/>
      <c r="EA100" s="1229"/>
      <c r="EB100" s="1229"/>
      <c r="EC100" s="1229"/>
      <c r="ED100" s="1229"/>
      <c r="EE100" s="1229"/>
      <c r="EF100" s="1229"/>
      <c r="EG100" s="1229"/>
      <c r="EH100" s="1229"/>
      <c r="EI100" s="1229"/>
      <c r="EJ100" s="1229"/>
      <c r="EK100" s="1229"/>
      <c r="EL100" s="1229"/>
      <c r="EM100" s="1229"/>
      <c r="EN100" s="1229"/>
      <c r="EO100" s="1229"/>
      <c r="EP100" s="1229"/>
      <c r="EQ100" s="1229"/>
      <c r="ER100" s="1229"/>
      <c r="ES100" s="1229"/>
      <c r="ET100" s="1229"/>
      <c r="EU100" s="1229"/>
      <c r="EV100" s="1229"/>
      <c r="EW100" s="1229"/>
      <c r="EX100" s="1229"/>
      <c r="EY100" s="1229"/>
      <c r="EZ100" s="1229"/>
      <c r="FA100" s="1229"/>
      <c r="FB100" s="1229"/>
      <c r="FC100" s="1229"/>
      <c r="FD100" s="1229"/>
      <c r="FE100" s="1229"/>
      <c r="FF100" s="1229"/>
      <c r="FG100" s="1229"/>
      <c r="FH100" s="1229"/>
      <c r="FI100" s="1229"/>
      <c r="FJ100" s="1229"/>
      <c r="FK100" s="1229"/>
      <c r="FL100" s="1229"/>
      <c r="FM100" s="1229"/>
      <c r="FN100" s="1229"/>
      <c r="FO100" s="1229"/>
      <c r="FP100" s="1229"/>
      <c r="FQ100" s="1229"/>
      <c r="FR100" s="1229"/>
      <c r="FS100" s="1229"/>
      <c r="FT100" s="1229"/>
      <c r="FU100" s="1229"/>
      <c r="FV100" s="1229"/>
      <c r="FW100" s="1229"/>
      <c r="FX100" s="1229"/>
      <c r="FY100" s="1229"/>
      <c r="FZ100" s="1229"/>
      <c r="GA100" s="1229"/>
      <c r="GB100" s="1229"/>
      <c r="GC100" s="1229"/>
      <c r="GD100" s="1229"/>
      <c r="GE100" s="1229"/>
      <c r="GF100" s="1229"/>
      <c r="GG100" s="1229"/>
      <c r="GH100" s="1229"/>
      <c r="GI100" s="1229"/>
      <c r="GJ100" s="1229"/>
      <c r="GK100" s="1229"/>
      <c r="GL100" s="1229"/>
      <c r="GM100" s="1229"/>
      <c r="GN100" s="1229"/>
      <c r="GO100" s="1229"/>
      <c r="GP100" s="1229"/>
      <c r="GQ100" s="1229"/>
      <c r="GR100" s="1229"/>
      <c r="GS100" s="1229"/>
      <c r="GT100" s="1229"/>
      <c r="GU100" s="1229"/>
      <c r="GV100" s="1229"/>
      <c r="GW100" s="1229"/>
      <c r="GX100" s="1229"/>
      <c r="GY100" s="1229"/>
      <c r="GZ100" s="1229"/>
      <c r="HA100" s="1229"/>
      <c r="HB100" s="1229"/>
      <c r="HC100" s="1229"/>
      <c r="HD100" s="1229"/>
      <c r="HE100" s="1229"/>
      <c r="HF100" s="1229"/>
      <c r="HG100" s="1229"/>
      <c r="HH100" s="1229"/>
      <c r="HI100" s="1229"/>
      <c r="HJ100" s="1229"/>
      <c r="HK100" s="1229"/>
      <c r="HL100" s="1229"/>
      <c r="HM100" s="1229"/>
      <c r="HN100" s="1229"/>
      <c r="HO100" s="1229"/>
      <c r="HP100" s="1229"/>
      <c r="HQ100" s="1229"/>
      <c r="HR100" s="1229"/>
      <c r="HS100" s="1229"/>
      <c r="HT100" s="1229"/>
      <c r="HU100" s="1229"/>
      <c r="HV100" s="1229"/>
      <c r="HW100" s="1229"/>
      <c r="HX100" s="1229"/>
      <c r="HY100" s="1229"/>
      <c r="HZ100" s="1229"/>
      <c r="IA100" s="1229"/>
      <c r="IB100" s="1229"/>
      <c r="IC100" s="1229"/>
      <c r="ID100" s="1229"/>
      <c r="IE100" s="1229"/>
      <c r="IF100" s="1229"/>
      <c r="IG100" s="1229"/>
      <c r="IH100" s="1229"/>
      <c r="II100" s="1229"/>
      <c r="IJ100" s="1229"/>
      <c r="IK100" s="1229"/>
      <c r="IL100" s="1229"/>
      <c r="IM100" s="1229"/>
      <c r="IN100" s="1229"/>
      <c r="IO100" s="1229"/>
      <c r="IP100" s="1229"/>
      <c r="IQ100" s="1229"/>
      <c r="IR100" s="1229"/>
      <c r="IS100" s="1229"/>
      <c r="IT100" s="1229"/>
      <c r="IU100" s="1229"/>
      <c r="IV100" s="1229"/>
      <c r="IW100" s="1229"/>
      <c r="IX100" s="1229"/>
      <c r="IY100" s="1229"/>
      <c r="IZ100" s="1229"/>
      <c r="JA100" s="1229"/>
      <c r="JB100" s="1229"/>
      <c r="JC100" s="1229"/>
      <c r="JD100" s="1229"/>
      <c r="JE100" s="1229"/>
      <c r="JF100" s="1229"/>
      <c r="JG100" s="1229"/>
      <c r="JH100" s="1229"/>
      <c r="JI100" s="1229"/>
      <c r="JJ100" s="1229"/>
      <c r="JK100" s="1229"/>
      <c r="JL100" s="1229"/>
      <c r="JM100" s="1229"/>
      <c r="JN100" s="1229"/>
      <c r="JO100" s="1229"/>
      <c r="JP100" s="1229"/>
      <c r="JQ100" s="1229"/>
      <c r="JR100" s="1229"/>
      <c r="JS100" s="1229"/>
      <c r="JT100" s="1229"/>
      <c r="JU100" s="1229"/>
      <c r="JV100" s="1229"/>
      <c r="JW100" s="1229"/>
    </row>
    <row r="101" spans="1:283" ht="19.149999999999999" hidden="1" customHeight="1" thickBot="1">
      <c r="A101" s="1283"/>
      <c r="B101" s="1271"/>
      <c r="C101" s="1998" t="s">
        <v>383</v>
      </c>
      <c r="D101" s="1999"/>
      <c r="E101" s="1999"/>
      <c r="F101" s="1999"/>
      <c r="G101" s="1999"/>
      <c r="H101" s="1999"/>
      <c r="I101" s="1999"/>
      <c r="J101" s="2000"/>
      <c r="K101" s="1320">
        <f t="shared" ref="K101:Q101" si="196">SUM(K78:K87)</f>
        <v>0</v>
      </c>
      <c r="L101" s="1320">
        <f t="shared" si="196"/>
        <v>0</v>
      </c>
      <c r="M101" s="1320">
        <f t="shared" si="196"/>
        <v>0</v>
      </c>
      <c r="N101" s="1320">
        <f t="shared" si="196"/>
        <v>0</v>
      </c>
      <c r="O101" s="1320">
        <f t="shared" si="196"/>
        <v>0</v>
      </c>
      <c r="P101" s="1320">
        <f t="shared" si="196"/>
        <v>0</v>
      </c>
      <c r="Q101" s="1320">
        <f t="shared" si="196"/>
        <v>0</v>
      </c>
      <c r="R101" s="1320">
        <f t="shared" ref="R101:CC101" si="197">SUM(R78:R100)</f>
        <v>0</v>
      </c>
      <c r="S101" s="1320">
        <f t="shared" si="197"/>
        <v>0</v>
      </c>
      <c r="T101" s="1320">
        <f t="shared" si="197"/>
        <v>0</v>
      </c>
      <c r="U101" s="1320">
        <f t="shared" si="197"/>
        <v>0</v>
      </c>
      <c r="V101" s="1320">
        <f t="shared" si="197"/>
        <v>0</v>
      </c>
      <c r="W101" s="1320">
        <f t="shared" si="197"/>
        <v>0</v>
      </c>
      <c r="X101" s="1320">
        <f t="shared" si="197"/>
        <v>0</v>
      </c>
      <c r="Y101" s="1320">
        <f t="shared" si="197"/>
        <v>0</v>
      </c>
      <c r="Z101" s="1320">
        <f t="shared" si="197"/>
        <v>0</v>
      </c>
      <c r="AA101" s="1320">
        <f t="shared" si="197"/>
        <v>0</v>
      </c>
      <c r="AB101" s="1320">
        <f t="shared" si="197"/>
        <v>0</v>
      </c>
      <c r="AC101" s="1320">
        <f t="shared" si="197"/>
        <v>0</v>
      </c>
      <c r="AD101" s="1320">
        <f t="shared" si="197"/>
        <v>0</v>
      </c>
      <c r="AE101" s="1320">
        <f t="shared" si="197"/>
        <v>0</v>
      </c>
      <c r="AF101" s="1320">
        <f t="shared" si="197"/>
        <v>0</v>
      </c>
      <c r="AG101" s="1320">
        <f t="shared" si="197"/>
        <v>0</v>
      </c>
      <c r="AH101" s="1320">
        <f t="shared" si="197"/>
        <v>0</v>
      </c>
      <c r="AI101" s="1320">
        <f t="shared" si="197"/>
        <v>0</v>
      </c>
      <c r="AJ101" s="1320">
        <f t="shared" si="197"/>
        <v>0</v>
      </c>
      <c r="AK101" s="1320">
        <f t="shared" si="197"/>
        <v>0</v>
      </c>
      <c r="AL101" s="1320">
        <f t="shared" si="197"/>
        <v>0</v>
      </c>
      <c r="AM101" s="1320">
        <f t="shared" si="197"/>
        <v>0</v>
      </c>
      <c r="AN101" s="1320">
        <f t="shared" si="197"/>
        <v>0</v>
      </c>
      <c r="AO101" s="1320">
        <f t="shared" si="197"/>
        <v>0</v>
      </c>
      <c r="AP101" s="1320">
        <f t="shared" si="197"/>
        <v>0</v>
      </c>
      <c r="AQ101" s="1320">
        <f t="shared" si="197"/>
        <v>0</v>
      </c>
      <c r="AR101" s="1320">
        <f t="shared" si="197"/>
        <v>0</v>
      </c>
      <c r="AS101" s="1320">
        <f t="shared" si="197"/>
        <v>0</v>
      </c>
      <c r="AT101" s="1320">
        <f t="shared" si="197"/>
        <v>0</v>
      </c>
      <c r="AU101" s="1320">
        <f t="shared" si="197"/>
        <v>0</v>
      </c>
      <c r="AV101" s="1320">
        <f t="shared" si="197"/>
        <v>0</v>
      </c>
      <c r="AW101" s="1320">
        <f t="shared" si="197"/>
        <v>0</v>
      </c>
      <c r="AX101" s="1320">
        <f t="shared" si="197"/>
        <v>0</v>
      </c>
      <c r="AY101" s="1320">
        <f t="shared" si="197"/>
        <v>0</v>
      </c>
      <c r="AZ101" s="1320">
        <f t="shared" si="197"/>
        <v>0</v>
      </c>
      <c r="BA101" s="1320">
        <f t="shared" si="197"/>
        <v>0</v>
      </c>
      <c r="BB101" s="1320">
        <f t="shared" si="197"/>
        <v>0</v>
      </c>
      <c r="BC101" s="1320">
        <f t="shared" si="197"/>
        <v>0</v>
      </c>
      <c r="BD101" s="1320">
        <f t="shared" si="197"/>
        <v>0</v>
      </c>
      <c r="BE101" s="1320">
        <f t="shared" si="197"/>
        <v>0</v>
      </c>
      <c r="BF101" s="1320">
        <f t="shared" si="197"/>
        <v>0</v>
      </c>
      <c r="BG101" s="1320">
        <f t="shared" si="197"/>
        <v>0</v>
      </c>
      <c r="BH101" s="1320">
        <f t="shared" si="197"/>
        <v>0</v>
      </c>
      <c r="BI101" s="1320">
        <f t="shared" si="197"/>
        <v>0</v>
      </c>
      <c r="BJ101" s="1320">
        <f t="shared" si="197"/>
        <v>0</v>
      </c>
      <c r="BK101" s="1320">
        <f t="shared" si="197"/>
        <v>0</v>
      </c>
      <c r="BL101" s="1320">
        <f t="shared" si="197"/>
        <v>0</v>
      </c>
      <c r="BM101" s="1320">
        <f t="shared" si="197"/>
        <v>0</v>
      </c>
      <c r="BN101" s="1320">
        <f t="shared" si="197"/>
        <v>0</v>
      </c>
      <c r="BO101" s="1320">
        <f t="shared" si="197"/>
        <v>0</v>
      </c>
      <c r="BP101" s="1320">
        <f t="shared" si="197"/>
        <v>0</v>
      </c>
      <c r="BQ101" s="1320">
        <f t="shared" si="197"/>
        <v>0</v>
      </c>
      <c r="BR101" s="1320">
        <f t="shared" si="197"/>
        <v>0</v>
      </c>
      <c r="BS101" s="1320">
        <f t="shared" si="197"/>
        <v>0</v>
      </c>
      <c r="BT101" s="1320">
        <f t="shared" si="197"/>
        <v>0</v>
      </c>
      <c r="BU101" s="1320">
        <f t="shared" si="197"/>
        <v>0</v>
      </c>
      <c r="BV101" s="1320">
        <f t="shared" si="197"/>
        <v>0</v>
      </c>
      <c r="BW101" s="1320">
        <f t="shared" si="197"/>
        <v>0</v>
      </c>
      <c r="BX101" s="1320">
        <f t="shared" si="197"/>
        <v>0</v>
      </c>
      <c r="BY101" s="1320">
        <f t="shared" si="197"/>
        <v>0</v>
      </c>
      <c r="BZ101" s="1320">
        <f t="shared" si="197"/>
        <v>0</v>
      </c>
      <c r="CA101" s="1320">
        <f t="shared" si="197"/>
        <v>0</v>
      </c>
      <c r="CB101" s="1320">
        <f t="shared" si="197"/>
        <v>0</v>
      </c>
      <c r="CC101" s="1320">
        <f t="shared" si="197"/>
        <v>0</v>
      </c>
      <c r="CD101" s="1320">
        <f t="shared" ref="CD101" si="198">SUM(CD78:CD100)</f>
        <v>0</v>
      </c>
      <c r="CE101" s="1500"/>
      <c r="CF101" s="1360"/>
      <c r="CG101" s="1361"/>
      <c r="CH101" s="1500">
        <f>SUM(CH78:CH100)</f>
        <v>0</v>
      </c>
      <c r="CI101" s="1500">
        <f t="shared" ref="CI101:CJ101" si="199">SUM(CI78:CI100)</f>
        <v>0</v>
      </c>
      <c r="CJ101" s="1500">
        <f t="shared" si="199"/>
        <v>0</v>
      </c>
      <c r="CK101" s="318"/>
      <c r="CL101" s="318"/>
      <c r="CM101" s="318"/>
      <c r="CN101" s="1323"/>
      <c r="CO101" s="1323"/>
      <c r="CP101" s="318">
        <f>SUM(CP78:CP100)</f>
        <v>0</v>
      </c>
      <c r="CQ101" s="266">
        <f>SUM(CQ78:CQ100)</f>
        <v>0</v>
      </c>
      <c r="CR101" s="1446" t="e">
        <f t="shared" si="144"/>
        <v>#DIV/0!</v>
      </c>
      <c r="CS101" s="1386"/>
      <c r="CT101" s="1325">
        <f t="shared" ref="CT101:CU101" si="200">SUM(CT78:CT100)</f>
        <v>0</v>
      </c>
      <c r="CU101" s="1325">
        <f t="shared" si="200"/>
        <v>0</v>
      </c>
      <c r="CV101" s="1325">
        <f>SUM(CV78:CV100)</f>
        <v>0</v>
      </c>
      <c r="CW101" s="1324"/>
      <c r="CX101" s="1326">
        <f>SUM(CX78:CX100)</f>
        <v>0</v>
      </c>
      <c r="CY101" s="1326">
        <f t="shared" ref="CY101:DR101" si="201">SUM(CY78:CY100)</f>
        <v>0</v>
      </c>
      <c r="CZ101" s="1326">
        <f t="shared" si="201"/>
        <v>0</v>
      </c>
      <c r="DA101" s="1326">
        <f t="shared" si="201"/>
        <v>0</v>
      </c>
      <c r="DB101" s="1326">
        <f t="shared" si="201"/>
        <v>0</v>
      </c>
      <c r="DC101" s="1326">
        <f t="shared" si="201"/>
        <v>0</v>
      </c>
      <c r="DD101" s="1326">
        <f t="shared" si="201"/>
        <v>0</v>
      </c>
      <c r="DE101" s="1326">
        <f t="shared" si="201"/>
        <v>0</v>
      </c>
      <c r="DF101" s="1326">
        <f t="shared" si="201"/>
        <v>0</v>
      </c>
      <c r="DG101" s="1326">
        <f t="shared" si="201"/>
        <v>0</v>
      </c>
      <c r="DH101" s="1326">
        <f t="shared" si="201"/>
        <v>0</v>
      </c>
      <c r="DI101" s="1326">
        <f t="shared" si="201"/>
        <v>0</v>
      </c>
      <c r="DJ101" s="1326">
        <f t="shared" si="201"/>
        <v>0</v>
      </c>
      <c r="DK101" s="1326">
        <f t="shared" si="201"/>
        <v>0</v>
      </c>
      <c r="DL101" s="1326">
        <f t="shared" si="201"/>
        <v>0</v>
      </c>
      <c r="DM101" s="1326">
        <f t="shared" si="201"/>
        <v>0</v>
      </c>
      <c r="DN101" s="1326">
        <f t="shared" si="201"/>
        <v>0</v>
      </c>
      <c r="DO101" s="1326">
        <f t="shared" si="201"/>
        <v>0</v>
      </c>
      <c r="DP101" s="1326">
        <f t="shared" si="201"/>
        <v>0</v>
      </c>
      <c r="DQ101" s="1326">
        <f t="shared" si="201"/>
        <v>0</v>
      </c>
      <c r="DR101" s="1326">
        <f t="shared" si="201"/>
        <v>0</v>
      </c>
    </row>
    <row r="102" spans="1:283" s="1226" customFormat="1" ht="13.5" thickBot="1">
      <c r="C102" s="1412"/>
      <c r="K102" s="1413"/>
      <c r="L102" s="1413"/>
      <c r="M102" s="1414"/>
      <c r="N102" s="1414"/>
      <c r="O102" s="1414"/>
      <c r="P102" s="1414"/>
      <c r="Q102" s="1414"/>
      <c r="R102" s="1413"/>
      <c r="S102" s="1413"/>
      <c r="T102" s="1414"/>
      <c r="U102" s="1414"/>
      <c r="V102" s="1414"/>
      <c r="W102" s="1414"/>
      <c r="X102" s="1414"/>
      <c r="Y102" s="1413"/>
      <c r="Z102" s="1413"/>
      <c r="AA102" s="1414"/>
      <c r="AB102" s="1414"/>
      <c r="AC102" s="1414"/>
      <c r="AD102" s="1414"/>
      <c r="AE102" s="1414"/>
      <c r="AF102" s="1413"/>
      <c r="AG102" s="1413"/>
      <c r="AH102" s="1414"/>
      <c r="AI102" s="1414"/>
      <c r="AJ102" s="1414"/>
      <c r="AK102" s="1414"/>
      <c r="AL102" s="1414"/>
      <c r="AM102" s="1413"/>
      <c r="AN102" s="1413"/>
      <c r="AO102" s="1414"/>
      <c r="AP102" s="1414"/>
      <c r="AQ102" s="1414"/>
      <c r="AR102" s="1414"/>
      <c r="AS102" s="1414"/>
      <c r="AT102" s="1413"/>
      <c r="AU102" s="1413"/>
      <c r="AV102" s="1414"/>
      <c r="AW102" s="1414"/>
      <c r="AX102" s="1414"/>
      <c r="AY102" s="1414"/>
      <c r="AZ102" s="1414"/>
      <c r="BA102" s="1413"/>
      <c r="BB102" s="1413"/>
      <c r="BC102" s="1414"/>
      <c r="BD102" s="1414"/>
      <c r="BE102" s="1414"/>
      <c r="BF102" s="1414"/>
      <c r="BG102" s="1414"/>
      <c r="BH102" s="1413"/>
      <c r="BI102" s="1413"/>
      <c r="BJ102" s="1414"/>
      <c r="BK102" s="1414"/>
      <c r="BL102" s="1414"/>
      <c r="BM102" s="1414"/>
      <c r="BN102" s="1414"/>
      <c r="BO102" s="1413"/>
      <c r="BP102" s="1413"/>
      <c r="BQ102" s="1414"/>
      <c r="BR102" s="1414"/>
      <c r="BS102" s="1414"/>
      <c r="BT102" s="1414"/>
      <c r="BU102" s="1414"/>
      <c r="BV102" s="1413"/>
      <c r="BW102" s="1413"/>
      <c r="BX102" s="1414"/>
      <c r="BY102" s="1414"/>
      <c r="BZ102" s="1414"/>
      <c r="CA102" s="1414"/>
      <c r="CB102" s="1414"/>
      <c r="CC102" s="1413"/>
      <c r="CH102" s="1415"/>
      <c r="CK102" s="552"/>
      <c r="CL102" s="552"/>
      <c r="CM102" s="134"/>
      <c r="CN102" s="1416"/>
      <c r="CO102" s="1332"/>
      <c r="CP102" s="1332"/>
      <c r="CQ102" s="1333"/>
      <c r="CR102" s="1444"/>
      <c r="CS102" s="1324"/>
      <c r="CT102" s="1334"/>
      <c r="CU102" s="1334"/>
      <c r="CV102" s="1334"/>
      <c r="CW102" s="1324"/>
      <c r="CX102" s="1326"/>
      <c r="CY102" s="1326"/>
      <c r="CZ102" s="1326"/>
      <c r="DA102" s="1326"/>
      <c r="DB102" s="1326"/>
      <c r="DC102" s="1326"/>
      <c r="DD102" s="1326"/>
      <c r="DE102" s="1326"/>
      <c r="DF102" s="1326"/>
      <c r="DG102" s="1326"/>
      <c r="DH102" s="1326"/>
      <c r="DI102" s="1326"/>
      <c r="DJ102" s="1326"/>
      <c r="DK102" s="1326"/>
      <c r="DL102" s="1326"/>
      <c r="DM102" s="1326"/>
      <c r="DN102" s="1326"/>
      <c r="DO102" s="1326"/>
      <c r="DP102" s="1326"/>
      <c r="DQ102" s="1326"/>
      <c r="DR102" s="1326"/>
      <c r="DS102" s="1230"/>
      <c r="DT102" s="1230"/>
      <c r="DU102" s="1230"/>
      <c r="DV102" s="1230"/>
      <c r="DW102" s="1230"/>
      <c r="DX102" s="1230"/>
      <c r="DY102" s="1230"/>
      <c r="DZ102" s="1227"/>
      <c r="EA102" s="1227"/>
      <c r="EB102" s="1227"/>
    </row>
    <row r="103" spans="1:283" s="1231" customFormat="1" ht="19.149999999999999" customHeight="1" thickBot="1">
      <c r="A103" s="1413"/>
      <c r="C103" s="2002" t="s">
        <v>384</v>
      </c>
      <c r="D103" s="2003"/>
      <c r="E103" s="2003"/>
      <c r="F103" s="2003"/>
      <c r="G103" s="2003"/>
      <c r="H103" s="2003"/>
      <c r="I103" s="2003"/>
      <c r="J103" s="2004"/>
      <c r="K103" s="1417">
        <f t="shared" ref="K103:Q103" si="202">SUM(K75,K54,K19)</f>
        <v>0</v>
      </c>
      <c r="L103" s="1417">
        <f t="shared" si="202"/>
        <v>0</v>
      </c>
      <c r="M103" s="1417">
        <f t="shared" si="202"/>
        <v>0</v>
      </c>
      <c r="N103" s="1417">
        <f t="shared" si="202"/>
        <v>3</v>
      </c>
      <c r="O103" s="1417">
        <f t="shared" si="202"/>
        <v>9</v>
      </c>
      <c r="P103" s="1417">
        <f t="shared" si="202"/>
        <v>1</v>
      </c>
      <c r="Q103" s="1417">
        <f t="shared" si="202"/>
        <v>2</v>
      </c>
      <c r="R103" s="1417">
        <f t="shared" ref="R103:CC103" si="203">SUM(R75,R54,R19,R101)</f>
        <v>12</v>
      </c>
      <c r="S103" s="1417">
        <f t="shared" si="203"/>
        <v>8</v>
      </c>
      <c r="T103" s="1417">
        <f t="shared" si="203"/>
        <v>5</v>
      </c>
      <c r="U103" s="1417">
        <f t="shared" si="203"/>
        <v>11</v>
      </c>
      <c r="V103" s="1417">
        <f t="shared" si="203"/>
        <v>7</v>
      </c>
      <c r="W103" s="1417">
        <f t="shared" si="203"/>
        <v>0</v>
      </c>
      <c r="X103" s="1417">
        <f t="shared" si="203"/>
        <v>4</v>
      </c>
      <c r="Y103" s="1417">
        <f t="shared" si="203"/>
        <v>11</v>
      </c>
      <c r="Z103" s="1417">
        <f t="shared" si="203"/>
        <v>5</v>
      </c>
      <c r="AA103" s="1417">
        <f t="shared" si="203"/>
        <v>6</v>
      </c>
      <c r="AB103" s="1417">
        <f t="shared" si="203"/>
        <v>4</v>
      </c>
      <c r="AC103" s="1417">
        <f t="shared" si="203"/>
        <v>6</v>
      </c>
      <c r="AD103" s="1417">
        <f t="shared" si="203"/>
        <v>0</v>
      </c>
      <c r="AE103" s="1417">
        <f t="shared" si="203"/>
        <v>4</v>
      </c>
      <c r="AF103" s="1417">
        <f t="shared" si="203"/>
        <v>8</v>
      </c>
      <c r="AG103" s="1417">
        <f t="shared" si="203"/>
        <v>5</v>
      </c>
      <c r="AH103" s="1417">
        <f t="shared" si="203"/>
        <v>5</v>
      </c>
      <c r="AI103" s="1417">
        <f t="shared" si="203"/>
        <v>5</v>
      </c>
      <c r="AJ103" s="1417">
        <f t="shared" si="203"/>
        <v>0</v>
      </c>
      <c r="AK103" s="1417">
        <f t="shared" si="203"/>
        <v>0</v>
      </c>
      <c r="AL103" s="1417">
        <f t="shared" si="203"/>
        <v>0</v>
      </c>
      <c r="AM103" s="1417">
        <f t="shared" si="203"/>
        <v>0</v>
      </c>
      <c r="AN103" s="1417">
        <f t="shared" si="203"/>
        <v>0</v>
      </c>
      <c r="AO103" s="1417">
        <f t="shared" si="203"/>
        <v>5</v>
      </c>
      <c r="AP103" s="1417">
        <f t="shared" si="203"/>
        <v>5</v>
      </c>
      <c r="AQ103" s="1417">
        <f t="shared" si="203"/>
        <v>3</v>
      </c>
      <c r="AR103" s="1417">
        <f t="shared" si="203"/>
        <v>0</v>
      </c>
      <c r="AS103" s="1417">
        <f t="shared" si="203"/>
        <v>2</v>
      </c>
      <c r="AT103" s="1417">
        <f t="shared" si="203"/>
        <v>4</v>
      </c>
      <c r="AU103" s="1417">
        <f t="shared" si="203"/>
        <v>5</v>
      </c>
      <c r="AV103" s="1417">
        <f t="shared" si="203"/>
        <v>2</v>
      </c>
      <c r="AW103" s="1417">
        <f t="shared" si="203"/>
        <v>4</v>
      </c>
      <c r="AX103" s="1417">
        <f t="shared" si="203"/>
        <v>0</v>
      </c>
      <c r="AY103" s="1417">
        <f t="shared" si="203"/>
        <v>0</v>
      </c>
      <c r="AZ103" s="1417">
        <f t="shared" si="203"/>
        <v>0</v>
      </c>
      <c r="BA103" s="1417">
        <f t="shared" si="203"/>
        <v>0</v>
      </c>
      <c r="BB103" s="1417">
        <f t="shared" si="203"/>
        <v>0</v>
      </c>
      <c r="BC103" s="1417">
        <f t="shared" si="203"/>
        <v>0</v>
      </c>
      <c r="BD103" s="1417">
        <f t="shared" si="203"/>
        <v>0</v>
      </c>
      <c r="BE103" s="1417">
        <f t="shared" si="203"/>
        <v>0</v>
      </c>
      <c r="BF103" s="1417">
        <f t="shared" si="203"/>
        <v>0</v>
      </c>
      <c r="BG103" s="1417">
        <f t="shared" si="203"/>
        <v>0</v>
      </c>
      <c r="BH103" s="1417">
        <f t="shared" si="203"/>
        <v>0</v>
      </c>
      <c r="BI103" s="1417">
        <f t="shared" si="203"/>
        <v>0</v>
      </c>
      <c r="BJ103" s="1417">
        <f t="shared" si="203"/>
        <v>0</v>
      </c>
      <c r="BK103" s="1417">
        <f t="shared" si="203"/>
        <v>0</v>
      </c>
      <c r="BL103" s="1417">
        <f t="shared" si="203"/>
        <v>0</v>
      </c>
      <c r="BM103" s="1417">
        <f t="shared" si="203"/>
        <v>0</v>
      </c>
      <c r="BN103" s="1417">
        <f t="shared" si="203"/>
        <v>0</v>
      </c>
      <c r="BO103" s="1417">
        <f t="shared" si="203"/>
        <v>0</v>
      </c>
      <c r="BP103" s="1417">
        <f t="shared" si="203"/>
        <v>0</v>
      </c>
      <c r="BQ103" s="1417">
        <f t="shared" si="203"/>
        <v>0</v>
      </c>
      <c r="BR103" s="1417">
        <f t="shared" si="203"/>
        <v>0</v>
      </c>
      <c r="BS103" s="1417">
        <f t="shared" si="203"/>
        <v>0</v>
      </c>
      <c r="BT103" s="1417">
        <f t="shared" si="203"/>
        <v>0</v>
      </c>
      <c r="BU103" s="1417">
        <f t="shared" si="203"/>
        <v>0</v>
      </c>
      <c r="BV103" s="1417">
        <f t="shared" si="203"/>
        <v>0</v>
      </c>
      <c r="BW103" s="1417">
        <f t="shared" si="203"/>
        <v>0</v>
      </c>
      <c r="BX103" s="1417">
        <f t="shared" si="203"/>
        <v>0</v>
      </c>
      <c r="BY103" s="1417">
        <f t="shared" si="203"/>
        <v>0</v>
      </c>
      <c r="BZ103" s="1417">
        <f t="shared" si="203"/>
        <v>0</v>
      </c>
      <c r="CA103" s="1417">
        <f t="shared" si="203"/>
        <v>0</v>
      </c>
      <c r="CB103" s="1417">
        <f t="shared" si="203"/>
        <v>0</v>
      </c>
      <c r="CC103" s="1417">
        <f t="shared" si="203"/>
        <v>0</v>
      </c>
      <c r="CD103" s="1417">
        <f t="shared" ref="CD103" si="204">SUM(CD75,CD54,CD19,CD101)</f>
        <v>151</v>
      </c>
      <c r="CE103" s="1418"/>
      <c r="CF103" s="1418"/>
      <c r="CG103" s="1418"/>
      <c r="CH103" s="1419">
        <f>SUM(CH75,CH54,CH19,CH101)</f>
        <v>177.70000000000002</v>
      </c>
      <c r="CI103" s="1419">
        <f>SUM(CI75,CI54,CI19,CI101)</f>
        <v>378.9</v>
      </c>
      <c r="CJ103" s="1419">
        <f>SUM(CJ75,CJ54,CJ19,CJ101)</f>
        <v>352.24823842567093</v>
      </c>
      <c r="CK103" s="1419"/>
      <c r="CL103" s="1419"/>
      <c r="CM103" s="1419"/>
      <c r="CN103" s="1419"/>
      <c r="CO103" s="1419"/>
      <c r="CP103" s="1420">
        <f>SUM(CP75,CP54,CP19,CP101)</f>
        <v>160055.18333333332</v>
      </c>
      <c r="CQ103" s="1420">
        <f>SUM(CQ75,CQ54,CQ19,CQ101)</f>
        <v>45620</v>
      </c>
      <c r="CR103" s="1447">
        <f>CQ103/CJ103</f>
        <v>129.51093866045389</v>
      </c>
      <c r="CS103" s="1421"/>
      <c r="CT103" s="1325">
        <f>CT75+CT54+CT19+CT101</f>
        <v>19434.226666666669</v>
      </c>
      <c r="CU103" s="1325">
        <f>CU75+CU54+CU19+CU101</f>
        <v>26185.773333333334</v>
      </c>
      <c r="CV103" s="1325">
        <f>CV75+CV54+CV19+CV101</f>
        <v>0</v>
      </c>
      <c r="CW103" s="1422"/>
      <c r="CX103" s="1984">
        <v>1</v>
      </c>
      <c r="CY103" s="1985"/>
      <c r="CZ103" s="1986"/>
      <c r="DA103" s="1984">
        <v>2</v>
      </c>
      <c r="DB103" s="1985"/>
      <c r="DC103" s="1986"/>
      <c r="DD103" s="1984">
        <v>3</v>
      </c>
      <c r="DE103" s="1985"/>
      <c r="DF103" s="1986"/>
      <c r="DG103" s="1984">
        <v>4</v>
      </c>
      <c r="DH103" s="1985"/>
      <c r="DI103" s="1986"/>
      <c r="DJ103" s="1984">
        <v>5</v>
      </c>
      <c r="DK103" s="1985"/>
      <c r="DL103" s="1986"/>
      <c r="DM103" s="1984">
        <v>6</v>
      </c>
      <c r="DN103" s="1985"/>
      <c r="DO103" s="1986"/>
      <c r="DP103" s="1984">
        <v>7</v>
      </c>
      <c r="DQ103" s="1985"/>
      <c r="DR103" s="1986"/>
      <c r="DS103" s="1232"/>
      <c r="DT103" s="1232"/>
      <c r="DU103" s="1232"/>
      <c r="DV103" s="1232"/>
      <c r="DW103" s="1232"/>
      <c r="DX103" s="1232"/>
      <c r="DY103" s="1232"/>
    </row>
    <row r="104" spans="1:283" ht="14.45">
      <c r="C104" s="1423" t="s">
        <v>385</v>
      </c>
      <c r="D104" s="1231"/>
      <c r="E104" s="1231"/>
      <c r="F104" s="1231"/>
      <c r="G104" s="1231"/>
      <c r="H104" s="1231"/>
      <c r="I104" s="2001"/>
      <c r="J104" s="2001"/>
      <c r="K104" s="1424"/>
      <c r="L104" s="1424"/>
      <c r="M104" s="1424"/>
      <c r="N104" s="1424"/>
      <c r="O104" s="1424"/>
      <c r="P104" s="1424"/>
      <c r="Q104" s="1424"/>
      <c r="R104" s="1424"/>
      <c r="S104" s="1424"/>
      <c r="T104" s="1424"/>
      <c r="U104" s="1424"/>
      <c r="V104" s="1424"/>
      <c r="W104" s="1424"/>
      <c r="X104" s="1424"/>
      <c r="Y104" s="1424"/>
      <c r="Z104" s="1424"/>
      <c r="AA104" s="1424"/>
      <c r="AB104" s="1424"/>
      <c r="AC104" s="1424"/>
      <c r="AD104" s="1424"/>
      <c r="AE104" s="1424"/>
      <c r="AF104" s="1424"/>
      <c r="AG104" s="1424"/>
      <c r="AH104" s="1424"/>
      <c r="AI104" s="1424"/>
      <c r="AJ104" s="1424"/>
      <c r="AK104" s="1424"/>
      <c r="AL104" s="1424"/>
      <c r="AM104" s="1424"/>
      <c r="AN104" s="1424"/>
      <c r="AO104" s="1424"/>
      <c r="AP104" s="1424"/>
      <c r="AQ104" s="1424"/>
      <c r="AR104" s="1424"/>
      <c r="AS104" s="1424"/>
      <c r="AT104" s="1424"/>
      <c r="AU104" s="1424"/>
      <c r="AV104" s="1424"/>
      <c r="AW104" s="1424"/>
      <c r="AX104" s="1424"/>
      <c r="AY104" s="1424"/>
      <c r="AZ104" s="1424"/>
      <c r="BA104" s="1424"/>
      <c r="BB104" s="1424"/>
      <c r="BC104" s="1424"/>
      <c r="BD104" s="1424"/>
      <c r="BE104" s="1424"/>
      <c r="BF104" s="1424"/>
      <c r="BG104" s="1424"/>
      <c r="BH104" s="1424"/>
      <c r="BI104" s="1424"/>
      <c r="BJ104" s="1424"/>
      <c r="BK104" s="1424"/>
      <c r="BL104" s="1424"/>
      <c r="BM104" s="1424"/>
      <c r="BN104" s="1424"/>
      <c r="BO104" s="1424"/>
      <c r="BP104" s="1424"/>
      <c r="BQ104" s="1424"/>
      <c r="BR104" s="1424"/>
      <c r="BS104" s="1424"/>
      <c r="BT104" s="1424"/>
      <c r="BU104" s="1424"/>
      <c r="BV104" s="1424"/>
      <c r="BW104" s="1424"/>
      <c r="BX104" s="1424"/>
      <c r="BY104" s="1424"/>
      <c r="BZ104" s="1424"/>
      <c r="CA104" s="1424"/>
      <c r="CB104" s="1424"/>
      <c r="CC104" s="1424"/>
      <c r="CD104" s="1333"/>
      <c r="CG104" s="1425"/>
      <c r="CH104" s="419">
        <f>CH103/(CI103+CH103)</f>
        <v>0.3192597915918074</v>
      </c>
      <c r="CI104" s="419">
        <f>CI103/(CH103+CI103)</f>
        <v>0.68074020840819249</v>
      </c>
      <c r="CJ104" s="1425"/>
      <c r="CK104" s="536"/>
      <c r="CL104" s="536"/>
      <c r="CM104" s="81"/>
      <c r="CN104" s="1230"/>
      <c r="CO104" s="1332"/>
      <c r="CP104" s="1332"/>
      <c r="CQ104" s="1333"/>
      <c r="CR104" s="1333"/>
      <c r="CS104" s="1386"/>
      <c r="CT104" s="1386"/>
      <c r="CU104" s="1386"/>
      <c r="CV104" s="1386"/>
      <c r="CW104" s="1386"/>
      <c r="CX104" s="1427">
        <f t="shared" ref="CX104:DR104" si="205">CX101+CX75+CX54+CX19</f>
        <v>41</v>
      </c>
      <c r="CY104" s="1427">
        <f t="shared" si="205"/>
        <v>114.8</v>
      </c>
      <c r="CZ104" s="1428">
        <f t="shared" si="205"/>
        <v>36.039272313397213</v>
      </c>
      <c r="DA104" s="1427">
        <f t="shared" si="205"/>
        <v>37.299999999999997</v>
      </c>
      <c r="DB104" s="1427">
        <f t="shared" si="205"/>
        <v>88.1</v>
      </c>
      <c r="DC104" s="1428">
        <f t="shared" si="205"/>
        <v>104.20935216800675</v>
      </c>
      <c r="DD104" s="1427">
        <f t="shared" si="205"/>
        <v>28.5</v>
      </c>
      <c r="DE104" s="1427">
        <f t="shared" si="205"/>
        <v>56.3</v>
      </c>
      <c r="DF104" s="1428">
        <f t="shared" si="205"/>
        <v>83.696798656239679</v>
      </c>
      <c r="DG104" s="1427">
        <f t="shared" si="205"/>
        <v>21.7</v>
      </c>
      <c r="DH104" s="1427">
        <f t="shared" si="205"/>
        <v>39.799999999999997</v>
      </c>
      <c r="DI104" s="1428">
        <f t="shared" si="205"/>
        <v>51.030105371369828</v>
      </c>
      <c r="DJ104" s="1427">
        <f t="shared" si="205"/>
        <v>17.899999999999999</v>
      </c>
      <c r="DK104" s="1427">
        <f t="shared" si="205"/>
        <v>37.799999999999997</v>
      </c>
      <c r="DL104" s="1428">
        <f t="shared" si="205"/>
        <v>41.246198553438333</v>
      </c>
      <c r="DM104" s="1427">
        <f t="shared" si="205"/>
        <v>0</v>
      </c>
      <c r="DN104" s="1427">
        <f t="shared" si="205"/>
        <v>0</v>
      </c>
      <c r="DO104" s="1428">
        <f t="shared" si="205"/>
        <v>34.956849689760254</v>
      </c>
      <c r="DP104" s="1427">
        <f t="shared" si="205"/>
        <v>0</v>
      </c>
      <c r="DQ104" s="1427">
        <f t="shared" si="205"/>
        <v>0</v>
      </c>
      <c r="DR104" s="1428">
        <f t="shared" si="205"/>
        <v>0</v>
      </c>
    </row>
    <row r="105" spans="1:283" ht="10.15" customHeight="1">
      <c r="M105" s="1231"/>
      <c r="N105" s="1231"/>
      <c r="O105" s="1231"/>
      <c r="P105" s="1231"/>
      <c r="Q105" s="1231"/>
      <c r="T105" s="1231"/>
      <c r="U105" s="1231"/>
      <c r="V105" s="1231"/>
      <c r="W105" s="1231"/>
      <c r="X105" s="1231"/>
      <c r="AA105" s="1231"/>
      <c r="AB105" s="1231"/>
      <c r="AC105" s="1231"/>
      <c r="AD105" s="1231"/>
      <c r="AE105" s="1231"/>
      <c r="AH105" s="1231"/>
      <c r="AI105" s="1231"/>
      <c r="AJ105" s="1231"/>
      <c r="AK105" s="1231"/>
      <c r="AL105" s="1231"/>
      <c r="AO105" s="1231"/>
      <c r="AP105" s="1231"/>
      <c r="AQ105" s="1231"/>
      <c r="AR105" s="1231"/>
      <c r="AS105" s="1231"/>
      <c r="AV105" s="1231"/>
      <c r="AW105" s="1231"/>
      <c r="AX105" s="1231"/>
      <c r="AY105" s="1231"/>
      <c r="AZ105" s="1231"/>
      <c r="BC105" s="1231"/>
      <c r="BD105" s="1231"/>
      <c r="BE105" s="1231"/>
      <c r="BF105" s="1231"/>
      <c r="BG105" s="1231"/>
      <c r="BJ105" s="1231"/>
      <c r="BK105" s="1231"/>
      <c r="BL105" s="1231"/>
      <c r="BM105" s="1231"/>
      <c r="BN105" s="1231"/>
      <c r="BQ105" s="1231"/>
      <c r="BR105" s="1231"/>
      <c r="BS105" s="1231"/>
      <c r="BT105" s="1231"/>
      <c r="BU105" s="1231"/>
      <c r="BX105" s="1231"/>
      <c r="BY105" s="1231"/>
      <c r="BZ105" s="1231"/>
      <c r="CA105" s="1231"/>
      <c r="CB105" s="1231"/>
      <c r="CD105" s="1229"/>
      <c r="CG105" s="1425"/>
      <c r="CH105" s="167"/>
      <c r="CI105" s="168"/>
      <c r="CJ105" s="1425"/>
      <c r="CK105" s="536"/>
      <c r="CL105" s="536"/>
      <c r="CM105" s="81"/>
      <c r="CN105" s="1230"/>
      <c r="CO105" s="1388"/>
      <c r="CP105" s="1332"/>
      <c r="CQ105" s="1334">
        <v>23347.739999999998</v>
      </c>
      <c r="CR105" s="1333"/>
      <c r="CS105" s="1386"/>
      <c r="CT105" s="1386"/>
      <c r="CU105" s="1386"/>
      <c r="CV105" s="1386"/>
      <c r="CW105" s="1386"/>
      <c r="CX105" s="1429"/>
      <c r="DA105" s="1429"/>
      <c r="DD105" s="1429"/>
      <c r="DE105" s="1429"/>
      <c r="DF105" s="1429"/>
      <c r="DG105" s="1429"/>
      <c r="DH105" s="1429"/>
      <c r="DI105" s="1429"/>
      <c r="DJ105" s="1429"/>
      <c r="DK105" s="1429"/>
      <c r="DL105" s="1429"/>
      <c r="DM105" s="1429"/>
      <c r="DN105" s="1429"/>
      <c r="DO105" s="1429"/>
      <c r="DP105" s="1429"/>
      <c r="DQ105" s="1429"/>
      <c r="DR105" s="1429"/>
    </row>
    <row r="106" spans="1:283">
      <c r="M106" s="1430"/>
      <c r="N106" s="1430"/>
      <c r="O106" s="1430"/>
      <c r="P106" s="1430"/>
      <c r="Q106" s="1430"/>
      <c r="T106" s="1430"/>
      <c r="U106" s="1430"/>
      <c r="V106" s="1430"/>
      <c r="W106" s="1430"/>
      <c r="X106" s="1430"/>
      <c r="AA106" s="1430"/>
      <c r="AB106" s="1430"/>
      <c r="AC106" s="1430"/>
      <c r="AD106" s="1430"/>
      <c r="AE106" s="1430"/>
      <c r="AH106" s="1430"/>
      <c r="AI106" s="1430"/>
      <c r="AJ106" s="1430"/>
      <c r="AK106" s="1430"/>
      <c r="AL106" s="1430"/>
      <c r="AO106" s="1430"/>
      <c r="AP106" s="1430"/>
      <c r="AQ106" s="1430"/>
      <c r="AR106" s="1430"/>
      <c r="AS106" s="1430"/>
      <c r="AV106" s="1430"/>
      <c r="AW106" s="1430"/>
      <c r="AX106" s="1430"/>
      <c r="AY106" s="1430"/>
      <c r="AZ106" s="1430"/>
      <c r="BC106" s="1430"/>
      <c r="BD106" s="1430"/>
      <c r="BE106" s="1430"/>
      <c r="BF106" s="1430"/>
      <c r="BG106" s="1430"/>
      <c r="BJ106" s="1430"/>
      <c r="BK106" s="1430"/>
      <c r="BL106" s="1430"/>
      <c r="BM106" s="1430"/>
      <c r="BN106" s="1430"/>
      <c r="BQ106" s="1430"/>
      <c r="BR106" s="1430"/>
      <c r="BS106" s="1430"/>
      <c r="BT106" s="1430"/>
      <c r="BU106" s="1430"/>
      <c r="BX106" s="1430"/>
      <c r="BY106" s="1430"/>
      <c r="BZ106" s="1430"/>
      <c r="CA106" s="1430"/>
      <c r="CB106" s="1430"/>
      <c r="CG106" s="1425"/>
      <c r="CH106" s="1425"/>
      <c r="CI106" s="164"/>
      <c r="CJ106" s="1425"/>
      <c r="CK106" s="536"/>
      <c r="CL106" s="536"/>
      <c r="CM106" s="81"/>
      <c r="CN106" s="1230"/>
      <c r="CO106" s="1332"/>
      <c r="CP106" s="1332"/>
      <c r="CQ106" s="1334">
        <f>CQ105-CQ103</f>
        <v>-22272.260000000002</v>
      </c>
      <c r="CR106" s="1333"/>
      <c r="CS106" s="1386"/>
      <c r="CT106" s="1386"/>
      <c r="CU106" s="1386"/>
      <c r="CV106" s="1386"/>
      <c r="CW106" s="1386"/>
    </row>
    <row r="107" spans="1:283">
      <c r="C107" s="1431"/>
      <c r="CD107" s="1432"/>
      <c r="CG107" s="1425"/>
      <c r="CH107" s="167"/>
      <c r="CI107" s="168"/>
      <c r="CJ107" s="1425"/>
      <c r="CK107" s="536"/>
      <c r="CL107" s="536"/>
      <c r="CM107" s="81"/>
      <c r="CN107" s="1230"/>
      <c r="CO107" s="1332"/>
      <c r="CP107" s="1332"/>
      <c r="CQ107" s="1334"/>
      <c r="CR107" s="1333"/>
      <c r="CS107" s="1386"/>
      <c r="CT107" s="1386"/>
      <c r="CU107" s="1386"/>
      <c r="CV107" s="1386"/>
      <c r="CW107" s="1386"/>
      <c r="CX107" s="1230" t="s">
        <v>386</v>
      </c>
      <c r="CY107" s="1433">
        <f>+CJ12+CJ13+CJ15+CJ16+CJ22+CJ23+CJ24+CJ31+CJ32+CJ57+CJ58+CJ59+CJ66+CJ67+CJ68</f>
        <v>112.23257902852735</v>
      </c>
      <c r="DA107" s="1230" t="s">
        <v>387</v>
      </c>
      <c r="DB107" s="1433">
        <f>+CJ12+CJ14+CJ15+CJ16+CJ17+CJ18+CJ22+CJ25+CJ31+CJ32+CJ36+CJ37+CJ57+CJ59+CJ60+CJ63+CJ64+CJ66+CJ68+CJ69+CJ72+CJ73</f>
        <v>240.19919245878768</v>
      </c>
    </row>
    <row r="108" spans="1:283">
      <c r="C108" s="81"/>
      <c r="CD108" s="1434"/>
      <c r="CG108" s="1425"/>
      <c r="CH108" s="1425"/>
      <c r="CI108" s="164"/>
      <c r="CJ108" s="1425"/>
      <c r="CK108" s="536"/>
      <c r="CL108" s="536"/>
      <c r="CM108" s="81"/>
      <c r="CN108" s="1230"/>
      <c r="CO108" s="1332"/>
      <c r="CP108" s="1332"/>
      <c r="CQ108" s="1426"/>
      <c r="CR108" s="1333"/>
      <c r="CS108" s="1386"/>
      <c r="CT108" s="1386"/>
      <c r="CU108" s="1386"/>
      <c r="CV108" s="1386"/>
      <c r="CW108" s="1386"/>
      <c r="CX108" s="1435" t="s">
        <v>373</v>
      </c>
      <c r="CY108" s="1435">
        <f>+CJ14+CJ25+CJ26+CJ35+CJ60+CJ61+CJ62+CJ69+CJ70+CJ71</f>
        <v>54.237893490472516</v>
      </c>
      <c r="CZ108" s="1435"/>
      <c r="DA108" s="843" t="s">
        <v>438</v>
      </c>
      <c r="DB108" s="1433">
        <f>+CJ23+CJ26+CJ29+CJ35+CJ39+CJ61+CJ65+CJ70+CJ71+CJ74+CJ62</f>
        <v>83.157820244520323</v>
      </c>
    </row>
    <row r="109" spans="1:283">
      <c r="C109" s="81"/>
      <c r="M109" s="1414"/>
      <c r="N109" s="1414"/>
      <c r="O109" s="1414"/>
      <c r="P109" s="1414"/>
      <c r="Q109" s="1414"/>
      <c r="T109" s="1414"/>
      <c r="U109" s="1414"/>
      <c r="V109" s="1414"/>
      <c r="W109" s="1414"/>
      <c r="X109" s="1414"/>
      <c r="AA109" s="1414"/>
      <c r="AB109" s="1414"/>
      <c r="AC109" s="1414"/>
      <c r="AD109" s="1414"/>
      <c r="AE109" s="1414"/>
      <c r="AH109" s="1414"/>
      <c r="AI109" s="1414"/>
      <c r="AJ109" s="1414"/>
      <c r="AK109" s="1414"/>
      <c r="AL109" s="1414"/>
      <c r="AO109" s="1414"/>
      <c r="AP109" s="1414"/>
      <c r="AQ109" s="1414"/>
      <c r="AR109" s="1414"/>
      <c r="AS109" s="1414"/>
      <c r="AV109" s="1414"/>
      <c r="AW109" s="1414"/>
      <c r="AX109" s="1414"/>
      <c r="AY109" s="1414"/>
      <c r="AZ109" s="1414"/>
      <c r="BC109" s="1414"/>
      <c r="BD109" s="1414"/>
      <c r="BE109" s="1414"/>
      <c r="BF109" s="1414"/>
      <c r="BG109" s="1414"/>
      <c r="BJ109" s="1414"/>
      <c r="BK109" s="1414"/>
      <c r="BL109" s="1414"/>
      <c r="BM109" s="1414"/>
      <c r="BN109" s="1414"/>
      <c r="BQ109" s="1414"/>
      <c r="BR109" s="1414"/>
      <c r="BS109" s="1414"/>
      <c r="BT109" s="1414"/>
      <c r="BU109" s="1414"/>
      <c r="BX109" s="1414"/>
      <c r="BY109" s="1414"/>
      <c r="BZ109" s="1414"/>
      <c r="CA109" s="1414"/>
      <c r="CB109" s="1414"/>
      <c r="CD109" s="1434"/>
      <c r="CG109" s="1425"/>
      <c r="CH109" s="167"/>
      <c r="CI109" s="168"/>
      <c r="CJ109" s="1425"/>
      <c r="CK109" s="536"/>
      <c r="CL109" s="536"/>
      <c r="CM109" s="81"/>
      <c r="CN109" s="1230"/>
      <c r="CO109" s="1231"/>
      <c r="CP109" s="1227"/>
      <c r="CQ109" s="533"/>
      <c r="CR109" s="1333"/>
      <c r="CS109" s="1386"/>
      <c r="CT109" s="1386"/>
      <c r="CU109" s="1386"/>
      <c r="CV109" s="1386"/>
      <c r="CW109" s="1386"/>
      <c r="CX109" s="1435" t="s">
        <v>388</v>
      </c>
      <c r="CY109" s="1435">
        <f>+CJ17+CJ18+CJ27+CJ28+CJ29+CJ36+CJ37+CJ38+CJ39+CJ63+CJ64+CJ65+CJ72+CJ73+CJ74</f>
        <v>185.77776590667108</v>
      </c>
      <c r="CZ109" s="1435"/>
      <c r="DA109" s="843" t="s">
        <v>310</v>
      </c>
      <c r="DB109" s="1433">
        <f>+CJ13+CJ24+CJ67+CJ58</f>
        <v>22.473255681609576</v>
      </c>
    </row>
    <row r="110" spans="1:283">
      <c r="C110" s="81"/>
      <c r="CG110" s="1425"/>
      <c r="CH110" s="1425"/>
      <c r="CI110" s="1436"/>
      <c r="CJ110" s="1425"/>
      <c r="CK110" s="536"/>
      <c r="CL110" s="536"/>
      <c r="CM110" s="81"/>
      <c r="CN110" s="1230"/>
      <c r="CO110" s="1231"/>
      <c r="CP110" s="1227"/>
      <c r="CQ110" s="1437"/>
      <c r="CR110" s="1333"/>
      <c r="CS110" s="1386"/>
      <c r="CT110" s="1386"/>
      <c r="CU110" s="1386"/>
      <c r="CV110" s="1386"/>
      <c r="CW110" s="1386"/>
      <c r="CX110" s="1435"/>
      <c r="CY110" s="1435">
        <f>SUM(CY107:CY109)</f>
        <v>352.24823842567093</v>
      </c>
      <c r="CZ110" s="1435"/>
      <c r="DA110" s="1230" t="s">
        <v>389</v>
      </c>
      <c r="DB110" s="1433">
        <f>+CJ27+CJ28+CJ38</f>
        <v>6.4179700407533868</v>
      </c>
    </row>
    <row r="111" spans="1:283">
      <c r="C111" s="81"/>
      <c r="CH111" s="1227"/>
      <c r="CK111" s="536"/>
      <c r="CL111" s="536"/>
      <c r="CM111" s="81"/>
      <c r="CN111" s="1230"/>
      <c r="CO111" s="1231"/>
      <c r="CP111" s="1227"/>
      <c r="CQ111" s="1438"/>
      <c r="CR111" s="1333"/>
      <c r="CS111" s="1386"/>
      <c r="CT111" s="1386"/>
      <c r="CU111" s="1386"/>
      <c r="CV111" s="1386"/>
      <c r="CW111" s="1386"/>
      <c r="CZ111" s="1435"/>
      <c r="DB111" s="1433">
        <f>SUM(DB107:DB110)</f>
        <v>352.24823842567099</v>
      </c>
    </row>
    <row r="112" spans="1:283">
      <c r="C112" s="81"/>
      <c r="CH112" s="1227"/>
      <c r="CK112" s="536"/>
      <c r="CL112" s="536"/>
      <c r="CM112" s="81"/>
      <c r="CN112" s="1230"/>
      <c r="CO112" s="1231"/>
      <c r="CP112" s="1227"/>
      <c r="CQ112" s="1226"/>
      <c r="CR112" s="1333"/>
      <c r="CS112" s="1386"/>
      <c r="CT112" s="1386"/>
      <c r="CU112" s="1386"/>
      <c r="CV112" s="1386"/>
      <c r="CW112" s="1386"/>
    </row>
    <row r="113" spans="3:95">
      <c r="C113" s="81"/>
      <c r="CK113" s="536"/>
      <c r="CL113" s="536"/>
      <c r="CM113" s="81"/>
      <c r="CN113" s="1230"/>
      <c r="CO113" s="1231"/>
      <c r="CP113" s="1227"/>
      <c r="CQ113" s="1226"/>
    </row>
    <row r="114" spans="3:95">
      <c r="C114" s="81"/>
      <c r="CK114" s="536"/>
      <c r="CL114" s="536"/>
      <c r="CM114" s="81"/>
      <c r="CN114" s="1230"/>
      <c r="CO114" s="1231"/>
      <c r="CP114" s="1227"/>
      <c r="CQ114" s="1226"/>
    </row>
    <row r="115" spans="3:95">
      <c r="C115" s="81"/>
      <c r="CK115" s="536"/>
      <c r="CL115" s="536"/>
      <c r="CM115" s="81"/>
      <c r="CN115" s="1230"/>
      <c r="CO115" s="1231"/>
      <c r="CP115" s="1227"/>
    </row>
    <row r="116" spans="3:95">
      <c r="C116" s="81"/>
      <c r="CK116" s="536"/>
      <c r="CL116" s="536"/>
      <c r="CM116" s="81"/>
      <c r="CN116" s="1230"/>
      <c r="CO116" s="1231"/>
      <c r="CP116" s="1227"/>
    </row>
    <row r="117" spans="3:95">
      <c r="C117" s="81"/>
      <c r="CK117" s="536"/>
      <c r="CL117" s="536"/>
      <c r="CM117" s="81"/>
      <c r="CN117" s="1230"/>
      <c r="CO117" s="1231"/>
      <c r="CP117" s="1227"/>
    </row>
    <row r="118" spans="3:95">
      <c r="C118" s="81"/>
      <c r="CK118" s="536"/>
      <c r="CL118" s="536"/>
      <c r="CM118" s="81"/>
      <c r="CN118" s="1230"/>
      <c r="CO118" s="1231"/>
      <c r="CP118" s="1227"/>
    </row>
    <row r="119" spans="3:95">
      <c r="C119" s="81"/>
      <c r="CK119" s="536"/>
      <c r="CL119" s="536"/>
      <c r="CM119" s="81"/>
      <c r="CN119" s="1230"/>
      <c r="CO119" s="1231"/>
      <c r="CP119" s="1227"/>
    </row>
    <row r="120" spans="3:95">
      <c r="C120" s="81"/>
      <c r="CK120" s="536"/>
      <c r="CL120" s="536"/>
      <c r="CM120" s="81"/>
      <c r="CN120" s="1230"/>
      <c r="CO120" s="1231"/>
      <c r="CP120" s="1227"/>
    </row>
    <row r="121" spans="3:95">
      <c r="CK121" s="536"/>
      <c r="CL121" s="536"/>
      <c r="CM121" s="81"/>
      <c r="CN121" s="1230"/>
      <c r="CO121" s="1231"/>
      <c r="CP121" s="1227"/>
    </row>
    <row r="122" spans="3:95">
      <c r="CK122" s="536"/>
      <c r="CL122" s="536"/>
      <c r="CM122" s="81"/>
      <c r="CN122" s="1230"/>
      <c r="CO122" s="1231"/>
      <c r="CP122" s="1227"/>
    </row>
    <row r="123" spans="3:95">
      <c r="CK123" s="536"/>
      <c r="CL123" s="536"/>
      <c r="CM123" s="81"/>
      <c r="CN123" s="1230"/>
      <c r="CO123" s="1231"/>
      <c r="CP123" s="1227"/>
    </row>
    <row r="124" spans="3:95">
      <c r="CK124" s="536"/>
      <c r="CL124" s="536"/>
      <c r="CM124" s="81"/>
      <c r="CN124" s="1230"/>
      <c r="CO124" s="1231"/>
      <c r="CP124" s="1227"/>
    </row>
    <row r="125" spans="3:95">
      <c r="CK125" s="536"/>
      <c r="CL125" s="536"/>
      <c r="CM125" s="81"/>
      <c r="CN125" s="1230"/>
      <c r="CO125" s="1231"/>
      <c r="CP125" s="1227"/>
    </row>
    <row r="126" spans="3:95">
      <c r="CK126" s="536"/>
      <c r="CL126" s="536"/>
      <c r="CM126" s="81"/>
      <c r="CN126" s="1230"/>
      <c r="CO126" s="1231"/>
      <c r="CP126" s="1227"/>
    </row>
    <row r="127" spans="3:95">
      <c r="CK127" s="536"/>
      <c r="CL127" s="536"/>
      <c r="CM127" s="81"/>
      <c r="CN127" s="1230"/>
      <c r="CO127" s="1231"/>
      <c r="CP127" s="1227"/>
    </row>
    <row r="128" spans="3:95">
      <c r="CK128" s="536"/>
      <c r="CL128" s="536"/>
      <c r="CM128" s="81"/>
      <c r="CN128" s="1230"/>
      <c r="CO128" s="1231"/>
      <c r="CP128" s="1227"/>
    </row>
    <row r="129" spans="89:94">
      <c r="CK129" s="536"/>
      <c r="CL129" s="536"/>
      <c r="CM129" s="81"/>
      <c r="CN129" s="1230"/>
      <c r="CO129" s="1231"/>
      <c r="CP129" s="1227"/>
    </row>
    <row r="130" spans="89:94">
      <c r="CK130" s="536"/>
      <c r="CL130" s="536"/>
      <c r="CM130" s="81"/>
      <c r="CN130" s="1230"/>
      <c r="CO130" s="1231"/>
      <c r="CP130" s="1227"/>
    </row>
    <row r="131" spans="89:94">
      <c r="CK131" s="536"/>
      <c r="CL131" s="536"/>
      <c r="CM131" s="81"/>
      <c r="CN131" s="1230"/>
      <c r="CO131" s="1231"/>
      <c r="CP131" s="1227"/>
    </row>
    <row r="132" spans="89:94">
      <c r="CK132" s="536"/>
      <c r="CL132" s="536"/>
      <c r="CM132" s="81"/>
      <c r="CN132" s="1230"/>
      <c r="CO132" s="1231"/>
      <c r="CP132" s="1227"/>
    </row>
    <row r="133" spans="89:94">
      <c r="CK133" s="536"/>
      <c r="CL133" s="536"/>
      <c r="CM133" s="81"/>
      <c r="CN133" s="1230"/>
      <c r="CO133" s="1231"/>
      <c r="CP133" s="1227"/>
    </row>
    <row r="134" spans="89:94">
      <c r="CK134" s="536"/>
      <c r="CL134" s="536"/>
      <c r="CM134" s="81"/>
      <c r="CN134" s="1230"/>
      <c r="CO134" s="1231"/>
      <c r="CP134" s="1227"/>
    </row>
    <row r="135" spans="89:94">
      <c r="CK135" s="536"/>
      <c r="CL135" s="536"/>
      <c r="CM135" s="81"/>
      <c r="CN135" s="1230"/>
      <c r="CO135" s="1231"/>
      <c r="CP135" s="1227"/>
    </row>
    <row r="136" spans="89:94">
      <c r="CK136" s="536"/>
      <c r="CL136" s="536"/>
      <c r="CM136" s="81"/>
      <c r="CN136" s="1230"/>
      <c r="CO136" s="1231"/>
      <c r="CP136" s="1227"/>
    </row>
    <row r="137" spans="89:94">
      <c r="CK137" s="536"/>
      <c r="CL137" s="536"/>
      <c r="CM137" s="81"/>
      <c r="CN137" s="1230"/>
      <c r="CO137" s="1231"/>
      <c r="CP137" s="1227"/>
    </row>
    <row r="138" spans="89:94">
      <c r="CK138" s="536"/>
      <c r="CL138" s="536"/>
      <c r="CM138" s="81"/>
      <c r="CN138" s="1230"/>
      <c r="CO138" s="1231"/>
      <c r="CP138" s="1227"/>
    </row>
    <row r="139" spans="89:94">
      <c r="CK139" s="536"/>
      <c r="CL139" s="536"/>
      <c r="CM139" s="81"/>
      <c r="CN139" s="1230"/>
      <c r="CO139" s="1231"/>
      <c r="CP139" s="1227"/>
    </row>
    <row r="140" spans="89:94">
      <c r="CK140" s="536"/>
      <c r="CL140" s="536"/>
      <c r="CM140" s="81"/>
      <c r="CN140" s="1230"/>
      <c r="CO140" s="1231"/>
      <c r="CP140" s="1227"/>
    </row>
    <row r="141" spans="89:94">
      <c r="CK141" s="536"/>
      <c r="CL141" s="536"/>
      <c r="CM141" s="81"/>
      <c r="CN141" s="1230"/>
      <c r="CO141" s="1231"/>
      <c r="CP141" s="1227"/>
    </row>
    <row r="142" spans="89:94">
      <c r="CK142" s="536"/>
      <c r="CL142" s="536"/>
      <c r="CM142" s="81"/>
      <c r="CN142" s="1230"/>
      <c r="CO142" s="1231"/>
      <c r="CP142" s="1227"/>
    </row>
    <row r="143" spans="89:94">
      <c r="CK143" s="536"/>
      <c r="CL143" s="536"/>
      <c r="CM143" s="81"/>
      <c r="CN143" s="1230"/>
      <c r="CO143" s="1231"/>
      <c r="CP143" s="1227"/>
    </row>
    <row r="144" spans="89:94">
      <c r="CK144" s="536"/>
      <c r="CL144" s="536"/>
      <c r="CM144" s="81"/>
      <c r="CN144" s="1230"/>
      <c r="CO144" s="1231"/>
      <c r="CP144" s="1227"/>
    </row>
    <row r="145" spans="89:94">
      <c r="CK145" s="536"/>
      <c r="CL145" s="536"/>
      <c r="CM145" s="81"/>
      <c r="CN145" s="1230"/>
      <c r="CO145" s="1231"/>
      <c r="CP145" s="1227"/>
    </row>
    <row r="146" spans="89:94">
      <c r="CK146" s="536"/>
      <c r="CL146" s="536"/>
      <c r="CM146" s="81"/>
      <c r="CN146" s="1230"/>
      <c r="CO146" s="1231"/>
      <c r="CP146" s="1227"/>
    </row>
    <row r="147" spans="89:94">
      <c r="CK147" s="536"/>
      <c r="CL147" s="536"/>
      <c r="CM147" s="81"/>
      <c r="CN147" s="1230"/>
      <c r="CO147" s="1231"/>
      <c r="CP147" s="1227"/>
    </row>
    <row r="148" spans="89:94">
      <c r="CK148" s="536"/>
      <c r="CL148" s="536"/>
      <c r="CM148" s="81"/>
      <c r="CN148" s="1230"/>
      <c r="CO148" s="1231"/>
      <c r="CP148" s="1227"/>
    </row>
    <row r="149" spans="89:94">
      <c r="CK149" s="536"/>
      <c r="CL149" s="536"/>
      <c r="CM149" s="81"/>
      <c r="CN149" s="1230"/>
      <c r="CO149" s="1231"/>
      <c r="CP149" s="1227"/>
    </row>
    <row r="150" spans="89:94">
      <c r="CK150" s="536"/>
      <c r="CL150" s="536"/>
      <c r="CM150" s="81"/>
      <c r="CN150" s="1230"/>
      <c r="CO150" s="1231"/>
      <c r="CP150" s="1227"/>
    </row>
    <row r="151" spans="89:94">
      <c r="CK151" s="536"/>
      <c r="CL151" s="536"/>
      <c r="CM151" s="81"/>
      <c r="CN151" s="1230"/>
      <c r="CO151" s="1231"/>
      <c r="CP151" s="1227"/>
    </row>
    <row r="152" spans="89:94">
      <c r="CK152" s="536"/>
      <c r="CL152" s="536"/>
      <c r="CM152" s="81"/>
      <c r="CN152" s="1230"/>
      <c r="CO152" s="1231"/>
      <c r="CP152" s="1227"/>
    </row>
    <row r="153" spans="89:94">
      <c r="CK153" s="536"/>
      <c r="CL153" s="536"/>
      <c r="CM153" s="81"/>
      <c r="CN153" s="1230"/>
      <c r="CO153" s="1231"/>
      <c r="CP153" s="1227"/>
    </row>
    <row r="154" spans="89:94">
      <c r="CK154" s="536"/>
      <c r="CL154" s="536"/>
      <c r="CM154" s="81"/>
      <c r="CN154" s="1230"/>
      <c r="CO154" s="1231"/>
      <c r="CP154" s="1227"/>
    </row>
    <row r="155" spans="89:94">
      <c r="CK155" s="536"/>
      <c r="CL155" s="536"/>
      <c r="CM155" s="81"/>
      <c r="CN155" s="1230"/>
      <c r="CO155" s="1231"/>
      <c r="CP155" s="1227"/>
    </row>
    <row r="156" spans="89:94">
      <c r="CK156" s="536"/>
      <c r="CL156" s="536"/>
      <c r="CM156" s="81"/>
      <c r="CN156" s="1230"/>
      <c r="CO156" s="1231"/>
      <c r="CP156" s="1227"/>
    </row>
    <row r="157" spans="89:94">
      <c r="CK157" s="536"/>
      <c r="CL157" s="536"/>
      <c r="CM157" s="81"/>
      <c r="CN157" s="1230"/>
      <c r="CO157" s="1231"/>
      <c r="CP157" s="1227"/>
    </row>
    <row r="158" spans="89:94">
      <c r="CK158" s="536"/>
      <c r="CL158" s="536"/>
      <c r="CM158" s="81"/>
      <c r="CN158" s="1230"/>
      <c r="CO158" s="1231"/>
      <c r="CP158" s="1227"/>
    </row>
    <row r="159" spans="89:94">
      <c r="CK159" s="536"/>
      <c r="CL159" s="536"/>
      <c r="CM159" s="81"/>
      <c r="CN159" s="1230"/>
      <c r="CO159" s="1231"/>
      <c r="CP159" s="1227"/>
    </row>
    <row r="160" spans="89:94">
      <c r="CK160" s="536"/>
      <c r="CL160" s="536"/>
      <c r="CM160" s="81"/>
      <c r="CN160" s="1230"/>
      <c r="CO160" s="1231"/>
      <c r="CP160" s="1227"/>
    </row>
    <row r="161" spans="89:94">
      <c r="CK161" s="536"/>
      <c r="CL161" s="536"/>
      <c r="CM161" s="81"/>
      <c r="CN161" s="1230"/>
      <c r="CO161" s="1231"/>
      <c r="CP161" s="1227"/>
    </row>
    <row r="162" spans="89:94">
      <c r="CK162" s="536"/>
      <c r="CL162" s="536"/>
      <c r="CM162" s="81"/>
      <c r="CN162" s="1230"/>
      <c r="CO162" s="1231"/>
      <c r="CP162" s="1227"/>
    </row>
    <row r="163" spans="89:94">
      <c r="CK163" s="536"/>
      <c r="CL163" s="536"/>
      <c r="CM163" s="81"/>
      <c r="CN163" s="1230"/>
      <c r="CO163" s="1231"/>
      <c r="CP163" s="1227"/>
    </row>
    <row r="164" spans="89:94">
      <c r="CK164" s="536"/>
      <c r="CL164" s="536"/>
      <c r="CM164" s="81"/>
      <c r="CN164" s="1230"/>
      <c r="CO164" s="1231"/>
      <c r="CP164" s="1227"/>
    </row>
    <row r="165" spans="89:94">
      <c r="CK165" s="536"/>
      <c r="CL165" s="536"/>
      <c r="CM165" s="81"/>
      <c r="CN165" s="1230"/>
      <c r="CO165" s="1231"/>
      <c r="CP165" s="1227"/>
    </row>
    <row r="166" spans="89:94">
      <c r="CK166" s="536"/>
      <c r="CL166" s="536"/>
      <c r="CM166" s="81"/>
      <c r="CN166" s="1230"/>
      <c r="CO166" s="1231"/>
      <c r="CP166" s="1227"/>
    </row>
    <row r="167" spans="89:94">
      <c r="CK167" s="536"/>
      <c r="CL167" s="536"/>
      <c r="CM167" s="81"/>
      <c r="CN167" s="1230"/>
      <c r="CO167" s="1231"/>
      <c r="CP167" s="1227"/>
    </row>
    <row r="168" spans="89:94">
      <c r="CK168" s="536"/>
      <c r="CL168" s="536"/>
      <c r="CM168" s="81"/>
      <c r="CN168" s="1230"/>
      <c r="CO168" s="1231"/>
      <c r="CP168" s="1227"/>
    </row>
    <row r="169" spans="89:94">
      <c r="CK169" s="536"/>
      <c r="CL169" s="536"/>
      <c r="CM169" s="81"/>
      <c r="CN169" s="1230"/>
      <c r="CO169" s="1231"/>
      <c r="CP169" s="1227"/>
    </row>
    <row r="170" spans="89:94">
      <c r="CK170" s="536"/>
      <c r="CL170" s="536"/>
      <c r="CM170" s="81"/>
      <c r="CN170" s="1230"/>
      <c r="CO170" s="1231"/>
      <c r="CP170" s="1227"/>
    </row>
    <row r="171" spans="89:94">
      <c r="CK171" s="536"/>
      <c r="CL171" s="536"/>
      <c r="CM171" s="81"/>
      <c r="CN171" s="1230"/>
      <c r="CO171" s="1231"/>
      <c r="CP171" s="1227"/>
    </row>
    <row r="172" spans="89:94">
      <c r="CK172" s="536"/>
      <c r="CL172" s="536"/>
      <c r="CM172" s="81"/>
      <c r="CN172" s="1230"/>
      <c r="CO172" s="1231"/>
      <c r="CP172" s="1227"/>
    </row>
    <row r="173" spans="89:94">
      <c r="CK173" s="536"/>
      <c r="CL173" s="536"/>
      <c r="CM173" s="81"/>
      <c r="CN173" s="1230"/>
      <c r="CO173" s="1231"/>
      <c r="CP173" s="1227"/>
    </row>
    <row r="174" spans="89:94">
      <c r="CK174" s="536"/>
      <c r="CL174" s="536"/>
      <c r="CM174" s="81"/>
      <c r="CN174" s="1230"/>
      <c r="CO174" s="1231"/>
      <c r="CP174" s="1227"/>
    </row>
    <row r="175" spans="89:94">
      <c r="CK175" s="536"/>
      <c r="CL175" s="536"/>
      <c r="CM175" s="81"/>
      <c r="CN175" s="1230"/>
      <c r="CO175" s="1231"/>
      <c r="CP175" s="1227"/>
    </row>
    <row r="176" spans="89:94">
      <c r="CK176" s="536"/>
      <c r="CL176" s="536"/>
      <c r="CM176" s="81"/>
      <c r="CN176" s="1230"/>
      <c r="CO176" s="1231"/>
      <c r="CP176" s="1227"/>
    </row>
    <row r="177" spans="89:94">
      <c r="CK177" s="536"/>
      <c r="CL177" s="536"/>
      <c r="CM177" s="81"/>
      <c r="CN177" s="1230"/>
      <c r="CO177" s="1231"/>
      <c r="CP177" s="1227"/>
    </row>
    <row r="178" spans="89:94">
      <c r="CK178" s="536"/>
      <c r="CL178" s="536"/>
      <c r="CM178" s="81"/>
      <c r="CN178" s="1230"/>
      <c r="CO178" s="1231"/>
      <c r="CP178" s="1227"/>
    </row>
    <row r="179" spans="89:94">
      <c r="CK179" s="536"/>
      <c r="CL179" s="536"/>
      <c r="CM179" s="81"/>
      <c r="CN179" s="1230"/>
      <c r="CO179" s="1231"/>
      <c r="CP179" s="1227"/>
    </row>
    <row r="180" spans="89:94">
      <c r="CK180" s="536"/>
      <c r="CL180" s="536"/>
      <c r="CM180" s="81"/>
      <c r="CN180" s="1230"/>
      <c r="CO180" s="1231"/>
      <c r="CP180" s="1227"/>
    </row>
    <row r="181" spans="89:94">
      <c r="CK181" s="536"/>
      <c r="CL181" s="536"/>
      <c r="CM181" s="81"/>
      <c r="CN181" s="1230"/>
      <c r="CO181" s="1231"/>
      <c r="CP181" s="1227"/>
    </row>
    <row r="182" spans="89:94">
      <c r="CK182" s="536"/>
      <c r="CL182" s="536"/>
      <c r="CM182" s="81"/>
      <c r="CN182" s="1230"/>
      <c r="CO182" s="1231"/>
      <c r="CP182" s="1227"/>
    </row>
    <row r="183" spans="89:94">
      <c r="CK183" s="536"/>
      <c r="CL183" s="536"/>
      <c r="CM183" s="81"/>
      <c r="CN183" s="1230"/>
      <c r="CO183" s="1231"/>
      <c r="CP183" s="1227"/>
    </row>
    <row r="184" spans="89:94">
      <c r="CK184" s="536"/>
      <c r="CL184" s="536"/>
      <c r="CM184" s="81"/>
      <c r="CN184" s="1230"/>
      <c r="CO184" s="1231"/>
      <c r="CP184" s="1227"/>
    </row>
    <row r="185" spans="89:94">
      <c r="CK185" s="536"/>
      <c r="CL185" s="536"/>
      <c r="CM185" s="81"/>
      <c r="CN185" s="1230"/>
      <c r="CO185" s="1231"/>
      <c r="CP185" s="1227"/>
    </row>
    <row r="186" spans="89:94">
      <c r="CK186" s="536"/>
      <c r="CL186" s="536"/>
      <c r="CM186" s="81"/>
      <c r="CN186" s="1230"/>
      <c r="CO186" s="1231"/>
      <c r="CP186" s="1227"/>
    </row>
    <row r="187" spans="89:94">
      <c r="CK187" s="536"/>
      <c r="CL187" s="536"/>
      <c r="CM187" s="81"/>
      <c r="CN187" s="1230"/>
      <c r="CO187" s="1231"/>
      <c r="CP187" s="1227"/>
    </row>
    <row r="188" spans="89:94">
      <c r="CK188" s="536"/>
      <c r="CL188" s="536"/>
      <c r="CM188" s="81"/>
      <c r="CN188" s="1230"/>
      <c r="CO188" s="1231"/>
      <c r="CP188" s="1227"/>
    </row>
    <row r="189" spans="89:94">
      <c r="CK189" s="536"/>
      <c r="CL189" s="536"/>
      <c r="CM189" s="81"/>
      <c r="CN189" s="1230"/>
      <c r="CO189" s="1231"/>
      <c r="CP189" s="1227"/>
    </row>
    <row r="190" spans="89:94">
      <c r="CK190" s="536"/>
      <c r="CL190" s="536"/>
      <c r="CM190" s="81"/>
      <c r="CN190" s="1230"/>
      <c r="CO190" s="1231"/>
      <c r="CP190" s="1227"/>
    </row>
    <row r="191" spans="89:94">
      <c r="CK191" s="536"/>
      <c r="CL191" s="536"/>
      <c r="CM191" s="81"/>
      <c r="CN191" s="1230"/>
      <c r="CO191" s="1231"/>
      <c r="CP191" s="1227"/>
    </row>
    <row r="192" spans="89:94">
      <c r="CK192" s="536"/>
      <c r="CL192" s="536"/>
      <c r="CM192" s="81"/>
      <c r="CN192" s="1230"/>
      <c r="CO192" s="1231"/>
      <c r="CP192" s="1227"/>
    </row>
    <row r="193" spans="89:94">
      <c r="CK193" s="536"/>
      <c r="CL193" s="536"/>
      <c r="CM193" s="81"/>
      <c r="CN193" s="1230"/>
      <c r="CO193" s="1231"/>
      <c r="CP193" s="1227"/>
    </row>
    <row r="194" spans="89:94">
      <c r="CK194" s="536"/>
      <c r="CL194" s="536"/>
      <c r="CM194" s="81"/>
      <c r="CN194" s="1230"/>
      <c r="CO194" s="1231"/>
      <c r="CP194" s="1227"/>
    </row>
    <row r="195" spans="89:94">
      <c r="CK195" s="536"/>
      <c r="CL195" s="536"/>
      <c r="CM195" s="81"/>
      <c r="CN195" s="1230"/>
      <c r="CO195" s="1231"/>
      <c r="CP195" s="1227"/>
    </row>
    <row r="196" spans="89:94">
      <c r="CK196" s="536"/>
      <c r="CL196" s="536"/>
      <c r="CM196" s="81"/>
      <c r="CN196" s="1230"/>
      <c r="CO196" s="1231"/>
      <c r="CP196" s="1227"/>
    </row>
    <row r="197" spans="89:94">
      <c r="CK197" s="536"/>
      <c r="CL197" s="536"/>
      <c r="CM197" s="81"/>
      <c r="CN197" s="1230"/>
      <c r="CO197" s="1231"/>
      <c r="CP197" s="1227"/>
    </row>
    <row r="198" spans="89:94">
      <c r="CK198" s="536"/>
      <c r="CL198" s="536"/>
      <c r="CM198" s="81"/>
      <c r="CN198" s="1230"/>
      <c r="CO198" s="1231"/>
      <c r="CP198" s="1227"/>
    </row>
    <row r="199" spans="89:94">
      <c r="CK199" s="536"/>
      <c r="CL199" s="536"/>
      <c r="CM199" s="81"/>
      <c r="CN199" s="1230"/>
      <c r="CO199" s="1231"/>
      <c r="CP199" s="1227"/>
    </row>
    <row r="200" spans="89:94">
      <c r="CK200" s="536"/>
      <c r="CL200" s="536"/>
      <c r="CM200" s="81"/>
      <c r="CN200" s="1230"/>
      <c r="CO200" s="1231"/>
      <c r="CP200" s="1227"/>
    </row>
    <row r="201" spans="89:94">
      <c r="CK201" s="536"/>
      <c r="CL201" s="536"/>
      <c r="CM201" s="81"/>
      <c r="CN201" s="1230"/>
      <c r="CO201" s="1231"/>
      <c r="CP201" s="1227"/>
    </row>
    <row r="202" spans="89:94">
      <c r="CK202" s="536"/>
      <c r="CL202" s="536"/>
      <c r="CM202" s="81"/>
      <c r="CN202" s="1230"/>
      <c r="CO202" s="1231"/>
      <c r="CP202" s="1227"/>
    </row>
    <row r="203" spans="89:94">
      <c r="CK203" s="536"/>
      <c r="CL203" s="536"/>
      <c r="CM203" s="81"/>
      <c r="CN203" s="1230"/>
      <c r="CO203" s="1231"/>
      <c r="CP203" s="1227"/>
    </row>
    <row r="204" spans="89:94">
      <c r="CK204" s="536"/>
      <c r="CL204" s="536"/>
      <c r="CM204" s="81"/>
      <c r="CN204" s="1230"/>
      <c r="CO204" s="1231"/>
      <c r="CP204" s="1227"/>
    </row>
    <row r="205" spans="89:94">
      <c r="CK205" s="536"/>
      <c r="CL205" s="536"/>
      <c r="CM205" s="81"/>
      <c r="CN205" s="1230"/>
      <c r="CO205" s="1231"/>
      <c r="CP205" s="1227"/>
    </row>
    <row r="206" spans="89:94">
      <c r="CK206" s="536"/>
      <c r="CL206" s="536"/>
      <c r="CM206" s="81"/>
      <c r="CN206" s="1230"/>
      <c r="CO206" s="1231"/>
      <c r="CP206" s="1227"/>
    </row>
    <row r="207" spans="89:94">
      <c r="CK207" s="536"/>
      <c r="CL207" s="536"/>
      <c r="CM207" s="81"/>
      <c r="CN207" s="1230"/>
      <c r="CO207" s="1231"/>
      <c r="CP207" s="1227"/>
    </row>
    <row r="208" spans="89:94">
      <c r="CK208" s="536"/>
      <c r="CL208" s="536"/>
      <c r="CM208" s="81"/>
      <c r="CN208" s="1230"/>
      <c r="CO208" s="1231"/>
      <c r="CP208" s="1227"/>
    </row>
    <row r="209" spans="89:94">
      <c r="CK209" s="536"/>
      <c r="CL209" s="536"/>
      <c r="CM209" s="81"/>
      <c r="CN209" s="1230"/>
      <c r="CO209" s="1231"/>
      <c r="CP209" s="1227"/>
    </row>
    <row r="210" spans="89:94">
      <c r="CK210" s="536"/>
      <c r="CL210" s="536"/>
      <c r="CM210" s="81"/>
      <c r="CN210" s="1230"/>
      <c r="CO210" s="1231"/>
      <c r="CP210" s="1227"/>
    </row>
    <row r="211" spans="89:94">
      <c r="CK211" s="536"/>
      <c r="CL211" s="536"/>
      <c r="CM211" s="81"/>
      <c r="CN211" s="1230"/>
      <c r="CO211" s="1231"/>
      <c r="CP211" s="1227"/>
    </row>
    <row r="212" spans="89:94">
      <c r="CK212" s="536"/>
      <c r="CL212" s="536"/>
      <c r="CM212" s="81"/>
      <c r="CN212" s="1230"/>
      <c r="CO212" s="1231"/>
      <c r="CP212" s="1227"/>
    </row>
    <row r="213" spans="89:94">
      <c r="CK213" s="536"/>
      <c r="CL213" s="536"/>
      <c r="CM213" s="81"/>
      <c r="CN213" s="1230"/>
      <c r="CO213" s="1231"/>
      <c r="CP213" s="1227"/>
    </row>
    <row r="214" spans="89:94">
      <c r="CK214" s="536"/>
      <c r="CL214" s="536"/>
      <c r="CM214" s="81"/>
      <c r="CN214" s="1230"/>
      <c r="CO214" s="1231"/>
      <c r="CP214" s="1227"/>
    </row>
    <row r="215" spans="89:94">
      <c r="CK215" s="536"/>
      <c r="CL215" s="536"/>
      <c r="CM215" s="81"/>
      <c r="CN215" s="1230"/>
      <c r="CO215" s="1231"/>
      <c r="CP215" s="1227"/>
    </row>
    <row r="216" spans="89:94">
      <c r="CK216" s="536"/>
      <c r="CL216" s="536"/>
      <c r="CM216" s="81"/>
      <c r="CN216" s="1230"/>
      <c r="CO216" s="1231"/>
      <c r="CP216" s="1227"/>
    </row>
    <row r="217" spans="89:94">
      <c r="CK217" s="536"/>
      <c r="CL217" s="536"/>
      <c r="CM217" s="81"/>
      <c r="CN217" s="1230"/>
      <c r="CO217" s="1231"/>
      <c r="CP217" s="1227"/>
    </row>
    <row r="218" spans="89:94">
      <c r="CK218" s="536"/>
      <c r="CL218" s="536"/>
      <c r="CM218" s="81"/>
      <c r="CN218" s="1230"/>
      <c r="CO218" s="1231"/>
      <c r="CP218" s="1227"/>
    </row>
    <row r="219" spans="89:94">
      <c r="CK219" s="536"/>
      <c r="CL219" s="536"/>
      <c r="CM219" s="81"/>
      <c r="CN219" s="1230"/>
      <c r="CO219" s="1231"/>
      <c r="CP219" s="1227"/>
    </row>
    <row r="220" spans="89:94">
      <c r="CK220" s="536"/>
      <c r="CL220" s="536"/>
      <c r="CM220" s="81"/>
      <c r="CN220" s="1230"/>
      <c r="CO220" s="1231"/>
      <c r="CP220" s="1227"/>
    </row>
    <row r="221" spans="89:94">
      <c r="CK221" s="536"/>
      <c r="CL221" s="536"/>
      <c r="CM221" s="81"/>
      <c r="CN221" s="1230"/>
      <c r="CO221" s="1231"/>
      <c r="CP221" s="1227"/>
    </row>
    <row r="222" spans="89:94">
      <c r="CK222" s="536"/>
      <c r="CL222" s="536"/>
      <c r="CM222" s="81"/>
      <c r="CN222" s="1230"/>
      <c r="CO222" s="1231"/>
      <c r="CP222" s="1227"/>
    </row>
    <row r="223" spans="89:94">
      <c r="CK223" s="536"/>
      <c r="CL223" s="536"/>
      <c r="CM223" s="81"/>
      <c r="CN223" s="1230"/>
      <c r="CO223" s="1231"/>
      <c r="CP223" s="1227"/>
    </row>
    <row r="224" spans="89:94">
      <c r="CK224" s="536"/>
      <c r="CL224" s="536"/>
      <c r="CM224" s="81"/>
      <c r="CN224" s="1230"/>
      <c r="CO224" s="1231"/>
      <c r="CP224" s="1227"/>
    </row>
    <row r="225" spans="89:94">
      <c r="CK225" s="536"/>
      <c r="CL225" s="536"/>
      <c r="CM225" s="81"/>
      <c r="CN225" s="1230"/>
      <c r="CO225" s="1231"/>
      <c r="CP225" s="1227"/>
    </row>
    <row r="226" spans="89:94">
      <c r="CK226" s="536"/>
      <c r="CL226" s="536"/>
      <c r="CM226" s="81"/>
      <c r="CN226" s="1230"/>
      <c r="CO226" s="1231"/>
      <c r="CP226" s="1227"/>
    </row>
    <row r="227" spans="89:94">
      <c r="CK227" s="536"/>
      <c r="CL227" s="536"/>
      <c r="CM227" s="81"/>
      <c r="CN227" s="1230"/>
      <c r="CO227" s="1231"/>
      <c r="CP227" s="1227"/>
    </row>
    <row r="228" spans="89:94">
      <c r="CK228" s="536"/>
      <c r="CL228" s="536"/>
      <c r="CM228" s="81"/>
      <c r="CN228" s="1230"/>
      <c r="CO228" s="1231"/>
      <c r="CP228" s="1227"/>
    </row>
    <row r="229" spans="89:94">
      <c r="CK229" s="536"/>
      <c r="CL229" s="536"/>
      <c r="CM229" s="81"/>
      <c r="CN229" s="1230"/>
      <c r="CO229" s="1231"/>
      <c r="CP229" s="1227"/>
    </row>
    <row r="230" spans="89:94">
      <c r="CK230" s="536"/>
      <c r="CL230" s="536"/>
      <c r="CM230" s="81"/>
      <c r="CN230" s="1230"/>
      <c r="CO230" s="1231"/>
      <c r="CP230" s="1227"/>
    </row>
    <row r="231" spans="89:94">
      <c r="CK231" s="536"/>
      <c r="CL231" s="536"/>
      <c r="CM231" s="81"/>
      <c r="CN231" s="1230"/>
      <c r="CO231" s="1231"/>
      <c r="CP231" s="1227"/>
    </row>
    <row r="232" spans="89:94">
      <c r="CK232" s="536"/>
      <c r="CL232" s="536"/>
      <c r="CM232" s="81"/>
      <c r="CN232" s="1230"/>
      <c r="CO232" s="1231"/>
      <c r="CP232" s="1227"/>
    </row>
    <row r="233" spans="89:94">
      <c r="CK233" s="536"/>
      <c r="CL233" s="536"/>
      <c r="CM233" s="81"/>
      <c r="CN233" s="1230"/>
      <c r="CO233" s="1231"/>
      <c r="CP233" s="1227"/>
    </row>
    <row r="234" spans="89:94">
      <c r="CK234" s="536"/>
      <c r="CL234" s="536"/>
      <c r="CM234" s="81"/>
      <c r="CN234" s="1230"/>
      <c r="CO234" s="1231"/>
      <c r="CP234" s="1227"/>
    </row>
    <row r="235" spans="89:94">
      <c r="CK235" s="536"/>
      <c r="CL235" s="536"/>
      <c r="CM235" s="81"/>
      <c r="CN235" s="1230"/>
      <c r="CO235" s="1231"/>
      <c r="CP235" s="1227"/>
    </row>
    <row r="236" spans="89:94">
      <c r="CK236" s="536"/>
      <c r="CL236" s="536"/>
      <c r="CM236" s="81"/>
      <c r="CN236" s="1230"/>
      <c r="CO236" s="1231"/>
      <c r="CP236" s="1227"/>
    </row>
    <row r="237" spans="89:94">
      <c r="CK237" s="536"/>
      <c r="CL237" s="536"/>
      <c r="CM237" s="81"/>
      <c r="CN237" s="1230"/>
      <c r="CO237" s="1231"/>
      <c r="CP237" s="1227"/>
    </row>
    <row r="238" spans="89:94">
      <c r="CK238" s="536"/>
      <c r="CL238" s="536"/>
      <c r="CM238" s="81"/>
      <c r="CN238" s="1230"/>
      <c r="CO238" s="1231"/>
      <c r="CP238" s="1227"/>
    </row>
    <row r="239" spans="89:94">
      <c r="CK239" s="536"/>
      <c r="CL239" s="536"/>
      <c r="CM239" s="81"/>
      <c r="CN239" s="1230"/>
      <c r="CO239" s="1231"/>
      <c r="CP239" s="1227"/>
    </row>
    <row r="240" spans="89:94">
      <c r="CK240" s="536"/>
      <c r="CL240" s="536"/>
      <c r="CM240" s="81"/>
      <c r="CN240" s="1230"/>
      <c r="CO240" s="1231"/>
      <c r="CP240" s="1227"/>
    </row>
    <row r="241" spans="89:94">
      <c r="CK241" s="536"/>
      <c r="CL241" s="536"/>
      <c r="CM241" s="81"/>
      <c r="CN241" s="1230"/>
      <c r="CO241" s="1231"/>
      <c r="CP241" s="1227"/>
    </row>
    <row r="242" spans="89:94">
      <c r="CK242" s="536"/>
      <c r="CL242" s="536"/>
      <c r="CM242" s="81"/>
      <c r="CN242" s="1230"/>
      <c r="CO242" s="1231"/>
      <c r="CP242" s="1227"/>
    </row>
    <row r="243" spans="89:94">
      <c r="CK243" s="536"/>
      <c r="CL243" s="536"/>
      <c r="CM243" s="81"/>
      <c r="CN243" s="1230"/>
      <c r="CO243" s="1231"/>
      <c r="CP243" s="1227"/>
    </row>
    <row r="244" spans="89:94">
      <c r="CK244" s="536"/>
      <c r="CL244" s="536"/>
      <c r="CM244" s="81"/>
      <c r="CN244" s="1230"/>
      <c r="CO244" s="1231"/>
      <c r="CP244" s="1227"/>
    </row>
    <row r="245" spans="89:94">
      <c r="CK245" s="536"/>
      <c r="CL245" s="536"/>
      <c r="CM245" s="81"/>
      <c r="CN245" s="1230"/>
      <c r="CO245" s="1231"/>
      <c r="CP245" s="1227"/>
    </row>
    <row r="246" spans="89:94">
      <c r="CK246" s="536"/>
      <c r="CL246" s="536"/>
      <c r="CM246" s="81"/>
      <c r="CN246" s="1230"/>
      <c r="CO246" s="1231"/>
      <c r="CP246" s="1227"/>
    </row>
    <row r="247" spans="89:94">
      <c r="CK247" s="536"/>
      <c r="CL247" s="536"/>
      <c r="CM247" s="81"/>
      <c r="CN247" s="1230"/>
      <c r="CO247" s="1231"/>
      <c r="CP247" s="1227"/>
    </row>
    <row r="248" spans="89:94">
      <c r="CK248" s="536"/>
      <c r="CL248" s="536"/>
      <c r="CM248" s="81"/>
      <c r="CN248" s="1230"/>
      <c r="CO248" s="1231"/>
      <c r="CP248" s="1227"/>
    </row>
    <row r="249" spans="89:94">
      <c r="CK249" s="536"/>
      <c r="CL249" s="536"/>
      <c r="CM249" s="81"/>
      <c r="CN249" s="1230"/>
      <c r="CO249" s="1231"/>
      <c r="CP249" s="1227"/>
    </row>
    <row r="250" spans="89:94">
      <c r="CK250" s="536"/>
      <c r="CL250" s="536"/>
      <c r="CM250" s="81"/>
      <c r="CN250" s="1230"/>
      <c r="CO250" s="1231"/>
      <c r="CP250" s="1227"/>
    </row>
    <row r="251" spans="89:94">
      <c r="CK251" s="536"/>
      <c r="CL251" s="536"/>
      <c r="CM251" s="81"/>
      <c r="CN251" s="1230"/>
      <c r="CO251" s="1231"/>
      <c r="CP251" s="1227"/>
    </row>
    <row r="252" spans="89:94">
      <c r="CK252" s="536"/>
      <c r="CL252" s="536"/>
      <c r="CM252" s="81"/>
      <c r="CN252" s="1230"/>
      <c r="CO252" s="1231"/>
      <c r="CP252" s="1227"/>
    </row>
    <row r="253" spans="89:94">
      <c r="CK253" s="536"/>
      <c r="CL253" s="536"/>
      <c r="CM253" s="81"/>
      <c r="CN253" s="1230"/>
      <c r="CO253" s="1231"/>
      <c r="CP253" s="1227"/>
    </row>
    <row r="254" spans="89:94">
      <c r="CK254" s="536"/>
      <c r="CL254" s="536"/>
      <c r="CM254" s="81"/>
      <c r="CN254" s="1230"/>
      <c r="CO254" s="1231"/>
      <c r="CP254" s="1227"/>
    </row>
    <row r="255" spans="89:94">
      <c r="CK255" s="536"/>
      <c r="CL255" s="536"/>
      <c r="CM255" s="81"/>
      <c r="CN255" s="1230"/>
      <c r="CO255" s="1231"/>
      <c r="CP255" s="1227"/>
    </row>
    <row r="256" spans="89:94">
      <c r="CK256" s="536"/>
      <c r="CL256" s="536"/>
      <c r="CM256" s="81"/>
      <c r="CN256" s="1230"/>
      <c r="CO256" s="1231"/>
      <c r="CP256" s="1227"/>
    </row>
    <row r="257" spans="89:94">
      <c r="CK257" s="536"/>
      <c r="CL257" s="536"/>
      <c r="CM257" s="81"/>
      <c r="CN257" s="1230"/>
      <c r="CO257" s="1231"/>
      <c r="CP257" s="1227"/>
    </row>
    <row r="258" spans="89:94">
      <c r="CK258" s="536"/>
      <c r="CL258" s="536"/>
      <c r="CM258" s="81"/>
      <c r="CN258" s="1230"/>
      <c r="CO258" s="1231"/>
      <c r="CP258" s="1227"/>
    </row>
    <row r="259" spans="89:94">
      <c r="CK259" s="536"/>
      <c r="CL259" s="536"/>
      <c r="CM259" s="81"/>
      <c r="CN259" s="1230"/>
      <c r="CO259" s="1231"/>
      <c r="CP259" s="1227"/>
    </row>
    <row r="260" spans="89:94">
      <c r="CK260" s="536"/>
      <c r="CL260" s="536"/>
      <c r="CM260" s="81"/>
      <c r="CN260" s="1230"/>
      <c r="CO260" s="1231"/>
      <c r="CP260" s="1227"/>
    </row>
    <row r="261" spans="89:94">
      <c r="CK261" s="536"/>
      <c r="CL261" s="536"/>
      <c r="CM261" s="81"/>
      <c r="CN261" s="1230"/>
      <c r="CO261" s="1231"/>
      <c r="CP261" s="1227"/>
    </row>
    <row r="262" spans="89:94">
      <c r="CK262" s="536"/>
      <c r="CL262" s="536"/>
      <c r="CM262" s="81"/>
      <c r="CN262" s="1230"/>
      <c r="CO262" s="1231"/>
      <c r="CP262" s="1227"/>
    </row>
    <row r="263" spans="89:94">
      <c r="CK263" s="536"/>
      <c r="CL263" s="536"/>
      <c r="CM263" s="81"/>
      <c r="CN263" s="1230"/>
      <c r="CO263" s="1231"/>
      <c r="CP263" s="1227"/>
    </row>
    <row r="264" spans="89:94">
      <c r="CK264" s="536"/>
      <c r="CL264" s="536"/>
      <c r="CM264" s="81"/>
      <c r="CN264" s="1230"/>
      <c r="CO264" s="1231"/>
      <c r="CP264" s="1227"/>
    </row>
    <row r="265" spans="89:94">
      <c r="CK265" s="536"/>
      <c r="CL265" s="536"/>
      <c r="CM265" s="81"/>
      <c r="CN265" s="1230"/>
      <c r="CO265" s="1231"/>
      <c r="CP265" s="1227"/>
    </row>
    <row r="266" spans="89:94">
      <c r="CK266" s="536"/>
      <c r="CL266" s="536"/>
      <c r="CM266" s="81"/>
      <c r="CN266" s="1230"/>
      <c r="CO266" s="1231"/>
      <c r="CP266" s="1227"/>
    </row>
    <row r="267" spans="89:94">
      <c r="CK267" s="536"/>
      <c r="CL267" s="536"/>
      <c r="CM267" s="81"/>
      <c r="CN267" s="1230"/>
      <c r="CO267" s="1231"/>
      <c r="CP267" s="1227"/>
    </row>
    <row r="268" spans="89:94">
      <c r="CK268" s="536"/>
      <c r="CL268" s="536"/>
      <c r="CM268" s="81"/>
      <c r="CN268" s="1230"/>
      <c r="CO268" s="1231"/>
      <c r="CP268" s="1227"/>
    </row>
    <row r="269" spans="89:94">
      <c r="CK269" s="536"/>
      <c r="CL269" s="536"/>
      <c r="CM269" s="81"/>
      <c r="CN269" s="1230"/>
      <c r="CO269" s="1231"/>
      <c r="CP269" s="1227"/>
    </row>
    <row r="270" spans="89:94">
      <c r="CK270" s="536"/>
      <c r="CL270" s="536"/>
      <c r="CM270" s="81"/>
      <c r="CN270" s="1230"/>
      <c r="CO270" s="1231"/>
      <c r="CP270" s="1227"/>
    </row>
    <row r="271" spans="89:94">
      <c r="CK271" s="536"/>
      <c r="CL271" s="536"/>
      <c r="CM271" s="81"/>
      <c r="CN271" s="1230"/>
      <c r="CO271" s="1231"/>
      <c r="CP271" s="1227"/>
    </row>
    <row r="272" spans="89:94">
      <c r="CK272" s="536"/>
      <c r="CL272" s="536"/>
      <c r="CM272" s="81"/>
      <c r="CN272" s="1230"/>
      <c r="CO272" s="1231"/>
      <c r="CP272" s="1227"/>
    </row>
    <row r="273" spans="89:94">
      <c r="CK273" s="536"/>
      <c r="CL273" s="536"/>
      <c r="CM273" s="81"/>
      <c r="CN273" s="1230"/>
      <c r="CO273" s="1231"/>
      <c r="CP273" s="1227"/>
    </row>
    <row r="274" spans="89:94">
      <c r="CK274" s="536"/>
      <c r="CL274" s="536"/>
      <c r="CM274" s="81"/>
      <c r="CN274" s="1230"/>
      <c r="CO274" s="1231"/>
      <c r="CP274" s="1227"/>
    </row>
    <row r="275" spans="89:94">
      <c r="CK275" s="536"/>
      <c r="CL275" s="536"/>
      <c r="CM275" s="81"/>
      <c r="CN275" s="1230"/>
      <c r="CO275" s="1231"/>
      <c r="CP275" s="1227"/>
    </row>
    <row r="276" spans="89:94">
      <c r="CK276" s="536"/>
      <c r="CL276" s="536"/>
      <c r="CM276" s="81"/>
      <c r="CN276" s="1230"/>
      <c r="CO276" s="1231"/>
      <c r="CP276" s="1227"/>
    </row>
    <row r="277" spans="89:94">
      <c r="CK277" s="536"/>
      <c r="CL277" s="536"/>
      <c r="CM277" s="81"/>
      <c r="CN277" s="1230"/>
      <c r="CO277" s="1231"/>
      <c r="CP277" s="1227"/>
    </row>
    <row r="278" spans="89:94">
      <c r="CK278" s="536"/>
      <c r="CL278" s="536"/>
      <c r="CM278" s="81"/>
      <c r="CN278" s="1230"/>
      <c r="CO278" s="1231"/>
      <c r="CP278" s="1227"/>
    </row>
    <row r="279" spans="89:94">
      <c r="CK279" s="536"/>
      <c r="CL279" s="536"/>
      <c r="CM279" s="81"/>
      <c r="CN279" s="1230"/>
      <c r="CO279" s="1231"/>
      <c r="CP279" s="1227"/>
    </row>
    <row r="280" spans="89:94">
      <c r="CK280" s="536"/>
      <c r="CL280" s="536"/>
      <c r="CM280" s="81"/>
      <c r="CN280" s="1230"/>
      <c r="CO280" s="1231"/>
      <c r="CP280" s="1227"/>
    </row>
    <row r="281" spans="89:94">
      <c r="CK281" s="536"/>
      <c r="CL281" s="536"/>
      <c r="CM281" s="81"/>
      <c r="CN281" s="1230"/>
      <c r="CO281" s="1231"/>
      <c r="CP281" s="1227"/>
    </row>
    <row r="282" spans="89:94">
      <c r="CK282" s="536"/>
      <c r="CL282" s="536"/>
      <c r="CM282" s="81"/>
      <c r="CN282" s="1230"/>
      <c r="CO282" s="1231"/>
      <c r="CP282" s="1227"/>
    </row>
    <row r="283" spans="89:94">
      <c r="CK283" s="536"/>
      <c r="CL283" s="536"/>
      <c r="CM283" s="81"/>
      <c r="CN283" s="1230"/>
      <c r="CO283" s="1231"/>
      <c r="CP283" s="1227"/>
    </row>
    <row r="284" spans="89:94">
      <c r="CK284" s="536"/>
      <c r="CL284" s="536"/>
      <c r="CM284" s="81"/>
      <c r="CN284" s="1230"/>
      <c r="CO284" s="1231"/>
      <c r="CP284" s="1227"/>
    </row>
    <row r="285" spans="89:94">
      <c r="CK285" s="536"/>
      <c r="CL285" s="536"/>
      <c r="CM285" s="81"/>
      <c r="CN285" s="1230"/>
      <c r="CO285" s="1231"/>
      <c r="CP285" s="1227"/>
    </row>
    <row r="286" spans="89:94">
      <c r="CK286" s="536"/>
      <c r="CL286" s="536"/>
      <c r="CM286" s="81"/>
      <c r="CN286" s="1230"/>
      <c r="CO286" s="1231"/>
      <c r="CP286" s="1227"/>
    </row>
    <row r="287" spans="89:94">
      <c r="CK287" s="536"/>
      <c r="CL287" s="536"/>
      <c r="CM287" s="81"/>
      <c r="CN287" s="1230"/>
      <c r="CO287" s="1231"/>
      <c r="CP287" s="1227"/>
    </row>
    <row r="288" spans="89:94">
      <c r="CK288" s="536"/>
      <c r="CL288" s="536"/>
      <c r="CM288" s="81"/>
      <c r="CN288" s="1230"/>
      <c r="CO288" s="1231"/>
      <c r="CP288" s="1227"/>
    </row>
    <row r="289" spans="89:94">
      <c r="CK289" s="536"/>
      <c r="CL289" s="536"/>
      <c r="CM289" s="81"/>
      <c r="CN289" s="1230"/>
      <c r="CO289" s="1231"/>
      <c r="CP289" s="1227"/>
    </row>
    <row r="290" spans="89:94">
      <c r="CK290" s="536"/>
      <c r="CL290" s="536"/>
      <c r="CM290" s="81"/>
      <c r="CN290" s="1230"/>
      <c r="CO290" s="1231"/>
      <c r="CP290" s="1227"/>
    </row>
    <row r="291" spans="89:94">
      <c r="CK291" s="536"/>
      <c r="CL291" s="536"/>
      <c r="CM291" s="81"/>
      <c r="CN291" s="1230"/>
      <c r="CO291" s="1231"/>
      <c r="CP291" s="1227"/>
    </row>
    <row r="292" spans="89:94">
      <c r="CK292" s="536"/>
      <c r="CL292" s="536"/>
      <c r="CM292" s="81"/>
      <c r="CN292" s="1230"/>
      <c r="CO292" s="1231"/>
      <c r="CP292" s="1227"/>
    </row>
    <row r="293" spans="89:94">
      <c r="CK293" s="536"/>
      <c r="CL293" s="536"/>
      <c r="CM293" s="81"/>
      <c r="CN293" s="1230"/>
      <c r="CO293" s="1231"/>
      <c r="CP293" s="1227"/>
    </row>
    <row r="294" spans="89:94">
      <c r="CK294" s="536"/>
      <c r="CL294" s="536"/>
      <c r="CM294" s="81"/>
      <c r="CN294" s="1230"/>
      <c r="CO294" s="1231"/>
      <c r="CP294" s="1227"/>
    </row>
    <row r="295" spans="89:94">
      <c r="CK295" s="536"/>
      <c r="CL295" s="536"/>
      <c r="CM295" s="81"/>
      <c r="CN295" s="1230"/>
      <c r="CO295" s="1231"/>
      <c r="CP295" s="1227"/>
    </row>
    <row r="296" spans="89:94">
      <c r="CK296" s="536"/>
      <c r="CL296" s="536"/>
      <c r="CM296" s="81"/>
      <c r="CN296" s="1230"/>
      <c r="CO296" s="1231"/>
      <c r="CP296" s="1227"/>
    </row>
    <row r="297" spans="89:94">
      <c r="CK297" s="536"/>
      <c r="CL297" s="536"/>
      <c r="CM297" s="81"/>
      <c r="CN297" s="1230"/>
      <c r="CO297" s="1231"/>
      <c r="CP297" s="1227"/>
    </row>
    <row r="298" spans="89:94">
      <c r="CK298" s="536"/>
      <c r="CL298" s="536"/>
      <c r="CM298" s="81"/>
      <c r="CN298" s="1230"/>
      <c r="CO298" s="1231"/>
      <c r="CP298" s="1227"/>
    </row>
    <row r="299" spans="89:94">
      <c r="CK299" s="536"/>
      <c r="CL299" s="536"/>
      <c r="CM299" s="81"/>
      <c r="CN299" s="1230"/>
      <c r="CO299" s="1231"/>
      <c r="CP299" s="1227"/>
    </row>
    <row r="300" spans="89:94">
      <c r="CK300" s="536"/>
      <c r="CL300" s="536"/>
      <c r="CM300" s="81"/>
      <c r="CN300" s="1230"/>
      <c r="CO300" s="1231"/>
      <c r="CP300" s="1227"/>
    </row>
    <row r="301" spans="89:94">
      <c r="CK301" s="536"/>
      <c r="CL301" s="536"/>
      <c r="CM301" s="81"/>
      <c r="CN301" s="1230"/>
      <c r="CO301" s="1231"/>
      <c r="CP301" s="1227"/>
    </row>
    <row r="302" spans="89:94">
      <c r="CK302" s="536"/>
      <c r="CL302" s="536"/>
      <c r="CM302" s="81"/>
      <c r="CN302" s="1230"/>
      <c r="CO302" s="1231"/>
      <c r="CP302" s="1227"/>
    </row>
    <row r="303" spans="89:94">
      <c r="CK303" s="536"/>
      <c r="CL303" s="536"/>
      <c r="CM303" s="81"/>
      <c r="CN303" s="1230"/>
      <c r="CO303" s="1231"/>
      <c r="CP303" s="1227"/>
    </row>
    <row r="304" spans="89:94">
      <c r="CK304" s="536"/>
      <c r="CL304" s="536"/>
      <c r="CM304" s="81"/>
      <c r="CN304" s="1230"/>
      <c r="CO304" s="1231"/>
      <c r="CP304" s="1227"/>
    </row>
    <row r="305" spans="89:94">
      <c r="CK305" s="536"/>
      <c r="CL305" s="536"/>
      <c r="CM305" s="81"/>
      <c r="CN305" s="1230"/>
      <c r="CO305" s="1231"/>
      <c r="CP305" s="1227"/>
    </row>
    <row r="306" spans="89:94">
      <c r="CK306" s="536"/>
      <c r="CL306" s="536"/>
      <c r="CM306" s="81"/>
      <c r="CN306" s="1230"/>
      <c r="CO306" s="1231"/>
      <c r="CP306" s="1227"/>
    </row>
    <row r="307" spans="89:94">
      <c r="CK307" s="536"/>
      <c r="CL307" s="536"/>
      <c r="CM307" s="81"/>
      <c r="CN307" s="1230"/>
      <c r="CO307" s="1231"/>
      <c r="CP307" s="1227"/>
    </row>
    <row r="308" spans="89:94">
      <c r="CK308" s="536"/>
      <c r="CL308" s="536"/>
      <c r="CM308" s="81"/>
      <c r="CN308" s="1230"/>
      <c r="CO308" s="1231"/>
      <c r="CP308" s="1227"/>
    </row>
    <row r="309" spans="89:94">
      <c r="CK309" s="536"/>
      <c r="CL309" s="536"/>
      <c r="CM309" s="81"/>
      <c r="CN309" s="1230"/>
      <c r="CO309" s="1231"/>
      <c r="CP309" s="1227"/>
    </row>
    <row r="310" spans="89:94">
      <c r="CK310" s="536"/>
      <c r="CL310" s="536"/>
      <c r="CM310" s="81"/>
      <c r="CN310" s="1230"/>
      <c r="CO310" s="1231"/>
      <c r="CP310" s="1227"/>
    </row>
    <row r="311" spans="89:94">
      <c r="CK311" s="536"/>
      <c r="CL311" s="536"/>
      <c r="CM311" s="81"/>
      <c r="CN311" s="1230"/>
      <c r="CO311" s="1231"/>
      <c r="CP311" s="1227"/>
    </row>
    <row r="312" spans="89:94">
      <c r="CK312" s="536"/>
      <c r="CL312" s="536"/>
      <c r="CM312" s="81"/>
      <c r="CN312" s="1230"/>
      <c r="CO312" s="1231"/>
      <c r="CP312" s="1227"/>
    </row>
    <row r="313" spans="89:94">
      <c r="CK313" s="536"/>
      <c r="CL313" s="536"/>
      <c r="CM313" s="81"/>
      <c r="CN313" s="1230"/>
      <c r="CO313" s="1231"/>
      <c r="CP313" s="1227"/>
    </row>
    <row r="314" spans="89:94">
      <c r="CK314" s="536"/>
      <c r="CL314" s="536"/>
      <c r="CM314" s="81"/>
      <c r="CN314" s="1230"/>
      <c r="CO314" s="1231"/>
      <c r="CP314" s="1227"/>
    </row>
    <row r="315" spans="89:94">
      <c r="CK315" s="536"/>
      <c r="CL315" s="536"/>
      <c r="CM315" s="81"/>
      <c r="CN315" s="1230"/>
      <c r="CO315" s="1231"/>
      <c r="CP315" s="1227"/>
    </row>
    <row r="316" spans="89:94">
      <c r="CK316" s="536"/>
      <c r="CL316" s="536"/>
      <c r="CM316" s="81"/>
      <c r="CN316" s="1230"/>
      <c r="CO316" s="1231"/>
      <c r="CP316" s="1227"/>
    </row>
    <row r="317" spans="89:94">
      <c r="CK317" s="536"/>
      <c r="CL317" s="536"/>
      <c r="CM317" s="81"/>
      <c r="CN317" s="1230"/>
      <c r="CO317" s="1231"/>
      <c r="CP317" s="1227"/>
    </row>
    <row r="318" spans="89:94">
      <c r="CK318" s="536"/>
      <c r="CL318" s="536"/>
      <c r="CM318" s="81"/>
      <c r="CN318" s="1230"/>
      <c r="CO318" s="1231"/>
      <c r="CP318" s="1227"/>
    </row>
    <row r="319" spans="89:94">
      <c r="CK319" s="536"/>
      <c r="CL319" s="536"/>
      <c r="CM319" s="81"/>
      <c r="CN319" s="1230"/>
      <c r="CO319" s="1231"/>
      <c r="CP319" s="1227"/>
    </row>
    <row r="320" spans="89:94">
      <c r="CK320" s="536"/>
      <c r="CL320" s="536"/>
      <c r="CM320" s="81"/>
      <c r="CN320" s="1230"/>
      <c r="CO320" s="1231"/>
      <c r="CP320" s="1227"/>
    </row>
    <row r="321" spans="89:94">
      <c r="CK321" s="536"/>
      <c r="CL321" s="536"/>
      <c r="CM321" s="81"/>
      <c r="CN321" s="1230"/>
      <c r="CO321" s="1231"/>
      <c r="CP321" s="1227"/>
    </row>
    <row r="322" spans="89:94">
      <c r="CK322" s="536"/>
      <c r="CL322" s="536"/>
      <c r="CM322" s="81"/>
      <c r="CN322" s="1230"/>
      <c r="CO322" s="1231"/>
      <c r="CP322" s="1227"/>
    </row>
    <row r="323" spans="89:94">
      <c r="CK323" s="536"/>
      <c r="CL323" s="536"/>
      <c r="CM323" s="81"/>
      <c r="CN323" s="1230"/>
      <c r="CO323" s="1231"/>
      <c r="CP323" s="1227"/>
    </row>
    <row r="324" spans="89:94">
      <c r="CK324" s="536"/>
      <c r="CL324" s="536"/>
      <c r="CM324" s="81"/>
      <c r="CN324" s="1230"/>
      <c r="CO324" s="1231"/>
      <c r="CP324" s="1227"/>
    </row>
    <row r="325" spans="89:94">
      <c r="CK325" s="536"/>
      <c r="CL325" s="536"/>
      <c r="CM325" s="81"/>
      <c r="CN325" s="1230"/>
      <c r="CO325" s="1231"/>
      <c r="CP325" s="1227"/>
    </row>
    <row r="326" spans="89:94">
      <c r="CK326" s="536"/>
      <c r="CL326" s="536"/>
      <c r="CM326" s="81"/>
      <c r="CN326" s="1230"/>
      <c r="CO326" s="1231"/>
      <c r="CP326" s="1227"/>
    </row>
    <row r="327" spans="89:94">
      <c r="CK327" s="536"/>
      <c r="CL327" s="536"/>
      <c r="CM327" s="81"/>
      <c r="CN327" s="1230"/>
      <c r="CO327" s="1231"/>
      <c r="CP327" s="1227"/>
    </row>
    <row r="328" spans="89:94">
      <c r="CK328" s="536"/>
      <c r="CL328" s="536"/>
      <c r="CM328" s="81"/>
      <c r="CN328" s="1230"/>
      <c r="CO328" s="1231"/>
      <c r="CP328" s="1227"/>
    </row>
    <row r="329" spans="89:94">
      <c r="CK329" s="536"/>
      <c r="CL329" s="536"/>
      <c r="CM329" s="81"/>
      <c r="CN329" s="1230"/>
      <c r="CO329" s="1231"/>
      <c r="CP329" s="1227"/>
    </row>
    <row r="330" spans="89:94">
      <c r="CK330" s="536"/>
      <c r="CL330" s="536"/>
      <c r="CM330" s="81"/>
      <c r="CN330" s="1230"/>
      <c r="CO330" s="1231"/>
      <c r="CP330" s="1227"/>
    </row>
    <row r="331" spans="89:94">
      <c r="CK331" s="536"/>
      <c r="CL331" s="536"/>
      <c r="CM331" s="81"/>
      <c r="CN331" s="1230"/>
      <c r="CO331" s="1231"/>
      <c r="CP331" s="1227"/>
    </row>
    <row r="332" spans="89:94">
      <c r="CK332" s="536"/>
      <c r="CL332" s="536"/>
      <c r="CM332" s="81"/>
      <c r="CN332" s="1230"/>
      <c r="CO332" s="1231"/>
      <c r="CP332" s="1227"/>
    </row>
    <row r="333" spans="89:94">
      <c r="CK333" s="536"/>
      <c r="CL333" s="536"/>
      <c r="CM333" s="81"/>
      <c r="CN333" s="1230"/>
      <c r="CO333" s="1231"/>
      <c r="CP333" s="1227"/>
    </row>
    <row r="334" spans="89:94">
      <c r="CK334" s="536"/>
      <c r="CL334" s="536"/>
      <c r="CM334" s="81"/>
      <c r="CN334" s="1230"/>
      <c r="CO334" s="1231"/>
      <c r="CP334" s="1227"/>
    </row>
    <row r="335" spans="89:94">
      <c r="CK335" s="536"/>
      <c r="CL335" s="536"/>
      <c r="CM335" s="81"/>
      <c r="CN335" s="1230"/>
      <c r="CO335" s="1231"/>
      <c r="CP335" s="1227"/>
    </row>
    <row r="336" spans="89:94">
      <c r="CK336" s="536"/>
      <c r="CL336" s="536"/>
      <c r="CM336" s="81"/>
      <c r="CN336" s="1230"/>
      <c r="CO336" s="1231"/>
      <c r="CP336" s="1227"/>
    </row>
    <row r="337" spans="89:94">
      <c r="CK337" s="536"/>
      <c r="CL337" s="536"/>
      <c r="CM337" s="81"/>
      <c r="CN337" s="1230"/>
      <c r="CO337" s="1231"/>
      <c r="CP337" s="1227"/>
    </row>
    <row r="338" spans="89:94">
      <c r="CK338" s="536"/>
      <c r="CL338" s="536"/>
      <c r="CM338" s="81"/>
      <c r="CN338" s="1230"/>
      <c r="CO338" s="1231"/>
      <c r="CP338" s="1227"/>
    </row>
    <row r="339" spans="89:94">
      <c r="CK339" s="536"/>
      <c r="CL339" s="536"/>
      <c r="CM339" s="81"/>
      <c r="CN339" s="1230"/>
      <c r="CO339" s="1231"/>
      <c r="CP339" s="1227"/>
    </row>
    <row r="340" spans="89:94">
      <c r="CK340" s="536"/>
      <c r="CL340" s="536"/>
      <c r="CM340" s="81"/>
      <c r="CN340" s="1230"/>
      <c r="CO340" s="1231"/>
      <c r="CP340" s="1227"/>
    </row>
    <row r="341" spans="89:94">
      <c r="CK341" s="536"/>
      <c r="CL341" s="536"/>
      <c r="CM341" s="81"/>
      <c r="CN341" s="1230"/>
      <c r="CO341" s="1231"/>
      <c r="CP341" s="1227"/>
    </row>
    <row r="342" spans="89:94">
      <c r="CK342" s="536"/>
      <c r="CL342" s="536"/>
      <c r="CM342" s="81"/>
      <c r="CN342" s="1230"/>
      <c r="CO342" s="1231"/>
      <c r="CP342" s="1227"/>
    </row>
    <row r="343" spans="89:94">
      <c r="CK343" s="536"/>
      <c r="CL343" s="536"/>
      <c r="CM343" s="81"/>
      <c r="CN343" s="1230"/>
      <c r="CO343" s="1231"/>
      <c r="CP343" s="1227"/>
    </row>
    <row r="344" spans="89:94">
      <c r="CK344" s="536"/>
      <c r="CL344" s="536"/>
      <c r="CM344" s="81"/>
      <c r="CN344" s="1230"/>
      <c r="CO344" s="1231"/>
      <c r="CP344" s="1227"/>
    </row>
    <row r="345" spans="89:94">
      <c r="CK345" s="536"/>
      <c r="CL345" s="536"/>
      <c r="CM345" s="81"/>
      <c r="CN345" s="1230"/>
      <c r="CO345" s="1231"/>
      <c r="CP345" s="1227"/>
    </row>
    <row r="346" spans="89:94">
      <c r="CK346" s="536"/>
      <c r="CL346" s="536"/>
      <c r="CM346" s="81"/>
      <c r="CN346" s="1230"/>
      <c r="CO346" s="1231"/>
      <c r="CP346" s="1227"/>
    </row>
    <row r="347" spans="89:94">
      <c r="CK347" s="536"/>
      <c r="CL347" s="536"/>
      <c r="CM347" s="81"/>
      <c r="CN347" s="1230"/>
      <c r="CO347" s="1231"/>
      <c r="CP347" s="1227"/>
    </row>
    <row r="348" spans="89:94">
      <c r="CK348" s="536"/>
      <c r="CL348" s="536"/>
      <c r="CM348" s="81"/>
      <c r="CN348" s="1230"/>
      <c r="CO348" s="1231"/>
      <c r="CP348" s="1227"/>
    </row>
    <row r="349" spans="89:94">
      <c r="CK349" s="536"/>
      <c r="CL349" s="536"/>
      <c r="CM349" s="81"/>
      <c r="CN349" s="1230"/>
      <c r="CO349" s="1231"/>
      <c r="CP349" s="1227"/>
    </row>
    <row r="350" spans="89:94">
      <c r="CK350" s="536"/>
      <c r="CL350" s="536"/>
      <c r="CM350" s="81"/>
      <c r="CN350" s="1230"/>
      <c r="CO350" s="1231"/>
      <c r="CP350" s="1227"/>
    </row>
    <row r="351" spans="89:94">
      <c r="CK351" s="536"/>
      <c r="CL351" s="536"/>
      <c r="CM351" s="81"/>
      <c r="CN351" s="1230"/>
      <c r="CO351" s="1231"/>
      <c r="CP351" s="1227"/>
    </row>
    <row r="352" spans="89:94">
      <c r="CK352" s="536"/>
      <c r="CL352" s="536"/>
      <c r="CM352" s="81"/>
      <c r="CN352" s="1230"/>
      <c r="CO352" s="1231"/>
      <c r="CP352" s="1227"/>
    </row>
    <row r="353" spans="89:94">
      <c r="CK353" s="536"/>
      <c r="CL353" s="536"/>
      <c r="CM353" s="81"/>
      <c r="CN353" s="1230"/>
      <c r="CO353" s="1231"/>
      <c r="CP353" s="1227"/>
    </row>
    <row r="354" spans="89:94">
      <c r="CK354" s="536"/>
      <c r="CL354" s="536"/>
      <c r="CM354" s="81"/>
      <c r="CN354" s="1230"/>
      <c r="CO354" s="1231"/>
      <c r="CP354" s="1227"/>
    </row>
    <row r="355" spans="89:94">
      <c r="CK355" s="536"/>
      <c r="CL355" s="536"/>
      <c r="CM355" s="81"/>
      <c r="CN355" s="1230"/>
      <c r="CO355" s="1231"/>
      <c r="CP355" s="1227"/>
    </row>
    <row r="356" spans="89:94">
      <c r="CK356" s="536"/>
      <c r="CL356" s="536"/>
      <c r="CM356" s="81"/>
      <c r="CN356" s="1230"/>
      <c r="CO356" s="1231"/>
      <c r="CP356" s="1227"/>
    </row>
    <row r="357" spans="89:94">
      <c r="CK357" s="536"/>
      <c r="CL357" s="536"/>
      <c r="CM357" s="81"/>
      <c r="CN357" s="1230"/>
      <c r="CO357" s="1231"/>
      <c r="CP357" s="1227"/>
    </row>
    <row r="358" spans="89:94">
      <c r="CK358" s="536"/>
      <c r="CL358" s="536"/>
      <c r="CM358" s="81"/>
      <c r="CN358" s="1230"/>
      <c r="CO358" s="1231"/>
      <c r="CP358" s="1227"/>
    </row>
    <row r="359" spans="89:94">
      <c r="CK359" s="536"/>
      <c r="CL359" s="536"/>
      <c r="CM359" s="81"/>
      <c r="CN359" s="1230"/>
      <c r="CO359" s="1231"/>
      <c r="CP359" s="1227"/>
    </row>
    <row r="360" spans="89:94">
      <c r="CK360" s="536"/>
      <c r="CL360" s="536"/>
      <c r="CM360" s="81"/>
      <c r="CN360" s="1230"/>
      <c r="CO360" s="1231"/>
      <c r="CP360" s="1227"/>
    </row>
    <row r="361" spans="89:94">
      <c r="CK361" s="536"/>
      <c r="CL361" s="536"/>
      <c r="CM361" s="81"/>
      <c r="CN361" s="1230"/>
      <c r="CO361" s="1231"/>
      <c r="CP361" s="1227"/>
    </row>
    <row r="362" spans="89:94">
      <c r="CK362" s="536"/>
      <c r="CL362" s="536"/>
      <c r="CM362" s="81"/>
      <c r="CN362" s="1230"/>
      <c r="CO362" s="1231"/>
      <c r="CP362" s="1227"/>
    </row>
    <row r="363" spans="89:94">
      <c r="CK363" s="536"/>
      <c r="CL363" s="536"/>
      <c r="CM363" s="81"/>
      <c r="CN363" s="1230"/>
      <c r="CO363" s="1231"/>
      <c r="CP363" s="1227"/>
    </row>
    <row r="364" spans="89:94">
      <c r="CK364" s="536"/>
      <c r="CL364" s="536"/>
      <c r="CM364" s="81"/>
      <c r="CN364" s="1230"/>
      <c r="CO364" s="1231"/>
      <c r="CP364" s="1227"/>
    </row>
    <row r="365" spans="89:94">
      <c r="CK365" s="536"/>
      <c r="CL365" s="536"/>
      <c r="CM365" s="81"/>
      <c r="CN365" s="1230"/>
      <c r="CO365" s="1231"/>
      <c r="CP365" s="1227"/>
    </row>
    <row r="366" spans="89:94">
      <c r="CK366" s="536"/>
      <c r="CL366" s="536"/>
      <c r="CM366" s="81"/>
      <c r="CN366" s="1230"/>
      <c r="CO366" s="1231"/>
      <c r="CP366" s="1227"/>
    </row>
    <row r="367" spans="89:94">
      <c r="CK367" s="536"/>
      <c r="CL367" s="536"/>
      <c r="CM367" s="81"/>
      <c r="CN367" s="1230"/>
      <c r="CO367" s="1231"/>
      <c r="CP367" s="1227"/>
    </row>
    <row r="368" spans="89:94">
      <c r="CK368" s="536"/>
      <c r="CL368" s="536"/>
      <c r="CM368" s="81"/>
      <c r="CN368" s="1230"/>
      <c r="CO368" s="1231"/>
      <c r="CP368" s="1227"/>
    </row>
    <row r="369" spans="89:94">
      <c r="CK369" s="536"/>
      <c r="CL369" s="536"/>
      <c r="CM369" s="81"/>
      <c r="CN369" s="1230"/>
      <c r="CO369" s="1231"/>
      <c r="CP369" s="1227"/>
    </row>
    <row r="370" spans="89:94">
      <c r="CK370" s="536"/>
      <c r="CL370" s="536"/>
      <c r="CM370" s="81"/>
      <c r="CN370" s="1230"/>
      <c r="CO370" s="1231"/>
      <c r="CP370" s="1227"/>
    </row>
    <row r="371" spans="89:94">
      <c r="CK371" s="536"/>
      <c r="CL371" s="536"/>
      <c r="CM371" s="81"/>
      <c r="CN371" s="1230"/>
      <c r="CO371" s="1231"/>
      <c r="CP371" s="1227"/>
    </row>
    <row r="372" spans="89:94">
      <c r="CK372" s="536"/>
      <c r="CL372" s="536"/>
      <c r="CM372" s="81"/>
      <c r="CN372" s="1230"/>
      <c r="CO372" s="1231"/>
      <c r="CP372" s="1227"/>
    </row>
    <row r="373" spans="89:94">
      <c r="CK373" s="536"/>
      <c r="CL373" s="536"/>
      <c r="CM373" s="81"/>
      <c r="CN373" s="1230"/>
      <c r="CO373" s="1231"/>
      <c r="CP373" s="1227"/>
    </row>
    <row r="374" spans="89:94">
      <c r="CK374" s="536"/>
      <c r="CL374" s="536"/>
      <c r="CM374" s="81"/>
      <c r="CN374" s="1230"/>
      <c r="CO374" s="1231"/>
      <c r="CP374" s="1227"/>
    </row>
    <row r="375" spans="89:94">
      <c r="CK375" s="536"/>
      <c r="CL375" s="536"/>
      <c r="CM375" s="81"/>
      <c r="CN375" s="1230"/>
      <c r="CO375" s="1231"/>
      <c r="CP375" s="1227"/>
    </row>
    <row r="376" spans="89:94">
      <c r="CK376" s="536"/>
      <c r="CL376" s="536"/>
      <c r="CM376" s="81"/>
      <c r="CN376" s="1230"/>
      <c r="CO376" s="1231"/>
      <c r="CP376" s="1227"/>
    </row>
    <row r="377" spans="89:94">
      <c r="CK377" s="536"/>
      <c r="CL377" s="536"/>
      <c r="CM377" s="81"/>
      <c r="CN377" s="1230"/>
      <c r="CO377" s="1231"/>
      <c r="CP377" s="1227"/>
    </row>
    <row r="378" spans="89:94">
      <c r="CK378" s="536"/>
      <c r="CL378" s="536"/>
      <c r="CM378" s="81"/>
      <c r="CN378" s="1230"/>
      <c r="CO378" s="1231"/>
      <c r="CP378" s="1227"/>
    </row>
    <row r="379" spans="89:94">
      <c r="CK379" s="536"/>
      <c r="CL379" s="536"/>
      <c r="CM379" s="81"/>
      <c r="CN379" s="1230"/>
      <c r="CO379" s="1231"/>
      <c r="CP379" s="1227"/>
    </row>
    <row r="380" spans="89:94">
      <c r="CK380" s="536"/>
      <c r="CL380" s="536"/>
      <c r="CM380" s="81"/>
      <c r="CN380" s="1230"/>
      <c r="CO380" s="1231"/>
      <c r="CP380" s="1227"/>
    </row>
    <row r="381" spans="89:94">
      <c r="CK381" s="536"/>
      <c r="CL381" s="536"/>
      <c r="CM381" s="81"/>
      <c r="CN381" s="1230"/>
      <c r="CO381" s="1231"/>
      <c r="CP381" s="1227"/>
    </row>
    <row r="382" spans="89:94">
      <c r="CK382" s="536"/>
      <c r="CL382" s="536"/>
      <c r="CM382" s="81"/>
      <c r="CN382" s="1230"/>
      <c r="CO382" s="1231"/>
      <c r="CP382" s="1227"/>
    </row>
    <row r="383" spans="89:94">
      <c r="CK383" s="536"/>
      <c r="CL383" s="536"/>
      <c r="CM383" s="81"/>
      <c r="CN383" s="1230"/>
      <c r="CO383" s="1231"/>
      <c r="CP383" s="1227"/>
    </row>
    <row r="384" spans="89:94">
      <c r="CK384" s="536"/>
      <c r="CL384" s="536"/>
      <c r="CM384" s="81"/>
      <c r="CN384" s="1230"/>
      <c r="CO384" s="1231"/>
      <c r="CP384" s="1227"/>
    </row>
    <row r="385" spans="89:94">
      <c r="CK385" s="536"/>
      <c r="CL385" s="536"/>
      <c r="CM385" s="81"/>
      <c r="CN385" s="1230"/>
      <c r="CO385" s="1231"/>
      <c r="CP385" s="1227"/>
    </row>
    <row r="386" spans="89:94">
      <c r="CK386" s="536"/>
      <c r="CL386" s="536"/>
      <c r="CM386" s="81"/>
      <c r="CN386" s="1230"/>
      <c r="CO386" s="1231"/>
      <c r="CP386" s="1227"/>
    </row>
    <row r="387" spans="89:94">
      <c r="CK387" s="536"/>
      <c r="CL387" s="536"/>
      <c r="CM387" s="81"/>
      <c r="CN387" s="1230"/>
      <c r="CO387" s="1231"/>
      <c r="CP387" s="1227"/>
    </row>
    <row r="388" spans="89:94">
      <c r="CK388" s="536"/>
      <c r="CL388" s="536"/>
      <c r="CM388" s="81"/>
      <c r="CN388" s="1230"/>
      <c r="CO388" s="1231"/>
      <c r="CP388" s="1227"/>
    </row>
    <row r="389" spans="89:94">
      <c r="CK389" s="536"/>
      <c r="CL389" s="536"/>
      <c r="CM389" s="81"/>
      <c r="CN389" s="1230"/>
      <c r="CO389" s="1231"/>
      <c r="CP389" s="1227"/>
    </row>
    <row r="390" spans="89:94">
      <c r="CK390" s="536"/>
      <c r="CL390" s="536"/>
      <c r="CM390" s="81"/>
      <c r="CN390" s="1230"/>
      <c r="CO390" s="1231"/>
      <c r="CP390" s="1227"/>
    </row>
    <row r="391" spans="89:94">
      <c r="CK391" s="536"/>
      <c r="CL391" s="536"/>
      <c r="CM391" s="81"/>
      <c r="CN391" s="1230"/>
      <c r="CO391" s="1231"/>
      <c r="CP391" s="1227"/>
    </row>
    <row r="392" spans="89:94">
      <c r="CK392" s="536"/>
      <c r="CL392" s="536"/>
      <c r="CM392" s="81"/>
      <c r="CN392" s="1230"/>
      <c r="CO392" s="1231"/>
      <c r="CP392" s="1227"/>
    </row>
    <row r="393" spans="89:94">
      <c r="CK393" s="536"/>
      <c r="CL393" s="536"/>
      <c r="CM393" s="81"/>
      <c r="CN393" s="1230"/>
      <c r="CO393" s="1231"/>
      <c r="CP393" s="1227"/>
    </row>
    <row r="394" spans="89:94">
      <c r="CK394" s="536"/>
      <c r="CL394" s="536"/>
      <c r="CM394" s="81"/>
      <c r="CN394" s="1230"/>
      <c r="CO394" s="1231"/>
      <c r="CP394" s="1227"/>
    </row>
    <row r="395" spans="89:94">
      <c r="CK395" s="536"/>
      <c r="CL395" s="536"/>
      <c r="CM395" s="81"/>
      <c r="CN395" s="1230"/>
      <c r="CO395" s="1231"/>
      <c r="CP395" s="1227"/>
    </row>
    <row r="396" spans="89:94">
      <c r="CK396" s="536"/>
      <c r="CL396" s="536"/>
      <c r="CM396" s="81"/>
      <c r="CN396" s="1230"/>
      <c r="CO396" s="1231"/>
      <c r="CP396" s="1227"/>
    </row>
    <row r="397" spans="89:94">
      <c r="CK397" s="536"/>
      <c r="CL397" s="536"/>
      <c r="CM397" s="81"/>
      <c r="CN397" s="1230"/>
      <c r="CO397" s="1231"/>
      <c r="CP397" s="1227"/>
    </row>
    <row r="398" spans="89:94">
      <c r="CK398" s="536"/>
      <c r="CL398" s="536"/>
      <c r="CM398" s="81"/>
      <c r="CN398" s="1230"/>
      <c r="CO398" s="1231"/>
      <c r="CP398" s="1227"/>
    </row>
    <row r="399" spans="89:94">
      <c r="CK399" s="536"/>
      <c r="CL399" s="536"/>
      <c r="CM399" s="81"/>
      <c r="CN399" s="1230"/>
      <c r="CO399" s="1231"/>
      <c r="CP399" s="1227"/>
    </row>
    <row r="400" spans="89:94">
      <c r="CK400" s="536"/>
      <c r="CL400" s="536"/>
      <c r="CM400" s="81"/>
      <c r="CN400" s="1230"/>
      <c r="CO400" s="1231"/>
      <c r="CP400" s="1227"/>
    </row>
    <row r="401" spans="89:94">
      <c r="CK401" s="536"/>
      <c r="CL401" s="536"/>
      <c r="CM401" s="81"/>
      <c r="CN401" s="1230"/>
      <c r="CO401" s="1231"/>
      <c r="CP401" s="1227"/>
    </row>
    <row r="402" spans="89:94">
      <c r="CK402" s="536"/>
      <c r="CL402" s="536"/>
      <c r="CM402" s="81"/>
      <c r="CN402" s="1230"/>
      <c r="CO402" s="1231"/>
      <c r="CP402" s="1227"/>
    </row>
    <row r="403" spans="89:94">
      <c r="CK403" s="536"/>
      <c r="CL403" s="536"/>
      <c r="CM403" s="81"/>
      <c r="CN403" s="1230"/>
      <c r="CO403" s="1231"/>
      <c r="CP403" s="1227"/>
    </row>
    <row r="404" spans="89:94">
      <c r="CK404" s="536"/>
      <c r="CL404" s="536"/>
      <c r="CM404" s="81"/>
      <c r="CN404" s="1230"/>
      <c r="CO404" s="1231"/>
      <c r="CP404" s="1227"/>
    </row>
    <row r="405" spans="89:94">
      <c r="CK405" s="536"/>
      <c r="CL405" s="536"/>
      <c r="CM405" s="81"/>
      <c r="CN405" s="1230"/>
      <c r="CO405" s="1231"/>
      <c r="CP405" s="1227"/>
    </row>
    <row r="406" spans="89:94">
      <c r="CK406" s="536"/>
      <c r="CL406" s="536"/>
      <c r="CM406" s="81"/>
      <c r="CN406" s="1230"/>
      <c r="CO406" s="1231"/>
      <c r="CP406" s="1227"/>
    </row>
    <row r="407" spans="89:94">
      <c r="CK407" s="536"/>
      <c r="CL407" s="536"/>
      <c r="CM407" s="81"/>
      <c r="CN407" s="1230"/>
      <c r="CO407" s="1231"/>
      <c r="CP407" s="1227"/>
    </row>
    <row r="408" spans="89:94">
      <c r="CK408" s="536"/>
      <c r="CL408" s="536"/>
      <c r="CM408" s="81"/>
      <c r="CN408" s="1230"/>
      <c r="CO408" s="1231"/>
      <c r="CP408" s="1227"/>
    </row>
    <row r="409" spans="89:94">
      <c r="CK409" s="536"/>
      <c r="CL409" s="536"/>
      <c r="CM409" s="81"/>
      <c r="CN409" s="1230"/>
      <c r="CO409" s="1231"/>
      <c r="CP409" s="1227"/>
    </row>
    <row r="410" spans="89:94">
      <c r="CK410" s="536"/>
      <c r="CL410" s="536"/>
      <c r="CM410" s="81"/>
      <c r="CN410" s="1230"/>
      <c r="CO410" s="1231"/>
      <c r="CP410" s="1227"/>
    </row>
    <row r="411" spans="89:94">
      <c r="CK411" s="536"/>
      <c r="CL411" s="536"/>
      <c r="CM411" s="81"/>
      <c r="CN411" s="1230"/>
      <c r="CO411" s="1231"/>
      <c r="CP411" s="1227"/>
    </row>
    <row r="412" spans="89:94">
      <c r="CK412" s="536"/>
      <c r="CL412" s="536"/>
      <c r="CM412" s="81"/>
      <c r="CN412" s="1230"/>
      <c r="CO412" s="1231"/>
      <c r="CP412" s="1227"/>
    </row>
    <row r="413" spans="89:94">
      <c r="CK413" s="536"/>
      <c r="CL413" s="536"/>
      <c r="CM413" s="81"/>
      <c r="CN413" s="1230"/>
      <c r="CO413" s="1231"/>
      <c r="CP413" s="1227"/>
    </row>
    <row r="414" spans="89:94">
      <c r="CK414" s="536"/>
      <c r="CL414" s="536"/>
      <c r="CM414" s="81"/>
      <c r="CN414" s="1230"/>
      <c r="CO414" s="1231"/>
      <c r="CP414" s="1227"/>
    </row>
    <row r="415" spans="89:94">
      <c r="CK415" s="536"/>
      <c r="CL415" s="536"/>
      <c r="CM415" s="81"/>
      <c r="CN415" s="1230"/>
      <c r="CO415" s="1231"/>
      <c r="CP415" s="1227"/>
    </row>
    <row r="416" spans="89:94">
      <c r="CK416" s="536"/>
      <c r="CL416" s="536"/>
      <c r="CM416" s="81"/>
      <c r="CN416" s="1230"/>
      <c r="CO416" s="1231"/>
      <c r="CP416" s="1227"/>
    </row>
    <row r="417" spans="89:94">
      <c r="CK417" s="536"/>
      <c r="CL417" s="536"/>
      <c r="CM417" s="81"/>
      <c r="CN417" s="1230"/>
      <c r="CO417" s="1231"/>
      <c r="CP417" s="1227"/>
    </row>
    <row r="418" spans="89:94">
      <c r="CK418" s="536"/>
      <c r="CL418" s="536"/>
      <c r="CM418" s="81"/>
      <c r="CN418" s="1230"/>
      <c r="CO418" s="1231"/>
      <c r="CP418" s="1227"/>
    </row>
    <row r="419" spans="89:94">
      <c r="CK419" s="536"/>
      <c r="CL419" s="536"/>
      <c r="CM419" s="81"/>
      <c r="CN419" s="1230"/>
      <c r="CO419" s="1231"/>
      <c r="CP419" s="1227"/>
    </row>
    <row r="420" spans="89:94">
      <c r="CK420" s="536"/>
      <c r="CL420" s="536"/>
      <c r="CM420" s="81"/>
      <c r="CN420" s="1230"/>
      <c r="CO420" s="1231"/>
      <c r="CP420" s="1227"/>
    </row>
    <row r="421" spans="89:94">
      <c r="CK421" s="536"/>
      <c r="CL421" s="536"/>
      <c r="CM421" s="81"/>
      <c r="CN421" s="1230"/>
      <c r="CO421" s="1231"/>
      <c r="CP421" s="1227"/>
    </row>
    <row r="422" spans="89:94">
      <c r="CK422" s="536"/>
      <c r="CL422" s="536"/>
      <c r="CM422" s="81"/>
      <c r="CN422" s="1230"/>
      <c r="CO422" s="1231"/>
      <c r="CP422" s="1227"/>
    </row>
    <row r="423" spans="89:94">
      <c r="CK423" s="536"/>
      <c r="CL423" s="536"/>
      <c r="CM423" s="81"/>
      <c r="CN423" s="1230"/>
      <c r="CO423" s="1231"/>
      <c r="CP423" s="1227"/>
    </row>
    <row r="424" spans="89:94">
      <c r="CK424" s="536"/>
      <c r="CL424" s="536"/>
      <c r="CM424" s="81"/>
      <c r="CN424" s="1230"/>
      <c r="CO424" s="1231"/>
      <c r="CP424" s="1227"/>
    </row>
    <row r="425" spans="89:94">
      <c r="CK425" s="536"/>
      <c r="CL425" s="536"/>
      <c r="CM425" s="81"/>
      <c r="CN425" s="1230"/>
      <c r="CO425" s="1231"/>
      <c r="CP425" s="1227"/>
    </row>
    <row r="426" spans="89:94">
      <c r="CK426" s="536"/>
      <c r="CL426" s="536"/>
      <c r="CM426" s="81"/>
      <c r="CN426" s="1230"/>
      <c r="CO426" s="1231"/>
      <c r="CP426" s="1227"/>
    </row>
    <row r="427" spans="89:94">
      <c r="CK427" s="536"/>
      <c r="CL427" s="536"/>
      <c r="CM427" s="81"/>
      <c r="CN427" s="1230"/>
      <c r="CO427" s="1231"/>
      <c r="CP427" s="1227"/>
    </row>
    <row r="428" spans="89:94">
      <c r="CK428" s="536"/>
      <c r="CL428" s="536"/>
      <c r="CM428" s="81"/>
      <c r="CN428" s="1230"/>
      <c r="CO428" s="1231"/>
      <c r="CP428" s="1227"/>
    </row>
    <row r="429" spans="89:94">
      <c r="CK429" s="536"/>
      <c r="CL429" s="536"/>
      <c r="CM429" s="81"/>
      <c r="CN429" s="1230"/>
      <c r="CO429" s="1231"/>
      <c r="CP429" s="1227"/>
    </row>
    <row r="430" spans="89:94">
      <c r="CK430" s="536"/>
      <c r="CL430" s="536"/>
      <c r="CM430" s="81"/>
      <c r="CN430" s="1230"/>
      <c r="CO430" s="1231"/>
      <c r="CP430" s="1227"/>
    </row>
    <row r="431" spans="89:94">
      <c r="CK431" s="536"/>
      <c r="CL431" s="536"/>
      <c r="CM431" s="81"/>
      <c r="CN431" s="1230"/>
      <c r="CO431" s="1231"/>
      <c r="CP431" s="1227"/>
    </row>
    <row r="432" spans="89:94">
      <c r="CK432" s="536"/>
      <c r="CL432" s="536"/>
      <c r="CM432" s="81"/>
      <c r="CN432" s="1230"/>
      <c r="CO432" s="1231"/>
      <c r="CP432" s="1227"/>
    </row>
    <row r="433" spans="89:94">
      <c r="CK433" s="536"/>
      <c r="CL433" s="536"/>
      <c r="CM433" s="81"/>
      <c r="CN433" s="1230"/>
      <c r="CO433" s="1231"/>
      <c r="CP433" s="1227"/>
    </row>
    <row r="434" spans="89:94">
      <c r="CK434" s="536"/>
      <c r="CL434" s="536"/>
      <c r="CM434" s="81"/>
      <c r="CN434" s="1230"/>
      <c r="CO434" s="1231"/>
      <c r="CP434" s="1227"/>
    </row>
    <row r="435" spans="89:94">
      <c r="CK435" s="536"/>
      <c r="CL435" s="536"/>
      <c r="CM435" s="81"/>
      <c r="CN435" s="1230"/>
      <c r="CO435" s="1231"/>
      <c r="CP435" s="1227"/>
    </row>
    <row r="436" spans="89:94">
      <c r="CK436" s="536"/>
      <c r="CL436" s="536"/>
      <c r="CM436" s="81"/>
      <c r="CN436" s="1230"/>
      <c r="CO436" s="1231"/>
      <c r="CP436" s="1227"/>
    </row>
    <row r="437" spans="89:94">
      <c r="CK437" s="536"/>
      <c r="CL437" s="536"/>
      <c r="CM437" s="81"/>
      <c r="CN437" s="1230"/>
      <c r="CO437" s="1231"/>
      <c r="CP437" s="1227"/>
    </row>
    <row r="438" spans="89:94">
      <c r="CK438" s="536"/>
      <c r="CL438" s="536"/>
      <c r="CM438" s="81"/>
      <c r="CN438" s="1230"/>
      <c r="CO438" s="1231"/>
      <c r="CP438" s="1227"/>
    </row>
    <row r="439" spans="89:94">
      <c r="CK439" s="536"/>
      <c r="CL439" s="536"/>
      <c r="CM439" s="81"/>
      <c r="CN439" s="1230"/>
      <c r="CO439" s="1231"/>
      <c r="CP439" s="1227"/>
    </row>
    <row r="440" spans="89:94">
      <c r="CK440" s="536"/>
      <c r="CL440" s="536"/>
      <c r="CM440" s="81"/>
      <c r="CN440" s="1230"/>
      <c r="CO440" s="1231"/>
      <c r="CP440" s="1227"/>
    </row>
    <row r="441" spans="89:94">
      <c r="CK441" s="536"/>
      <c r="CL441" s="536"/>
      <c r="CM441" s="81"/>
      <c r="CN441" s="1230"/>
      <c r="CO441" s="1231"/>
      <c r="CP441" s="1227"/>
    </row>
    <row r="442" spans="89:94">
      <c r="CK442" s="536"/>
      <c r="CL442" s="536"/>
      <c r="CM442" s="81"/>
      <c r="CN442" s="1230"/>
      <c r="CO442" s="1231"/>
      <c r="CP442" s="1227"/>
    </row>
    <row r="443" spans="89:94">
      <c r="CK443" s="536"/>
      <c r="CL443" s="536"/>
      <c r="CM443" s="81"/>
      <c r="CN443" s="1230"/>
      <c r="CO443" s="1231"/>
      <c r="CP443" s="1227"/>
    </row>
    <row r="444" spans="89:94">
      <c r="CK444" s="536"/>
      <c r="CL444" s="536"/>
      <c r="CM444" s="81"/>
      <c r="CN444" s="1230"/>
      <c r="CO444" s="1231"/>
      <c r="CP444" s="1227"/>
    </row>
    <row r="445" spans="89:94">
      <c r="CK445" s="536"/>
      <c r="CL445" s="536"/>
      <c r="CM445" s="81"/>
      <c r="CN445" s="1230"/>
      <c r="CO445" s="1231"/>
      <c r="CP445" s="1227"/>
    </row>
    <row r="446" spans="89:94">
      <c r="CK446" s="536"/>
      <c r="CL446" s="536"/>
      <c r="CM446" s="81"/>
      <c r="CN446" s="1230"/>
      <c r="CO446" s="1231"/>
      <c r="CP446" s="1227"/>
    </row>
    <row r="447" spans="89:94">
      <c r="CK447" s="536"/>
      <c r="CL447" s="536"/>
      <c r="CM447" s="81"/>
      <c r="CN447" s="1230"/>
      <c r="CO447" s="1231"/>
      <c r="CP447" s="1227"/>
    </row>
    <row r="448" spans="89:94">
      <c r="CK448" s="536"/>
      <c r="CL448" s="536"/>
      <c r="CM448" s="81"/>
      <c r="CN448" s="1230"/>
      <c r="CO448" s="1231"/>
      <c r="CP448" s="1227"/>
    </row>
    <row r="449" spans="89:94">
      <c r="CK449" s="536"/>
      <c r="CL449" s="536"/>
      <c r="CM449" s="81"/>
      <c r="CN449" s="1230"/>
      <c r="CO449" s="1231"/>
      <c r="CP449" s="1227"/>
    </row>
    <row r="450" spans="89:94">
      <c r="CK450" s="536"/>
      <c r="CL450" s="536"/>
      <c r="CM450" s="81"/>
      <c r="CN450" s="1230"/>
      <c r="CO450" s="1231"/>
      <c r="CP450" s="1227"/>
    </row>
    <row r="451" spans="89:94">
      <c r="CK451" s="536"/>
      <c r="CL451" s="536"/>
      <c r="CM451" s="81"/>
      <c r="CN451" s="1230"/>
      <c r="CO451" s="1231"/>
      <c r="CP451" s="1227"/>
    </row>
    <row r="452" spans="89:94">
      <c r="CK452" s="536"/>
      <c r="CL452" s="536"/>
      <c r="CM452" s="81"/>
      <c r="CN452" s="1230"/>
      <c r="CO452" s="1231"/>
      <c r="CP452" s="1227"/>
    </row>
    <row r="453" spans="89:94">
      <c r="CK453" s="536"/>
      <c r="CL453" s="536"/>
      <c r="CM453" s="81"/>
      <c r="CN453" s="1230"/>
      <c r="CO453" s="1231"/>
      <c r="CP453" s="1227"/>
    </row>
    <row r="454" spans="89:94">
      <c r="CK454" s="536"/>
      <c r="CL454" s="536"/>
      <c r="CM454" s="81"/>
      <c r="CN454" s="1230"/>
      <c r="CO454" s="1231"/>
      <c r="CP454" s="1227"/>
    </row>
    <row r="455" spans="89:94">
      <c r="CK455" s="536"/>
      <c r="CL455" s="536"/>
      <c r="CM455" s="81"/>
      <c r="CN455" s="1230"/>
      <c r="CO455" s="1231"/>
      <c r="CP455" s="1227"/>
    </row>
    <row r="456" spans="89:94">
      <c r="CK456" s="536"/>
      <c r="CL456" s="536"/>
      <c r="CM456" s="81"/>
      <c r="CN456" s="1230"/>
      <c r="CO456" s="1231"/>
      <c r="CP456" s="1227"/>
    </row>
    <row r="457" spans="89:94">
      <c r="CK457" s="536"/>
      <c r="CL457" s="536"/>
      <c r="CM457" s="81"/>
      <c r="CN457" s="1230"/>
      <c r="CO457" s="1231"/>
      <c r="CP457" s="1227"/>
    </row>
    <row r="458" spans="89:94">
      <c r="CK458" s="536"/>
      <c r="CL458" s="536"/>
      <c r="CM458" s="81"/>
      <c r="CN458" s="1230"/>
      <c r="CO458" s="1231"/>
      <c r="CP458" s="1227"/>
    </row>
    <row r="459" spans="89:94">
      <c r="CK459" s="536"/>
      <c r="CL459" s="536"/>
      <c r="CM459" s="81"/>
      <c r="CN459" s="1230"/>
      <c r="CO459" s="1231"/>
      <c r="CP459" s="1227"/>
    </row>
    <row r="460" spans="89:94">
      <c r="CK460" s="536"/>
      <c r="CL460" s="536"/>
      <c r="CM460" s="81"/>
      <c r="CN460" s="1230"/>
      <c r="CO460" s="1231"/>
      <c r="CP460" s="1227"/>
    </row>
    <row r="461" spans="89:94">
      <c r="CK461" s="536"/>
      <c r="CL461" s="536"/>
      <c r="CM461" s="81"/>
      <c r="CN461" s="1230"/>
      <c r="CO461" s="1231"/>
      <c r="CP461" s="1227"/>
    </row>
    <row r="462" spans="89:94">
      <c r="CK462" s="536"/>
      <c r="CL462" s="536"/>
      <c r="CM462" s="81"/>
      <c r="CN462" s="1230"/>
      <c r="CO462" s="1231"/>
      <c r="CP462" s="1227"/>
    </row>
    <row r="463" spans="89:94">
      <c r="CK463" s="536"/>
      <c r="CL463" s="536"/>
      <c r="CM463" s="81"/>
      <c r="CN463" s="1230"/>
      <c r="CO463" s="1231"/>
      <c r="CP463" s="1227"/>
    </row>
    <row r="464" spans="89:94">
      <c r="CK464" s="536"/>
      <c r="CL464" s="536"/>
      <c r="CM464" s="81"/>
      <c r="CN464" s="1230"/>
      <c r="CO464" s="1231"/>
      <c r="CP464" s="1227"/>
    </row>
    <row r="465" spans="89:94">
      <c r="CK465" s="536"/>
      <c r="CL465" s="536"/>
      <c r="CM465" s="81"/>
      <c r="CN465" s="1230"/>
      <c r="CO465" s="1231"/>
      <c r="CP465" s="1227"/>
    </row>
    <row r="466" spans="89:94">
      <c r="CK466" s="536"/>
      <c r="CL466" s="536"/>
      <c r="CM466" s="81"/>
      <c r="CN466" s="1230"/>
      <c r="CO466" s="1231"/>
      <c r="CP466" s="1227"/>
    </row>
    <row r="467" spans="89:94">
      <c r="CK467" s="536"/>
      <c r="CL467" s="536"/>
      <c r="CM467" s="81"/>
      <c r="CN467" s="1230"/>
      <c r="CO467" s="1231"/>
      <c r="CP467" s="1227"/>
    </row>
    <row r="468" spans="89:94">
      <c r="CK468" s="536"/>
      <c r="CL468" s="536"/>
      <c r="CM468" s="81"/>
      <c r="CN468" s="1230"/>
      <c r="CO468" s="1231"/>
      <c r="CP468" s="1227"/>
    </row>
    <row r="469" spans="89:94">
      <c r="CK469" s="536"/>
      <c r="CL469" s="536"/>
      <c r="CM469" s="81"/>
      <c r="CN469" s="1230"/>
      <c r="CO469" s="1231"/>
      <c r="CP469" s="1227"/>
    </row>
    <row r="470" spans="89:94">
      <c r="CK470" s="536"/>
      <c r="CL470" s="536"/>
      <c r="CM470" s="81"/>
      <c r="CN470" s="1230"/>
      <c r="CO470" s="1231"/>
      <c r="CP470" s="1227"/>
    </row>
    <row r="471" spans="89:94">
      <c r="CK471" s="536"/>
      <c r="CL471" s="536"/>
      <c r="CM471" s="81"/>
      <c r="CN471" s="1230"/>
      <c r="CO471" s="1231"/>
      <c r="CP471" s="1227"/>
    </row>
    <row r="472" spans="89:94">
      <c r="CK472" s="536"/>
      <c r="CL472" s="536"/>
      <c r="CM472" s="81"/>
      <c r="CN472" s="1230"/>
      <c r="CO472" s="1231"/>
      <c r="CP472" s="1227"/>
    </row>
    <row r="473" spans="89:94">
      <c r="CK473" s="536"/>
      <c r="CL473" s="536"/>
      <c r="CM473" s="81"/>
      <c r="CN473" s="1230"/>
      <c r="CO473" s="1231"/>
      <c r="CP473" s="1227"/>
    </row>
    <row r="474" spans="89:94">
      <c r="CK474" s="536"/>
      <c r="CL474" s="536"/>
      <c r="CM474" s="81"/>
      <c r="CN474" s="1230"/>
      <c r="CO474" s="1231"/>
      <c r="CP474" s="1227"/>
    </row>
    <row r="475" spans="89:94">
      <c r="CK475" s="536"/>
      <c r="CL475" s="536"/>
      <c r="CM475" s="81"/>
      <c r="CN475" s="1230"/>
      <c r="CO475" s="1231"/>
      <c r="CP475" s="1227"/>
    </row>
    <row r="476" spans="89:94">
      <c r="CK476" s="536"/>
      <c r="CL476" s="536"/>
      <c r="CM476" s="81"/>
      <c r="CN476" s="1230"/>
      <c r="CO476" s="1231"/>
      <c r="CP476" s="1227"/>
    </row>
    <row r="477" spans="89:94">
      <c r="CK477" s="536"/>
      <c r="CL477" s="536"/>
      <c r="CM477" s="81"/>
      <c r="CN477" s="1230"/>
      <c r="CO477" s="1231"/>
      <c r="CP477" s="1227"/>
    </row>
    <row r="478" spans="89:94">
      <c r="CK478" s="536"/>
      <c r="CL478" s="536"/>
      <c r="CM478" s="81"/>
      <c r="CN478" s="1230"/>
      <c r="CO478" s="1231"/>
      <c r="CP478" s="1227"/>
    </row>
    <row r="479" spans="89:94">
      <c r="CK479" s="536"/>
      <c r="CL479" s="536"/>
      <c r="CM479" s="81"/>
      <c r="CN479" s="1230"/>
      <c r="CO479" s="1231"/>
      <c r="CP479" s="1227"/>
    </row>
    <row r="480" spans="89:94">
      <c r="CK480" s="536"/>
      <c r="CL480" s="536"/>
      <c r="CM480" s="81"/>
      <c r="CN480" s="1230"/>
      <c r="CO480" s="1231"/>
      <c r="CP480" s="1227"/>
    </row>
    <row r="481" spans="89:94">
      <c r="CK481" s="536"/>
      <c r="CL481" s="536"/>
      <c r="CM481" s="81"/>
      <c r="CN481" s="1230"/>
      <c r="CO481" s="1231"/>
      <c r="CP481" s="1227"/>
    </row>
    <row r="482" spans="89:94">
      <c r="CK482" s="536"/>
      <c r="CL482" s="536"/>
      <c r="CM482" s="81"/>
      <c r="CN482" s="1230"/>
      <c r="CO482" s="1231"/>
      <c r="CP482" s="1227"/>
    </row>
    <row r="483" spans="89:94">
      <c r="CK483" s="536"/>
      <c r="CL483" s="536"/>
      <c r="CM483" s="81"/>
      <c r="CN483" s="1230"/>
      <c r="CO483" s="1231"/>
      <c r="CP483" s="1227"/>
    </row>
    <row r="484" spans="89:94">
      <c r="CK484" s="536"/>
      <c r="CL484" s="536"/>
      <c r="CM484" s="81"/>
      <c r="CN484" s="1230"/>
      <c r="CO484" s="1231"/>
      <c r="CP484" s="1227"/>
    </row>
    <row r="485" spans="89:94">
      <c r="CK485" s="536"/>
      <c r="CL485" s="536"/>
      <c r="CM485" s="81"/>
      <c r="CN485" s="1230"/>
      <c r="CO485" s="1231"/>
      <c r="CP485" s="1227"/>
    </row>
    <row r="486" spans="89:94">
      <c r="CK486" s="536"/>
      <c r="CL486" s="536"/>
      <c r="CM486" s="81"/>
      <c r="CN486" s="1230"/>
      <c r="CO486" s="1231"/>
      <c r="CP486" s="1227"/>
    </row>
    <row r="487" spans="89:94">
      <c r="CK487" s="536"/>
      <c r="CL487" s="536"/>
      <c r="CM487" s="81"/>
      <c r="CN487" s="1230"/>
      <c r="CO487" s="1231"/>
      <c r="CP487" s="1227"/>
    </row>
    <row r="488" spans="89:94">
      <c r="CK488" s="536"/>
      <c r="CL488" s="536"/>
      <c r="CM488" s="81"/>
      <c r="CN488" s="1230"/>
      <c r="CO488" s="1231"/>
      <c r="CP488" s="1227"/>
    </row>
    <row r="489" spans="89:94">
      <c r="CK489" s="536"/>
      <c r="CL489" s="536"/>
      <c r="CM489" s="81"/>
      <c r="CN489" s="1230"/>
      <c r="CO489" s="1231"/>
      <c r="CP489" s="1227"/>
    </row>
    <row r="490" spans="89:94">
      <c r="CK490" s="536"/>
      <c r="CL490" s="536"/>
      <c r="CM490" s="81"/>
      <c r="CN490" s="1230"/>
      <c r="CO490" s="1231"/>
      <c r="CP490" s="1227"/>
    </row>
    <row r="491" spans="89:94">
      <c r="CK491" s="536"/>
      <c r="CL491" s="536"/>
      <c r="CM491" s="81"/>
      <c r="CN491" s="1230"/>
      <c r="CO491" s="1231"/>
      <c r="CP491" s="1227"/>
    </row>
    <row r="492" spans="89:94">
      <c r="CK492" s="536"/>
      <c r="CL492" s="536"/>
      <c r="CM492" s="81"/>
      <c r="CN492" s="1230"/>
      <c r="CO492" s="1231"/>
      <c r="CP492" s="1227"/>
    </row>
    <row r="493" spans="89:94">
      <c r="CK493" s="536"/>
      <c r="CL493" s="536"/>
      <c r="CM493" s="81"/>
      <c r="CN493" s="1230"/>
      <c r="CO493" s="1231"/>
      <c r="CP493" s="1227"/>
    </row>
    <row r="494" spans="89:94">
      <c r="CK494" s="536"/>
      <c r="CL494" s="536"/>
      <c r="CM494" s="81"/>
      <c r="CN494" s="1230"/>
      <c r="CO494" s="1231"/>
      <c r="CP494" s="1227"/>
    </row>
    <row r="495" spans="89:94">
      <c r="CK495" s="536"/>
      <c r="CL495" s="536"/>
      <c r="CM495" s="81"/>
      <c r="CN495" s="1230"/>
      <c r="CO495" s="1231"/>
      <c r="CP495" s="1227"/>
    </row>
    <row r="496" spans="89:94">
      <c r="CK496" s="536"/>
      <c r="CL496" s="536"/>
      <c r="CM496" s="81"/>
      <c r="CN496" s="1230"/>
      <c r="CO496" s="1231"/>
      <c r="CP496" s="1227"/>
    </row>
    <row r="497" spans="89:94">
      <c r="CK497" s="536"/>
      <c r="CL497" s="536"/>
      <c r="CM497" s="81"/>
      <c r="CN497" s="1230"/>
      <c r="CO497" s="1231"/>
      <c r="CP497" s="1227"/>
    </row>
    <row r="498" spans="89:94">
      <c r="CK498" s="536"/>
      <c r="CL498" s="536"/>
      <c r="CM498" s="81"/>
      <c r="CN498" s="1230"/>
      <c r="CO498" s="1231"/>
      <c r="CP498" s="1227"/>
    </row>
    <row r="499" spans="89:94">
      <c r="CK499" s="536"/>
      <c r="CL499" s="536"/>
      <c r="CM499" s="81"/>
      <c r="CN499" s="1230"/>
      <c r="CO499" s="1231"/>
      <c r="CP499" s="1227"/>
    </row>
    <row r="500" spans="89:94">
      <c r="CK500" s="536"/>
      <c r="CL500" s="536"/>
      <c r="CM500" s="81"/>
      <c r="CN500" s="1230"/>
      <c r="CO500" s="1231"/>
      <c r="CP500" s="1227"/>
    </row>
    <row r="501" spans="89:94">
      <c r="CK501" s="536"/>
      <c r="CL501" s="536"/>
      <c r="CM501" s="81"/>
      <c r="CN501" s="1230"/>
      <c r="CO501" s="1231"/>
      <c r="CP501" s="1227"/>
    </row>
    <row r="502" spans="89:94">
      <c r="CK502" s="536"/>
      <c r="CL502" s="536"/>
      <c r="CM502" s="81"/>
      <c r="CN502" s="1230"/>
      <c r="CO502" s="1231"/>
      <c r="CP502" s="1227"/>
    </row>
    <row r="503" spans="89:94">
      <c r="CK503" s="536"/>
      <c r="CL503" s="536"/>
      <c r="CM503" s="81"/>
      <c r="CN503" s="1230"/>
      <c r="CO503" s="1231"/>
      <c r="CP503" s="1227"/>
    </row>
    <row r="504" spans="89:94">
      <c r="CK504" s="536"/>
      <c r="CL504" s="536"/>
      <c r="CM504" s="81"/>
      <c r="CN504" s="1230"/>
      <c r="CO504" s="1231"/>
      <c r="CP504" s="1227"/>
    </row>
    <row r="505" spans="89:94">
      <c r="CK505" s="536"/>
      <c r="CL505" s="536"/>
      <c r="CM505" s="81"/>
      <c r="CN505" s="1230"/>
      <c r="CO505" s="1231"/>
      <c r="CP505" s="1227"/>
    </row>
    <row r="506" spans="89:94">
      <c r="CK506" s="536"/>
      <c r="CL506" s="536"/>
      <c r="CM506" s="81"/>
      <c r="CN506" s="1230"/>
      <c r="CO506" s="1231"/>
      <c r="CP506" s="1227"/>
    </row>
    <row r="507" spans="89:94">
      <c r="CK507" s="536"/>
      <c r="CL507" s="536"/>
      <c r="CM507" s="81"/>
      <c r="CN507" s="1230"/>
      <c r="CO507" s="1231"/>
      <c r="CP507" s="1227"/>
    </row>
    <row r="508" spans="89:94">
      <c r="CK508" s="536"/>
      <c r="CL508" s="536"/>
      <c r="CM508" s="81"/>
      <c r="CN508" s="1230"/>
      <c r="CO508" s="1231"/>
      <c r="CP508" s="1227"/>
    </row>
    <row r="509" spans="89:94">
      <c r="CK509" s="536"/>
      <c r="CL509" s="536"/>
      <c r="CM509" s="81"/>
      <c r="CN509" s="1230"/>
      <c r="CO509" s="1231"/>
      <c r="CP509" s="1227"/>
    </row>
    <row r="510" spans="89:94">
      <c r="CK510" s="536"/>
      <c r="CL510" s="536"/>
      <c r="CM510" s="81"/>
      <c r="CN510" s="1230"/>
      <c r="CO510" s="1231"/>
      <c r="CP510" s="1227"/>
    </row>
    <row r="511" spans="89:94">
      <c r="CK511" s="536"/>
      <c r="CL511" s="536"/>
      <c r="CM511" s="81"/>
      <c r="CN511" s="1230"/>
      <c r="CO511" s="1231"/>
      <c r="CP511" s="1227"/>
    </row>
    <row r="512" spans="89:94">
      <c r="CK512" s="536"/>
      <c r="CL512" s="536"/>
      <c r="CM512" s="81"/>
      <c r="CN512" s="1230"/>
      <c r="CO512" s="1231"/>
      <c r="CP512" s="1227"/>
    </row>
    <row r="513" spans="89:94">
      <c r="CK513" s="536"/>
      <c r="CL513" s="536"/>
      <c r="CM513" s="81"/>
      <c r="CN513" s="1230"/>
      <c r="CO513" s="1231"/>
      <c r="CP513" s="1227"/>
    </row>
    <row r="514" spans="89:94">
      <c r="CK514" s="536"/>
      <c r="CL514" s="536"/>
      <c r="CM514" s="81"/>
      <c r="CN514" s="1230"/>
      <c r="CO514" s="1231"/>
      <c r="CP514" s="1227"/>
    </row>
    <row r="515" spans="89:94">
      <c r="CK515" s="536"/>
      <c r="CL515" s="536"/>
      <c r="CM515" s="81"/>
      <c r="CN515" s="1230"/>
      <c r="CO515" s="1231"/>
      <c r="CP515" s="1227"/>
    </row>
    <row r="516" spans="89:94">
      <c r="CK516" s="536"/>
      <c r="CL516" s="536"/>
      <c r="CM516" s="81"/>
      <c r="CN516" s="1230"/>
      <c r="CO516" s="1231"/>
      <c r="CP516" s="1227"/>
    </row>
    <row r="517" spans="89:94">
      <c r="CK517" s="536"/>
      <c r="CL517" s="536"/>
      <c r="CM517" s="81"/>
      <c r="CN517" s="1230"/>
      <c r="CO517" s="1231"/>
      <c r="CP517" s="1227"/>
    </row>
    <row r="518" spans="89:94">
      <c r="CK518" s="536"/>
      <c r="CL518" s="536"/>
      <c r="CM518" s="81"/>
      <c r="CN518" s="1230"/>
      <c r="CO518" s="1231"/>
      <c r="CP518" s="1227"/>
    </row>
    <row r="519" spans="89:94">
      <c r="CK519" s="536"/>
      <c r="CL519" s="536"/>
      <c r="CM519" s="81"/>
      <c r="CN519" s="1230"/>
      <c r="CO519" s="1231"/>
      <c r="CP519" s="1227"/>
    </row>
    <row r="520" spans="89:94">
      <c r="CK520" s="536"/>
      <c r="CL520" s="536"/>
      <c r="CM520" s="81"/>
      <c r="CN520" s="1230"/>
      <c r="CO520" s="1231"/>
      <c r="CP520" s="1227"/>
    </row>
    <row r="521" spans="89:94">
      <c r="CK521" s="536"/>
      <c r="CL521" s="536"/>
      <c r="CM521" s="81"/>
      <c r="CN521" s="1230"/>
      <c r="CO521" s="1231"/>
      <c r="CP521" s="1227"/>
    </row>
    <row r="522" spans="89:94">
      <c r="CK522" s="536"/>
      <c r="CL522" s="536"/>
      <c r="CM522" s="81"/>
      <c r="CN522" s="1230"/>
      <c r="CO522" s="1231"/>
      <c r="CP522" s="1227"/>
    </row>
    <row r="523" spans="89:94">
      <c r="CK523" s="536"/>
      <c r="CL523" s="536"/>
      <c r="CM523" s="81"/>
      <c r="CN523" s="1230"/>
      <c r="CO523" s="1231"/>
      <c r="CP523" s="1227"/>
    </row>
    <row r="524" spans="89:94">
      <c r="CK524" s="536"/>
      <c r="CL524" s="536"/>
      <c r="CM524" s="81"/>
      <c r="CN524" s="1230"/>
      <c r="CO524" s="1231"/>
      <c r="CP524" s="1227"/>
    </row>
    <row r="525" spans="89:94">
      <c r="CK525" s="536"/>
      <c r="CL525" s="536"/>
      <c r="CM525" s="81"/>
      <c r="CN525" s="1230"/>
      <c r="CO525" s="1231"/>
      <c r="CP525" s="1227"/>
    </row>
    <row r="526" spans="89:94">
      <c r="CK526" s="536"/>
      <c r="CL526" s="536"/>
      <c r="CM526" s="81"/>
      <c r="CN526" s="1230"/>
      <c r="CO526" s="1231"/>
      <c r="CP526" s="1227"/>
    </row>
    <row r="527" spans="89:94">
      <c r="CK527" s="536"/>
      <c r="CL527" s="536"/>
      <c r="CM527" s="81"/>
      <c r="CN527" s="1230"/>
      <c r="CO527" s="1231"/>
      <c r="CP527" s="1227"/>
    </row>
    <row r="528" spans="89:94">
      <c r="CK528" s="536"/>
      <c r="CL528" s="536"/>
      <c r="CM528" s="81"/>
      <c r="CN528" s="1230"/>
      <c r="CO528" s="1231"/>
      <c r="CP528" s="1227"/>
    </row>
    <row r="529" spans="89:94">
      <c r="CK529" s="536"/>
      <c r="CL529" s="536"/>
      <c r="CM529" s="81"/>
      <c r="CN529" s="1230"/>
      <c r="CO529" s="1231"/>
      <c r="CP529" s="1227"/>
    </row>
    <row r="530" spans="89:94">
      <c r="CK530" s="536"/>
      <c r="CL530" s="536"/>
      <c r="CM530" s="81"/>
      <c r="CN530" s="1230"/>
      <c r="CO530" s="1231"/>
      <c r="CP530" s="1227"/>
    </row>
    <row r="531" spans="89:94">
      <c r="CK531" s="536"/>
      <c r="CL531" s="536"/>
      <c r="CM531" s="81"/>
      <c r="CN531" s="1230"/>
      <c r="CO531" s="1231"/>
      <c r="CP531" s="1227"/>
    </row>
    <row r="532" spans="89:94">
      <c r="CK532" s="536"/>
      <c r="CL532" s="536"/>
      <c r="CM532" s="81"/>
      <c r="CN532" s="1230"/>
      <c r="CO532" s="1231"/>
      <c r="CP532" s="1227"/>
    </row>
    <row r="533" spans="89:94">
      <c r="CK533" s="536"/>
      <c r="CL533" s="536"/>
      <c r="CM533" s="81"/>
      <c r="CN533" s="1230"/>
      <c r="CO533" s="1231"/>
      <c r="CP533" s="1227"/>
    </row>
    <row r="534" spans="89:94">
      <c r="CK534" s="536"/>
      <c r="CL534" s="536"/>
      <c r="CM534" s="81"/>
      <c r="CN534" s="1230"/>
      <c r="CO534" s="1231"/>
      <c r="CP534" s="1227"/>
    </row>
    <row r="535" spans="89:94">
      <c r="CK535" s="536"/>
      <c r="CL535" s="536"/>
      <c r="CM535" s="81"/>
      <c r="CN535" s="1230"/>
      <c r="CO535" s="1231"/>
      <c r="CP535" s="1227"/>
    </row>
    <row r="536" spans="89:94">
      <c r="CK536" s="536"/>
      <c r="CL536" s="536"/>
      <c r="CM536" s="81"/>
      <c r="CN536" s="1230"/>
      <c r="CO536" s="1231"/>
      <c r="CP536" s="1227"/>
    </row>
    <row r="537" spans="89:94">
      <c r="CK537" s="536"/>
      <c r="CL537" s="536"/>
      <c r="CM537" s="81"/>
      <c r="CN537" s="1230"/>
      <c r="CO537" s="1231"/>
      <c r="CP537" s="1227"/>
    </row>
    <row r="538" spans="89:94">
      <c r="CK538" s="536"/>
      <c r="CL538" s="536"/>
      <c r="CM538" s="81"/>
      <c r="CN538" s="1230"/>
      <c r="CO538" s="1231"/>
      <c r="CP538" s="1227"/>
    </row>
    <row r="539" spans="89:94">
      <c r="CK539" s="536"/>
      <c r="CL539" s="536"/>
      <c r="CM539" s="81"/>
      <c r="CN539" s="1230"/>
      <c r="CO539" s="1231"/>
      <c r="CP539" s="1227"/>
    </row>
    <row r="540" spans="89:94">
      <c r="CK540" s="536"/>
      <c r="CL540" s="536"/>
      <c r="CM540" s="81"/>
      <c r="CN540" s="1230"/>
      <c r="CO540" s="1231"/>
      <c r="CP540" s="1227"/>
    </row>
    <row r="541" spans="89:94">
      <c r="CK541" s="536"/>
      <c r="CL541" s="536"/>
      <c r="CM541" s="81"/>
      <c r="CN541" s="1230"/>
      <c r="CO541" s="1231"/>
      <c r="CP541" s="1227"/>
    </row>
    <row r="542" spans="89:94">
      <c r="CK542" s="536"/>
      <c r="CL542" s="536"/>
      <c r="CM542" s="81"/>
      <c r="CN542" s="1230"/>
      <c r="CO542" s="1231"/>
      <c r="CP542" s="1227"/>
    </row>
    <row r="543" spans="89:94">
      <c r="CK543" s="536"/>
      <c r="CL543" s="536"/>
      <c r="CM543" s="81"/>
      <c r="CN543" s="1230"/>
      <c r="CO543" s="1231"/>
      <c r="CP543" s="1227"/>
    </row>
    <row r="544" spans="89:94">
      <c r="CK544" s="536"/>
      <c r="CL544" s="536"/>
      <c r="CM544" s="81"/>
      <c r="CN544" s="1230"/>
      <c r="CO544" s="1231"/>
      <c r="CP544" s="1227"/>
    </row>
    <row r="545" spans="89:94">
      <c r="CK545" s="536"/>
      <c r="CL545" s="536"/>
      <c r="CM545" s="81"/>
      <c r="CN545" s="1230"/>
      <c r="CO545" s="1231"/>
      <c r="CP545" s="1227"/>
    </row>
    <row r="546" spans="89:94">
      <c r="CK546" s="536"/>
      <c r="CL546" s="536"/>
      <c r="CM546" s="81"/>
      <c r="CN546" s="1230"/>
      <c r="CO546" s="1231"/>
      <c r="CP546" s="1227"/>
    </row>
    <row r="547" spans="89:94">
      <c r="CK547" s="536"/>
      <c r="CL547" s="536"/>
      <c r="CM547" s="81"/>
      <c r="CN547" s="1230"/>
      <c r="CO547" s="1231"/>
      <c r="CP547" s="1227"/>
    </row>
    <row r="548" spans="89:94">
      <c r="CK548" s="536"/>
      <c r="CL548" s="536"/>
      <c r="CM548" s="81"/>
      <c r="CN548" s="1230"/>
      <c r="CO548" s="1231"/>
      <c r="CP548" s="1227"/>
    </row>
    <row r="549" spans="89:94">
      <c r="CK549" s="536"/>
      <c r="CL549" s="536"/>
      <c r="CM549" s="81"/>
      <c r="CN549" s="1230"/>
      <c r="CO549" s="1231"/>
      <c r="CP549" s="1227"/>
    </row>
    <row r="550" spans="89:94">
      <c r="CK550" s="536"/>
      <c r="CL550" s="536"/>
      <c r="CM550" s="81"/>
      <c r="CN550" s="1230"/>
      <c r="CO550" s="1231"/>
      <c r="CP550" s="1227"/>
    </row>
    <row r="551" spans="89:94">
      <c r="CK551" s="536"/>
      <c r="CL551" s="536"/>
      <c r="CM551" s="81"/>
      <c r="CN551" s="1230"/>
      <c r="CO551" s="1231"/>
      <c r="CP551" s="1227"/>
    </row>
    <row r="552" spans="89:94">
      <c r="CK552" s="536"/>
      <c r="CL552" s="536"/>
      <c r="CM552" s="81"/>
      <c r="CN552" s="1230"/>
      <c r="CO552" s="1231"/>
      <c r="CP552" s="1227"/>
    </row>
    <row r="553" spans="89:94">
      <c r="CK553" s="536"/>
      <c r="CL553" s="536"/>
      <c r="CM553" s="81"/>
      <c r="CN553" s="1230"/>
      <c r="CO553" s="1231"/>
      <c r="CP553" s="1227"/>
    </row>
    <row r="554" spans="89:94">
      <c r="CK554" s="536"/>
      <c r="CL554" s="536"/>
      <c r="CM554" s="81"/>
      <c r="CN554" s="1230"/>
      <c r="CO554" s="1231"/>
      <c r="CP554" s="1227"/>
    </row>
    <row r="555" spans="89:94">
      <c r="CK555" s="536"/>
      <c r="CL555" s="536"/>
      <c r="CM555" s="81"/>
      <c r="CN555" s="1230"/>
      <c r="CO555" s="1231"/>
      <c r="CP555" s="1227"/>
    </row>
    <row r="556" spans="89:94">
      <c r="CK556" s="536"/>
      <c r="CL556" s="536"/>
      <c r="CM556" s="81"/>
      <c r="CN556" s="1230"/>
      <c r="CO556" s="1231"/>
      <c r="CP556" s="1227"/>
    </row>
    <row r="557" spans="89:94">
      <c r="CK557" s="536"/>
      <c r="CL557" s="536"/>
      <c r="CM557" s="81"/>
      <c r="CN557" s="1230"/>
      <c r="CO557" s="1231"/>
      <c r="CP557" s="1227"/>
    </row>
    <row r="558" spans="89:94">
      <c r="CK558" s="536"/>
      <c r="CL558" s="536"/>
      <c r="CM558" s="81"/>
      <c r="CN558" s="1230"/>
      <c r="CO558" s="1231"/>
      <c r="CP558" s="1227"/>
    </row>
    <row r="559" spans="89:94">
      <c r="CK559" s="536"/>
      <c r="CL559" s="536"/>
      <c r="CM559" s="81"/>
      <c r="CN559" s="1230"/>
      <c r="CO559" s="1231"/>
      <c r="CP559" s="1227"/>
    </row>
    <row r="560" spans="89:94">
      <c r="CK560" s="536"/>
      <c r="CL560" s="536"/>
      <c r="CM560" s="81"/>
      <c r="CN560" s="1230"/>
      <c r="CO560" s="1231"/>
      <c r="CP560" s="1227"/>
    </row>
    <row r="561" spans="89:94">
      <c r="CK561" s="536"/>
      <c r="CL561" s="536"/>
      <c r="CM561" s="81"/>
      <c r="CN561" s="1230"/>
      <c r="CO561" s="1231"/>
      <c r="CP561" s="1227"/>
    </row>
    <row r="562" spans="89:94">
      <c r="CK562" s="536"/>
      <c r="CL562" s="536"/>
      <c r="CM562" s="81"/>
      <c r="CN562" s="1230"/>
      <c r="CO562" s="1231"/>
      <c r="CP562" s="1227"/>
    </row>
    <row r="563" spans="89:94">
      <c r="CK563" s="536"/>
      <c r="CL563" s="536"/>
      <c r="CM563" s="81"/>
      <c r="CN563" s="1230"/>
      <c r="CO563" s="1231"/>
      <c r="CP563" s="1227"/>
    </row>
    <row r="564" spans="89:94">
      <c r="CK564" s="536"/>
      <c r="CL564" s="536"/>
      <c r="CM564" s="81"/>
      <c r="CN564" s="1230"/>
      <c r="CO564" s="1231"/>
      <c r="CP564" s="1227"/>
    </row>
    <row r="565" spans="89:94">
      <c r="CK565" s="536"/>
      <c r="CL565" s="536"/>
      <c r="CM565" s="81"/>
      <c r="CN565" s="1230"/>
      <c r="CO565" s="1231"/>
      <c r="CP565" s="1227"/>
    </row>
    <row r="566" spans="89:94">
      <c r="CK566" s="536"/>
      <c r="CL566" s="536"/>
      <c r="CM566" s="81"/>
      <c r="CN566" s="1230"/>
      <c r="CO566" s="1231"/>
      <c r="CP566" s="1227"/>
    </row>
    <row r="567" spans="89:94">
      <c r="CK567" s="536"/>
      <c r="CL567" s="536"/>
      <c r="CM567" s="81"/>
      <c r="CN567" s="1230"/>
      <c r="CO567" s="1231"/>
      <c r="CP567" s="1227"/>
    </row>
    <row r="568" spans="89:94">
      <c r="CK568" s="536"/>
      <c r="CL568" s="536"/>
      <c r="CM568" s="81"/>
      <c r="CN568" s="1230"/>
      <c r="CO568" s="1231"/>
      <c r="CP568" s="1227"/>
    </row>
    <row r="569" spans="89:94">
      <c r="CK569" s="536"/>
      <c r="CL569" s="536"/>
      <c r="CM569" s="81"/>
      <c r="CN569" s="1230"/>
      <c r="CO569" s="1231"/>
      <c r="CP569" s="1227"/>
    </row>
    <row r="570" spans="89:94">
      <c r="CK570" s="536"/>
      <c r="CL570" s="536"/>
      <c r="CM570" s="81"/>
      <c r="CN570" s="1230"/>
      <c r="CO570" s="1231"/>
      <c r="CP570" s="1227"/>
    </row>
    <row r="571" spans="89:94">
      <c r="CK571" s="536"/>
      <c r="CL571" s="536"/>
      <c r="CM571" s="81"/>
      <c r="CN571" s="1230"/>
      <c r="CO571" s="1231"/>
      <c r="CP571" s="1227"/>
    </row>
    <row r="572" spans="89:94">
      <c r="CK572" s="536"/>
      <c r="CL572" s="536"/>
      <c r="CM572" s="81"/>
      <c r="CN572" s="1230"/>
      <c r="CO572" s="1231"/>
      <c r="CP572" s="1227"/>
    </row>
    <row r="573" spans="89:94">
      <c r="CK573" s="536"/>
      <c r="CL573" s="536"/>
      <c r="CM573" s="81"/>
      <c r="CN573" s="1230"/>
      <c r="CO573" s="1231"/>
      <c r="CP573" s="1227"/>
    </row>
    <row r="574" spans="89:94">
      <c r="CK574" s="536"/>
      <c r="CL574" s="536"/>
      <c r="CM574" s="81"/>
      <c r="CN574" s="1230"/>
      <c r="CO574" s="1231"/>
      <c r="CP574" s="1227"/>
    </row>
    <row r="575" spans="89:94">
      <c r="CK575" s="536"/>
      <c r="CL575" s="536"/>
      <c r="CM575" s="81"/>
      <c r="CN575" s="1230"/>
      <c r="CO575" s="1231"/>
      <c r="CP575" s="1227"/>
    </row>
    <row r="576" spans="89:94">
      <c r="CK576" s="536"/>
      <c r="CL576" s="536"/>
      <c r="CM576" s="81"/>
      <c r="CN576" s="1230"/>
      <c r="CO576" s="1231"/>
      <c r="CP576" s="1227"/>
    </row>
    <row r="577" spans="89:94">
      <c r="CK577" s="536"/>
      <c r="CL577" s="536"/>
      <c r="CM577" s="81"/>
      <c r="CN577" s="1230"/>
      <c r="CO577" s="1231"/>
      <c r="CP577" s="1227"/>
    </row>
    <row r="578" spans="89:94">
      <c r="CK578" s="536"/>
      <c r="CL578" s="536"/>
      <c r="CM578" s="81"/>
      <c r="CN578" s="1230"/>
      <c r="CO578" s="1231"/>
      <c r="CP578" s="1227"/>
    </row>
    <row r="579" spans="89:94">
      <c r="CK579" s="536"/>
      <c r="CL579" s="536"/>
      <c r="CM579" s="81"/>
      <c r="CN579" s="1230"/>
      <c r="CO579" s="1231"/>
      <c r="CP579" s="1227"/>
    </row>
    <row r="580" spans="89:94">
      <c r="CK580" s="536"/>
      <c r="CL580" s="536"/>
      <c r="CM580" s="81"/>
      <c r="CN580" s="1230"/>
      <c r="CO580" s="1231"/>
      <c r="CP580" s="1227"/>
    </row>
    <row r="581" spans="89:94">
      <c r="CK581" s="536"/>
      <c r="CL581" s="536"/>
      <c r="CM581" s="81"/>
      <c r="CN581" s="1230"/>
      <c r="CO581" s="1231"/>
      <c r="CP581" s="1227"/>
    </row>
    <row r="582" spans="89:94">
      <c r="CK582" s="536"/>
      <c r="CL582" s="536"/>
      <c r="CM582" s="81"/>
      <c r="CN582" s="1230"/>
      <c r="CO582" s="1231"/>
      <c r="CP582" s="1227"/>
    </row>
    <row r="583" spans="89:94">
      <c r="CK583" s="536"/>
      <c r="CL583" s="536"/>
      <c r="CM583" s="81"/>
      <c r="CN583" s="1230"/>
      <c r="CO583" s="1231"/>
      <c r="CP583" s="1227"/>
    </row>
    <row r="584" spans="89:94">
      <c r="CK584" s="536"/>
      <c r="CL584" s="536"/>
      <c r="CM584" s="81"/>
      <c r="CN584" s="1230"/>
      <c r="CO584" s="1231"/>
      <c r="CP584" s="1227"/>
    </row>
    <row r="585" spans="89:94">
      <c r="CK585" s="536"/>
      <c r="CL585" s="536"/>
      <c r="CM585" s="81"/>
      <c r="CN585" s="1230"/>
      <c r="CO585" s="1231"/>
      <c r="CP585" s="1227"/>
    </row>
    <row r="586" spans="89:94">
      <c r="CK586" s="536"/>
      <c r="CL586" s="536"/>
      <c r="CM586" s="81"/>
      <c r="CN586" s="1230"/>
      <c r="CO586" s="1231"/>
      <c r="CP586" s="1227"/>
    </row>
    <row r="587" spans="89:94">
      <c r="CK587" s="536"/>
      <c r="CL587" s="536"/>
      <c r="CM587" s="81"/>
      <c r="CN587" s="1230"/>
      <c r="CO587" s="1231"/>
      <c r="CP587" s="1227"/>
    </row>
    <row r="588" spans="89:94">
      <c r="CK588" s="536"/>
      <c r="CL588" s="536"/>
      <c r="CM588" s="81"/>
      <c r="CN588" s="1230"/>
      <c r="CO588" s="1231"/>
      <c r="CP588" s="1227"/>
    </row>
    <row r="589" spans="89:94">
      <c r="CK589" s="536"/>
      <c r="CL589" s="536"/>
      <c r="CM589" s="81"/>
      <c r="CN589" s="1230"/>
      <c r="CO589" s="1231"/>
      <c r="CP589" s="1227"/>
    </row>
    <row r="590" spans="89:94">
      <c r="CK590" s="536"/>
      <c r="CL590" s="536"/>
      <c r="CM590" s="81"/>
      <c r="CN590" s="1230"/>
      <c r="CO590" s="1231"/>
      <c r="CP590" s="1227"/>
    </row>
    <row r="591" spans="89:94">
      <c r="CK591" s="536"/>
      <c r="CL591" s="536"/>
      <c r="CM591" s="81"/>
      <c r="CN591" s="1230"/>
      <c r="CO591" s="1231"/>
      <c r="CP591" s="1227"/>
    </row>
    <row r="592" spans="89:94">
      <c r="CK592" s="536"/>
      <c r="CL592" s="536"/>
      <c r="CM592" s="81"/>
      <c r="CN592" s="1230"/>
      <c r="CO592" s="1231"/>
      <c r="CP592" s="1227"/>
    </row>
    <row r="593" spans="89:94">
      <c r="CK593" s="536"/>
      <c r="CL593" s="536"/>
      <c r="CM593" s="81"/>
      <c r="CN593" s="1230"/>
      <c r="CO593" s="1231"/>
      <c r="CP593" s="1227"/>
    </row>
    <row r="594" spans="89:94">
      <c r="CK594" s="536"/>
      <c r="CL594" s="536"/>
      <c r="CM594" s="81"/>
      <c r="CN594" s="1230"/>
      <c r="CO594" s="1231"/>
      <c r="CP594" s="1227"/>
    </row>
    <row r="595" spans="89:94">
      <c r="CK595" s="536"/>
      <c r="CL595" s="536"/>
      <c r="CM595" s="81"/>
      <c r="CN595" s="1230"/>
      <c r="CO595" s="1231"/>
      <c r="CP595" s="1227"/>
    </row>
    <row r="596" spans="89:94">
      <c r="CK596" s="536"/>
      <c r="CL596" s="536"/>
      <c r="CM596" s="81"/>
      <c r="CN596" s="1230"/>
      <c r="CO596" s="1231"/>
      <c r="CP596" s="1227"/>
    </row>
    <row r="597" spans="89:94">
      <c r="CK597" s="536"/>
      <c r="CL597" s="536"/>
      <c r="CM597" s="81"/>
      <c r="CN597" s="1230"/>
      <c r="CO597" s="1231"/>
      <c r="CP597" s="1227"/>
    </row>
    <row r="598" spans="89:94">
      <c r="CK598" s="536"/>
      <c r="CL598" s="536"/>
      <c r="CM598" s="81"/>
      <c r="CN598" s="1230"/>
      <c r="CO598" s="1231"/>
      <c r="CP598" s="1227"/>
    </row>
    <row r="599" spans="89:94">
      <c r="CK599" s="536"/>
      <c r="CL599" s="536"/>
      <c r="CM599" s="81"/>
      <c r="CN599" s="1230"/>
      <c r="CO599" s="1231"/>
      <c r="CP599" s="1227"/>
    </row>
    <row r="600" spans="89:94">
      <c r="CK600" s="536"/>
      <c r="CL600" s="536"/>
      <c r="CM600" s="81"/>
      <c r="CN600" s="1230"/>
      <c r="CO600" s="1231"/>
      <c r="CP600" s="1227"/>
    </row>
    <row r="601" spans="89:94">
      <c r="CK601" s="536"/>
      <c r="CL601" s="536"/>
      <c r="CM601" s="81"/>
      <c r="CN601" s="1230"/>
      <c r="CO601" s="1231"/>
      <c r="CP601" s="1227"/>
    </row>
    <row r="602" spans="89:94">
      <c r="CK602" s="536"/>
      <c r="CL602" s="536"/>
      <c r="CM602" s="81"/>
      <c r="CN602" s="1230"/>
      <c r="CO602" s="1231"/>
      <c r="CP602" s="1227"/>
    </row>
    <row r="603" spans="89:94">
      <c r="CK603" s="536"/>
      <c r="CL603" s="536"/>
      <c r="CM603" s="81"/>
      <c r="CN603" s="1230"/>
      <c r="CO603" s="1231"/>
      <c r="CP603" s="1227"/>
    </row>
    <row r="604" spans="89:94">
      <c r="CK604" s="536"/>
      <c r="CL604" s="536"/>
      <c r="CM604" s="81"/>
      <c r="CN604" s="1230"/>
      <c r="CO604" s="1231"/>
      <c r="CP604" s="1227"/>
    </row>
    <row r="605" spans="89:94">
      <c r="CK605" s="536"/>
      <c r="CL605" s="536"/>
      <c r="CM605" s="81"/>
      <c r="CN605" s="1230"/>
      <c r="CO605" s="1231"/>
      <c r="CP605" s="1227"/>
    </row>
    <row r="606" spans="89:94">
      <c r="CK606" s="536"/>
      <c r="CL606" s="536"/>
      <c r="CM606" s="81"/>
      <c r="CN606" s="1230"/>
      <c r="CO606" s="1231"/>
      <c r="CP606" s="1227"/>
    </row>
    <row r="607" spans="89:94">
      <c r="CK607" s="536"/>
      <c r="CL607" s="536"/>
      <c r="CM607" s="81"/>
      <c r="CN607" s="1230"/>
      <c r="CO607" s="1231"/>
      <c r="CP607" s="1227"/>
    </row>
    <row r="608" spans="89:94">
      <c r="CK608" s="536"/>
      <c r="CL608" s="536"/>
      <c r="CM608" s="81"/>
      <c r="CN608" s="1230"/>
      <c r="CO608" s="1231"/>
      <c r="CP608" s="1227"/>
    </row>
    <row r="609" spans="89:94">
      <c r="CK609" s="536"/>
      <c r="CL609" s="536"/>
      <c r="CM609" s="81"/>
      <c r="CN609" s="1230"/>
      <c r="CO609" s="1231"/>
      <c r="CP609" s="1227"/>
    </row>
    <row r="610" spans="89:94">
      <c r="CK610" s="536"/>
      <c r="CL610" s="536"/>
      <c r="CM610" s="81"/>
      <c r="CN610" s="1230"/>
      <c r="CO610" s="1231"/>
      <c r="CP610" s="1227"/>
    </row>
    <row r="611" spans="89:94">
      <c r="CK611" s="536"/>
      <c r="CL611" s="536"/>
      <c r="CM611" s="81"/>
      <c r="CN611" s="1230"/>
      <c r="CO611" s="1231"/>
      <c r="CP611" s="1227"/>
    </row>
    <row r="612" spans="89:94">
      <c r="CK612" s="536"/>
      <c r="CL612" s="536"/>
      <c r="CM612" s="81"/>
      <c r="CN612" s="1230"/>
      <c r="CO612" s="1231"/>
      <c r="CP612" s="1227"/>
    </row>
    <row r="613" spans="89:94">
      <c r="CK613" s="536"/>
      <c r="CL613" s="536"/>
      <c r="CM613" s="81"/>
      <c r="CN613" s="1230"/>
      <c r="CO613" s="1231"/>
      <c r="CP613" s="1227"/>
    </row>
    <row r="614" spans="89:94">
      <c r="CK614" s="536"/>
      <c r="CL614" s="536"/>
      <c r="CM614" s="81"/>
      <c r="CN614" s="1230"/>
      <c r="CO614" s="1231"/>
      <c r="CP614" s="1227"/>
    </row>
    <row r="615" spans="89:94">
      <c r="CK615" s="536"/>
      <c r="CL615" s="536"/>
      <c r="CM615" s="81"/>
      <c r="CN615" s="1230"/>
      <c r="CO615" s="1231"/>
      <c r="CP615" s="1227"/>
    </row>
    <row r="616" spans="89:94">
      <c r="CK616" s="536"/>
      <c r="CL616" s="536"/>
      <c r="CM616" s="81"/>
      <c r="CN616" s="1230"/>
      <c r="CO616" s="1231"/>
      <c r="CP616" s="1227"/>
    </row>
    <row r="617" spans="89:94">
      <c r="CK617" s="536"/>
      <c r="CL617" s="536"/>
      <c r="CM617" s="81"/>
      <c r="CN617" s="1230"/>
      <c r="CO617" s="1231"/>
      <c r="CP617" s="1227"/>
    </row>
    <row r="618" spans="89:94">
      <c r="CK618" s="536"/>
      <c r="CL618" s="536"/>
      <c r="CM618" s="81"/>
      <c r="CN618" s="1230"/>
      <c r="CO618" s="1231"/>
      <c r="CP618" s="1227"/>
    </row>
    <row r="619" spans="89:94">
      <c r="CK619" s="536"/>
      <c r="CL619" s="536"/>
      <c r="CM619" s="81"/>
      <c r="CN619" s="1230"/>
      <c r="CO619" s="1231"/>
      <c r="CP619" s="1227"/>
    </row>
    <row r="620" spans="89:94">
      <c r="CK620" s="536"/>
      <c r="CL620" s="536"/>
      <c r="CM620" s="81"/>
      <c r="CN620" s="1230"/>
      <c r="CO620" s="1231"/>
      <c r="CP620" s="1227"/>
    </row>
    <row r="621" spans="89:94">
      <c r="CK621" s="536"/>
      <c r="CL621" s="536"/>
      <c r="CM621" s="81"/>
      <c r="CN621" s="1230"/>
      <c r="CO621" s="1231"/>
      <c r="CP621" s="1227"/>
    </row>
    <row r="622" spans="89:94">
      <c r="CK622" s="536"/>
      <c r="CL622" s="536"/>
      <c r="CM622" s="81"/>
      <c r="CN622" s="1230"/>
      <c r="CO622" s="1231"/>
      <c r="CP622" s="1227"/>
    </row>
    <row r="623" spans="89:94">
      <c r="CK623" s="536"/>
      <c r="CL623" s="536"/>
      <c r="CM623" s="81"/>
      <c r="CN623" s="1230"/>
      <c r="CO623" s="1231"/>
      <c r="CP623" s="1227"/>
    </row>
    <row r="624" spans="89:94">
      <c r="CK624" s="536"/>
      <c r="CL624" s="536"/>
      <c r="CM624" s="81"/>
      <c r="CN624" s="1230"/>
      <c r="CO624" s="1231"/>
      <c r="CP624" s="1227"/>
    </row>
    <row r="625" spans="89:94">
      <c r="CK625" s="536"/>
      <c r="CL625" s="536"/>
      <c r="CM625" s="81"/>
      <c r="CN625" s="1230"/>
      <c r="CO625" s="1231"/>
      <c r="CP625" s="1227"/>
    </row>
    <row r="626" spans="89:94">
      <c r="CK626" s="536"/>
      <c r="CL626" s="536"/>
      <c r="CM626" s="81"/>
      <c r="CN626" s="1230"/>
      <c r="CO626" s="1231"/>
      <c r="CP626" s="1227"/>
    </row>
    <row r="627" spans="89:94">
      <c r="CK627" s="536"/>
      <c r="CL627" s="536"/>
      <c r="CM627" s="81"/>
      <c r="CN627" s="1230"/>
      <c r="CO627" s="1231"/>
      <c r="CP627" s="1227"/>
    </row>
    <row r="628" spans="89:94">
      <c r="CK628" s="536"/>
      <c r="CL628" s="536"/>
      <c r="CM628" s="81"/>
      <c r="CN628" s="1230"/>
      <c r="CO628" s="1231"/>
      <c r="CP628" s="1227"/>
    </row>
    <row r="629" spans="89:94">
      <c r="CK629" s="536"/>
      <c r="CL629" s="536"/>
      <c r="CM629" s="81"/>
      <c r="CN629" s="1230"/>
      <c r="CO629" s="1231"/>
      <c r="CP629" s="1227"/>
    </row>
    <row r="630" spans="89:94">
      <c r="CK630" s="536"/>
      <c r="CL630" s="536"/>
      <c r="CM630" s="81"/>
      <c r="CN630" s="1230"/>
      <c r="CO630" s="1231"/>
      <c r="CP630" s="1227"/>
    </row>
    <row r="631" spans="89:94">
      <c r="CK631" s="536"/>
      <c r="CL631" s="536"/>
      <c r="CM631" s="81"/>
      <c r="CN631" s="1230"/>
      <c r="CO631" s="1231"/>
      <c r="CP631" s="1227"/>
    </row>
    <row r="632" spans="89:94">
      <c r="CK632" s="536"/>
      <c r="CL632" s="536"/>
      <c r="CM632" s="81"/>
      <c r="CN632" s="1230"/>
      <c r="CO632" s="1231"/>
      <c r="CP632" s="1227"/>
    </row>
    <row r="633" spans="89:94">
      <c r="CK633" s="536"/>
      <c r="CL633" s="536"/>
      <c r="CM633" s="81"/>
      <c r="CN633" s="1230"/>
      <c r="CO633" s="1231"/>
      <c r="CP633" s="1227"/>
    </row>
    <row r="634" spans="89:94">
      <c r="CK634" s="536"/>
      <c r="CL634" s="536"/>
      <c r="CM634" s="81"/>
      <c r="CN634" s="1230"/>
      <c r="CO634" s="1231"/>
      <c r="CP634" s="1227"/>
    </row>
    <row r="635" spans="89:94">
      <c r="CK635" s="536"/>
      <c r="CL635" s="536"/>
      <c r="CM635" s="81"/>
      <c r="CN635" s="1230"/>
      <c r="CO635" s="1231"/>
      <c r="CP635" s="1227"/>
    </row>
    <row r="636" spans="89:94">
      <c r="CK636" s="536"/>
      <c r="CL636" s="536"/>
      <c r="CM636" s="81"/>
      <c r="CN636" s="1230"/>
      <c r="CO636" s="1231"/>
      <c r="CP636" s="1227"/>
    </row>
    <row r="637" spans="89:94">
      <c r="CK637" s="536"/>
      <c r="CL637" s="536"/>
      <c r="CM637" s="81"/>
      <c r="CN637" s="1230"/>
      <c r="CO637" s="1231"/>
      <c r="CP637" s="1227"/>
    </row>
    <row r="638" spans="89:94">
      <c r="CK638" s="536"/>
      <c r="CL638" s="536"/>
      <c r="CM638" s="81"/>
      <c r="CN638" s="1230"/>
      <c r="CO638" s="1231"/>
      <c r="CP638" s="1227"/>
    </row>
    <row r="639" spans="89:94">
      <c r="CK639" s="536"/>
      <c r="CL639" s="536"/>
      <c r="CM639" s="81"/>
      <c r="CN639" s="1230"/>
      <c r="CO639" s="1231"/>
      <c r="CP639" s="1227"/>
    </row>
    <row r="640" spans="89:94">
      <c r="CK640" s="536"/>
      <c r="CL640" s="536"/>
      <c r="CM640" s="81"/>
      <c r="CN640" s="1230"/>
      <c r="CO640" s="1231"/>
      <c r="CP640" s="1227"/>
    </row>
    <row r="641" spans="89:94">
      <c r="CK641" s="536"/>
      <c r="CL641" s="536"/>
      <c r="CM641" s="81"/>
      <c r="CN641" s="1230"/>
      <c r="CO641" s="1231"/>
      <c r="CP641" s="1227"/>
    </row>
    <row r="642" spans="89:94">
      <c r="CK642" s="536"/>
      <c r="CL642" s="536"/>
      <c r="CM642" s="81"/>
      <c r="CN642" s="1230"/>
      <c r="CO642" s="1231"/>
      <c r="CP642" s="1227"/>
    </row>
    <row r="643" spans="89:94">
      <c r="CK643" s="536"/>
      <c r="CL643" s="536"/>
      <c r="CM643" s="81"/>
      <c r="CN643" s="1230"/>
      <c r="CO643" s="1231"/>
      <c r="CP643" s="1227"/>
    </row>
    <row r="644" spans="89:94">
      <c r="CK644" s="536"/>
      <c r="CL644" s="536"/>
      <c r="CM644" s="81"/>
      <c r="CN644" s="1230"/>
      <c r="CO644" s="1231"/>
      <c r="CP644" s="1227"/>
    </row>
    <row r="645" spans="89:94">
      <c r="CK645" s="536"/>
      <c r="CL645" s="536"/>
      <c r="CM645" s="81"/>
      <c r="CN645" s="1230"/>
      <c r="CO645" s="1231"/>
      <c r="CP645" s="1227"/>
    </row>
    <row r="646" spans="89:94">
      <c r="CK646" s="536"/>
      <c r="CL646" s="536"/>
      <c r="CM646" s="81"/>
      <c r="CN646" s="1230"/>
      <c r="CO646" s="1231"/>
      <c r="CP646" s="1227"/>
    </row>
    <row r="647" spans="89:94">
      <c r="CK647" s="536"/>
      <c r="CL647" s="536"/>
      <c r="CM647" s="81"/>
      <c r="CN647" s="1230"/>
      <c r="CO647" s="1231"/>
      <c r="CP647" s="1227"/>
    </row>
    <row r="648" spans="89:94">
      <c r="CK648" s="536"/>
      <c r="CL648" s="536"/>
      <c r="CM648" s="81"/>
      <c r="CN648" s="1230"/>
      <c r="CO648" s="1231"/>
      <c r="CP648" s="1227"/>
    </row>
    <row r="649" spans="89:94">
      <c r="CK649" s="536"/>
      <c r="CL649" s="536"/>
      <c r="CM649" s="81"/>
      <c r="CN649" s="1230"/>
      <c r="CO649" s="1231"/>
      <c r="CP649" s="1227"/>
    </row>
    <row r="650" spans="89:94">
      <c r="CK650" s="536"/>
      <c r="CL650" s="536"/>
      <c r="CM650" s="81"/>
      <c r="CN650" s="1230"/>
      <c r="CO650" s="1231"/>
      <c r="CP650" s="1227"/>
    </row>
    <row r="651" spans="89:94">
      <c r="CK651" s="536"/>
      <c r="CL651" s="536"/>
      <c r="CM651" s="81"/>
      <c r="CN651" s="1230"/>
      <c r="CO651" s="1231"/>
      <c r="CP651" s="1227"/>
    </row>
    <row r="652" spans="89:94">
      <c r="CK652" s="536"/>
      <c r="CL652" s="536"/>
      <c r="CM652" s="81"/>
      <c r="CN652" s="1230"/>
      <c r="CO652" s="1231"/>
      <c r="CP652" s="1227"/>
    </row>
    <row r="653" spans="89:94">
      <c r="CK653" s="536"/>
      <c r="CL653" s="536"/>
      <c r="CM653" s="81"/>
      <c r="CN653" s="1230"/>
      <c r="CO653" s="1231"/>
      <c r="CP653" s="1227"/>
    </row>
    <row r="654" spans="89:94">
      <c r="CK654" s="536"/>
      <c r="CL654" s="536"/>
      <c r="CM654" s="81"/>
      <c r="CN654" s="1230"/>
      <c r="CO654" s="1231"/>
      <c r="CP654" s="1227"/>
    </row>
    <row r="655" spans="89:94">
      <c r="CK655" s="536"/>
      <c r="CL655" s="536"/>
      <c r="CM655" s="81"/>
      <c r="CN655" s="1230"/>
      <c r="CO655" s="1231"/>
      <c r="CP655" s="1227"/>
    </row>
    <row r="656" spans="89:94">
      <c r="CK656" s="536"/>
      <c r="CL656" s="536"/>
      <c r="CM656" s="81"/>
      <c r="CN656" s="1230"/>
      <c r="CO656" s="1231"/>
      <c r="CP656" s="1227"/>
    </row>
    <row r="657" spans="89:94">
      <c r="CK657" s="536"/>
      <c r="CL657" s="536"/>
      <c r="CM657" s="81"/>
      <c r="CN657" s="1230"/>
      <c r="CO657" s="1231"/>
      <c r="CP657" s="1227"/>
    </row>
    <row r="658" spans="89:94">
      <c r="CK658" s="536"/>
      <c r="CL658" s="536"/>
      <c r="CM658" s="81"/>
      <c r="CN658" s="1230"/>
      <c r="CO658" s="1231"/>
      <c r="CP658" s="1227"/>
    </row>
    <row r="659" spans="89:94">
      <c r="CK659" s="536"/>
      <c r="CL659" s="536"/>
      <c r="CM659" s="81"/>
      <c r="CN659" s="1230"/>
      <c r="CO659" s="1231"/>
      <c r="CP659" s="1227"/>
    </row>
    <row r="660" spans="89:94">
      <c r="CK660" s="536"/>
      <c r="CL660" s="536"/>
      <c r="CM660" s="81"/>
      <c r="CN660" s="1230"/>
      <c r="CO660" s="1231"/>
      <c r="CP660" s="1227"/>
    </row>
    <row r="661" spans="89:94">
      <c r="CK661" s="536"/>
      <c r="CL661" s="536"/>
      <c r="CM661" s="81"/>
      <c r="CN661" s="1230"/>
      <c r="CO661" s="1231"/>
      <c r="CP661" s="1227"/>
    </row>
    <row r="662" spans="89:94">
      <c r="CK662" s="536"/>
      <c r="CL662" s="536"/>
      <c r="CM662" s="81"/>
      <c r="CN662" s="1230"/>
      <c r="CO662" s="1231"/>
      <c r="CP662" s="1227"/>
    </row>
    <row r="663" spans="89:94">
      <c r="CK663" s="536"/>
      <c r="CL663" s="536"/>
      <c r="CM663" s="81"/>
      <c r="CN663" s="1230"/>
      <c r="CO663" s="1231"/>
      <c r="CP663" s="1227"/>
    </row>
    <row r="664" spans="89:94">
      <c r="CK664" s="536"/>
      <c r="CL664" s="536"/>
      <c r="CM664" s="81"/>
      <c r="CN664" s="1230"/>
      <c r="CO664" s="1231"/>
      <c r="CP664" s="1227"/>
    </row>
    <row r="665" spans="89:94">
      <c r="CK665" s="536"/>
      <c r="CL665" s="536"/>
      <c r="CM665" s="81"/>
      <c r="CN665" s="1230"/>
      <c r="CO665" s="1231"/>
      <c r="CP665" s="1227"/>
    </row>
    <row r="666" spans="89:94">
      <c r="CK666" s="536"/>
      <c r="CL666" s="536"/>
      <c r="CM666" s="81"/>
      <c r="CN666" s="1230"/>
      <c r="CO666" s="1231"/>
      <c r="CP666" s="1227"/>
    </row>
    <row r="667" spans="89:94">
      <c r="CK667" s="536"/>
      <c r="CL667" s="536"/>
      <c r="CM667" s="81"/>
      <c r="CN667" s="1230"/>
      <c r="CO667" s="1231"/>
      <c r="CP667" s="1227"/>
    </row>
    <row r="668" spans="89:94">
      <c r="CK668" s="536"/>
      <c r="CL668" s="536"/>
      <c r="CM668" s="81"/>
      <c r="CN668" s="1230"/>
      <c r="CO668" s="1231"/>
      <c r="CP668" s="1227"/>
    </row>
    <row r="669" spans="89:94">
      <c r="CK669" s="536"/>
      <c r="CL669" s="536"/>
      <c r="CM669" s="81"/>
      <c r="CN669" s="1230"/>
      <c r="CO669" s="1231"/>
      <c r="CP669" s="1227"/>
    </row>
    <row r="670" spans="89:94">
      <c r="CK670" s="536"/>
      <c r="CL670" s="536"/>
      <c r="CM670" s="81"/>
      <c r="CN670" s="1230"/>
      <c r="CO670" s="1231"/>
      <c r="CP670" s="1227"/>
    </row>
    <row r="671" spans="89:94">
      <c r="CK671" s="536"/>
      <c r="CL671" s="536"/>
      <c r="CM671" s="81"/>
      <c r="CN671" s="1230"/>
      <c r="CO671" s="1231"/>
      <c r="CP671" s="1227"/>
    </row>
    <row r="672" spans="89:94">
      <c r="CK672" s="536"/>
      <c r="CL672" s="536"/>
      <c r="CM672" s="81"/>
      <c r="CN672" s="1230"/>
      <c r="CO672" s="1231"/>
      <c r="CP672" s="1227"/>
    </row>
    <row r="673" spans="89:94">
      <c r="CK673" s="536"/>
      <c r="CL673" s="536"/>
      <c r="CM673" s="81"/>
      <c r="CN673" s="1230"/>
      <c r="CO673" s="1231"/>
      <c r="CP673" s="1227"/>
    </row>
    <row r="674" spans="89:94">
      <c r="CK674" s="536"/>
      <c r="CL674" s="536"/>
      <c r="CM674" s="81"/>
      <c r="CN674" s="1230"/>
      <c r="CO674" s="1231"/>
      <c r="CP674" s="1227"/>
    </row>
    <row r="675" spans="89:94">
      <c r="CK675" s="536"/>
      <c r="CL675" s="536"/>
      <c r="CM675" s="81"/>
      <c r="CN675" s="1230"/>
      <c r="CO675" s="1231"/>
      <c r="CP675" s="1227"/>
    </row>
    <row r="676" spans="89:94">
      <c r="CK676" s="536"/>
      <c r="CL676" s="536"/>
      <c r="CM676" s="81"/>
      <c r="CN676" s="1230"/>
      <c r="CO676" s="1231"/>
      <c r="CP676" s="1227"/>
    </row>
    <row r="677" spans="89:94">
      <c r="CK677" s="536"/>
      <c r="CL677" s="536"/>
      <c r="CM677" s="81"/>
      <c r="CN677" s="1230"/>
      <c r="CO677" s="1231"/>
      <c r="CP677" s="1227"/>
    </row>
    <row r="678" spans="89:94">
      <c r="CK678" s="536"/>
      <c r="CL678" s="536"/>
      <c r="CM678" s="81"/>
      <c r="CN678" s="1230"/>
      <c r="CO678" s="1231"/>
      <c r="CP678" s="1227"/>
    </row>
    <row r="679" spans="89:94">
      <c r="CK679" s="536"/>
      <c r="CL679" s="536"/>
      <c r="CM679" s="81"/>
      <c r="CN679" s="1230"/>
      <c r="CO679" s="1231"/>
      <c r="CP679" s="1227"/>
    </row>
    <row r="680" spans="89:94">
      <c r="CK680" s="536"/>
      <c r="CL680" s="536"/>
      <c r="CM680" s="81"/>
      <c r="CN680" s="1230"/>
      <c r="CO680" s="1231"/>
      <c r="CP680" s="1227"/>
    </row>
    <row r="681" spans="89:94">
      <c r="CK681" s="536"/>
      <c r="CL681" s="536"/>
      <c r="CM681" s="81"/>
      <c r="CN681" s="1230"/>
      <c r="CO681" s="1231"/>
      <c r="CP681" s="1227"/>
    </row>
    <row r="682" spans="89:94">
      <c r="CK682" s="536"/>
      <c r="CL682" s="536"/>
      <c r="CM682" s="81"/>
      <c r="CN682" s="1230"/>
      <c r="CO682" s="1231"/>
      <c r="CP682" s="1227"/>
    </row>
    <row r="683" spans="89:94">
      <c r="CK683" s="536"/>
      <c r="CL683" s="536"/>
      <c r="CM683" s="81"/>
      <c r="CN683" s="1230"/>
      <c r="CO683" s="1231"/>
      <c r="CP683" s="1227"/>
    </row>
    <row r="684" spans="89:94">
      <c r="CK684" s="536"/>
      <c r="CL684" s="536"/>
      <c r="CM684" s="81"/>
      <c r="CN684" s="1230"/>
      <c r="CO684" s="1231"/>
      <c r="CP684" s="1227"/>
    </row>
    <row r="685" spans="89:94">
      <c r="CK685" s="536"/>
      <c r="CL685" s="536"/>
      <c r="CM685" s="81"/>
      <c r="CN685" s="1230"/>
      <c r="CO685" s="1231"/>
      <c r="CP685" s="1227"/>
    </row>
    <row r="686" spans="89:94">
      <c r="CK686" s="536"/>
      <c r="CL686" s="536"/>
      <c r="CM686" s="81"/>
      <c r="CN686" s="1230"/>
      <c r="CO686" s="1231"/>
      <c r="CP686" s="1227"/>
    </row>
    <row r="687" spans="89:94">
      <c r="CK687" s="536"/>
      <c r="CL687" s="536"/>
      <c r="CM687" s="81"/>
      <c r="CN687" s="1230"/>
      <c r="CO687" s="1231"/>
      <c r="CP687" s="1227"/>
    </row>
    <row r="688" spans="89:94">
      <c r="CK688" s="536"/>
      <c r="CL688" s="536"/>
      <c r="CM688" s="81"/>
      <c r="CN688" s="1230"/>
      <c r="CO688" s="1231"/>
      <c r="CP688" s="1227"/>
    </row>
    <row r="689" spans="89:94">
      <c r="CK689" s="536"/>
      <c r="CL689" s="536"/>
      <c r="CM689" s="81"/>
      <c r="CN689" s="1230"/>
      <c r="CO689" s="1231"/>
      <c r="CP689" s="1227"/>
    </row>
    <row r="690" spans="89:94">
      <c r="CK690" s="536"/>
      <c r="CL690" s="536"/>
      <c r="CM690" s="81"/>
      <c r="CN690" s="1230"/>
      <c r="CO690" s="1231"/>
      <c r="CP690" s="1227"/>
    </row>
    <row r="691" spans="89:94">
      <c r="CK691" s="536"/>
      <c r="CL691" s="536"/>
      <c r="CM691" s="81"/>
      <c r="CN691" s="1230"/>
      <c r="CO691" s="1231"/>
      <c r="CP691" s="1227"/>
    </row>
    <row r="692" spans="89:94">
      <c r="CK692" s="536"/>
      <c r="CL692" s="536"/>
      <c r="CM692" s="81"/>
      <c r="CN692" s="1230"/>
      <c r="CO692" s="1231"/>
      <c r="CP692" s="1227"/>
    </row>
    <row r="693" spans="89:94">
      <c r="CK693" s="536"/>
      <c r="CL693" s="536"/>
      <c r="CM693" s="81"/>
      <c r="CN693" s="1230"/>
      <c r="CO693" s="1231"/>
      <c r="CP693" s="1227"/>
    </row>
    <row r="694" spans="89:94">
      <c r="CK694" s="536"/>
      <c r="CL694" s="536"/>
      <c r="CM694" s="81"/>
      <c r="CN694" s="1230"/>
      <c r="CO694" s="1231"/>
      <c r="CP694" s="1227"/>
    </row>
    <row r="695" spans="89:94">
      <c r="CK695" s="536"/>
      <c r="CL695" s="536"/>
      <c r="CM695" s="81"/>
      <c r="CN695" s="1230"/>
      <c r="CO695" s="1231"/>
      <c r="CP695" s="1227"/>
    </row>
    <row r="696" spans="89:94">
      <c r="CK696" s="536"/>
      <c r="CL696" s="536"/>
      <c r="CM696" s="81"/>
      <c r="CN696" s="1230"/>
      <c r="CO696" s="1231"/>
      <c r="CP696" s="1227"/>
    </row>
    <row r="697" spans="89:94">
      <c r="CK697" s="536"/>
      <c r="CL697" s="536"/>
      <c r="CM697" s="81"/>
      <c r="CN697" s="1230"/>
      <c r="CO697" s="1231"/>
      <c r="CP697" s="1227"/>
    </row>
    <row r="698" spans="89:94">
      <c r="CK698" s="536"/>
      <c r="CL698" s="536"/>
      <c r="CM698" s="81"/>
      <c r="CN698" s="1230"/>
      <c r="CO698" s="1231"/>
      <c r="CP698" s="1227"/>
    </row>
    <row r="699" spans="89:94">
      <c r="CK699" s="536"/>
      <c r="CL699" s="536"/>
      <c r="CM699" s="81"/>
      <c r="CN699" s="1230"/>
      <c r="CO699" s="1231"/>
      <c r="CP699" s="1227"/>
    </row>
    <row r="700" spans="89:94">
      <c r="CK700" s="536"/>
      <c r="CL700" s="536"/>
      <c r="CM700" s="81"/>
      <c r="CN700" s="1230"/>
      <c r="CO700" s="1231"/>
      <c r="CP700" s="1227"/>
    </row>
    <row r="701" spans="89:94">
      <c r="CK701" s="536"/>
      <c r="CL701" s="536"/>
      <c r="CM701" s="81"/>
      <c r="CN701" s="1230"/>
      <c r="CO701" s="1231"/>
      <c r="CP701" s="1227"/>
    </row>
    <row r="702" spans="89:94">
      <c r="CK702" s="536"/>
      <c r="CL702" s="536"/>
      <c r="CM702" s="81"/>
      <c r="CN702" s="1230"/>
      <c r="CO702" s="1231"/>
      <c r="CP702" s="1227"/>
    </row>
    <row r="703" spans="89:94">
      <c r="CK703" s="536"/>
      <c r="CL703" s="536"/>
      <c r="CM703" s="81"/>
      <c r="CN703" s="1230"/>
      <c r="CO703" s="1231"/>
      <c r="CP703" s="1227"/>
    </row>
    <row r="704" spans="89:94">
      <c r="CK704" s="536"/>
      <c r="CL704" s="536"/>
      <c r="CM704" s="81"/>
      <c r="CN704" s="1230"/>
      <c r="CO704" s="1231"/>
      <c r="CP704" s="1227"/>
    </row>
    <row r="705" spans="89:94">
      <c r="CK705" s="536"/>
      <c r="CL705" s="536"/>
      <c r="CM705" s="81"/>
      <c r="CN705" s="1230"/>
      <c r="CO705" s="1231"/>
      <c r="CP705" s="1227"/>
    </row>
    <row r="706" spans="89:94">
      <c r="CK706" s="536"/>
      <c r="CL706" s="536"/>
      <c r="CM706" s="81"/>
      <c r="CN706" s="1230"/>
      <c r="CO706" s="1231"/>
      <c r="CP706" s="1227"/>
    </row>
    <row r="707" spans="89:94">
      <c r="CK707" s="536"/>
      <c r="CL707" s="536"/>
      <c r="CM707" s="81"/>
      <c r="CN707" s="1230"/>
      <c r="CO707" s="1231"/>
      <c r="CP707" s="1227"/>
    </row>
    <row r="708" spans="89:94">
      <c r="CK708" s="536"/>
      <c r="CL708" s="536"/>
      <c r="CM708" s="81"/>
      <c r="CN708" s="1230"/>
      <c r="CO708" s="1231"/>
      <c r="CP708" s="1227"/>
    </row>
    <row r="709" spans="89:94">
      <c r="CK709" s="536"/>
      <c r="CL709" s="536"/>
      <c r="CM709" s="81"/>
      <c r="CN709" s="1230"/>
      <c r="CO709" s="1231"/>
      <c r="CP709" s="1227"/>
    </row>
    <row r="710" spans="89:94">
      <c r="CK710" s="536"/>
      <c r="CL710" s="536"/>
      <c r="CM710" s="81"/>
      <c r="CN710" s="1230"/>
      <c r="CO710" s="1231"/>
      <c r="CP710" s="1227"/>
    </row>
    <row r="711" spans="89:94">
      <c r="CK711" s="536"/>
      <c r="CL711" s="536"/>
      <c r="CM711" s="81"/>
      <c r="CN711" s="1230"/>
      <c r="CO711" s="1231"/>
      <c r="CP711" s="1227"/>
    </row>
    <row r="712" spans="89:94">
      <c r="CK712" s="536"/>
      <c r="CL712" s="536"/>
      <c r="CM712" s="81"/>
      <c r="CN712" s="1230"/>
      <c r="CO712" s="1231"/>
      <c r="CP712" s="1227"/>
    </row>
    <row r="713" spans="89:94">
      <c r="CK713" s="536"/>
      <c r="CL713" s="536"/>
      <c r="CM713" s="81"/>
      <c r="CN713" s="1230"/>
      <c r="CO713" s="1231"/>
      <c r="CP713" s="1227"/>
    </row>
    <row r="714" spans="89:94">
      <c r="CK714" s="536"/>
      <c r="CL714" s="536"/>
      <c r="CM714" s="81"/>
      <c r="CN714" s="1230"/>
      <c r="CO714" s="1231"/>
      <c r="CP714" s="1227"/>
    </row>
    <row r="715" spans="89:94">
      <c r="CK715" s="536"/>
      <c r="CL715" s="536"/>
      <c r="CM715" s="81"/>
      <c r="CN715" s="1230"/>
      <c r="CO715" s="1231"/>
      <c r="CP715" s="1227"/>
    </row>
    <row r="716" spans="89:94">
      <c r="CK716" s="536"/>
      <c r="CL716" s="536"/>
      <c r="CM716" s="81"/>
      <c r="CN716" s="1230"/>
      <c r="CO716" s="1231"/>
      <c r="CP716" s="1227"/>
    </row>
    <row r="717" spans="89:94">
      <c r="CK717" s="536"/>
      <c r="CL717" s="536"/>
      <c r="CM717" s="81"/>
      <c r="CN717" s="1230"/>
      <c r="CO717" s="1231"/>
      <c r="CP717" s="1227"/>
    </row>
    <row r="718" spans="89:94">
      <c r="CK718" s="536"/>
      <c r="CL718" s="536"/>
      <c r="CM718" s="81"/>
      <c r="CN718" s="1230"/>
      <c r="CO718" s="1231"/>
      <c r="CP718" s="1227"/>
    </row>
    <row r="719" spans="89:94">
      <c r="CK719" s="536"/>
      <c r="CL719" s="536"/>
      <c r="CM719" s="81"/>
      <c r="CN719" s="1230"/>
      <c r="CO719" s="1231"/>
      <c r="CP719" s="1227"/>
    </row>
    <row r="720" spans="89:94">
      <c r="CK720" s="536"/>
      <c r="CL720" s="536"/>
      <c r="CM720" s="81"/>
      <c r="CN720" s="1230"/>
      <c r="CO720" s="1231"/>
      <c r="CP720" s="1227"/>
    </row>
    <row r="721" spans="89:94">
      <c r="CK721" s="536"/>
      <c r="CL721" s="536"/>
      <c r="CM721" s="81"/>
      <c r="CN721" s="1230"/>
      <c r="CO721" s="1231"/>
      <c r="CP721" s="1227"/>
    </row>
    <row r="722" spans="89:94">
      <c r="CK722" s="536"/>
      <c r="CL722" s="536"/>
      <c r="CM722" s="81"/>
      <c r="CN722" s="1230"/>
      <c r="CO722" s="1231"/>
      <c r="CP722" s="1227"/>
    </row>
    <row r="723" spans="89:94">
      <c r="CK723" s="536"/>
      <c r="CL723" s="536"/>
      <c r="CM723" s="81"/>
      <c r="CN723" s="1230"/>
      <c r="CO723" s="1231"/>
      <c r="CP723" s="1227"/>
    </row>
    <row r="724" spans="89:94">
      <c r="CK724" s="536"/>
      <c r="CL724" s="536"/>
      <c r="CM724" s="81"/>
      <c r="CN724" s="1230"/>
      <c r="CO724" s="1231"/>
      <c r="CP724" s="1227"/>
    </row>
    <row r="725" spans="89:94">
      <c r="CK725" s="536"/>
      <c r="CL725" s="536"/>
      <c r="CM725" s="81"/>
      <c r="CN725" s="1230"/>
      <c r="CO725" s="1231"/>
      <c r="CP725" s="1227"/>
    </row>
    <row r="726" spans="89:94">
      <c r="CK726" s="536"/>
      <c r="CL726" s="536"/>
      <c r="CM726" s="81"/>
      <c r="CN726" s="1230"/>
      <c r="CO726" s="1231"/>
      <c r="CP726" s="1227"/>
    </row>
    <row r="727" spans="89:94">
      <c r="CK727" s="536"/>
      <c r="CL727" s="536"/>
      <c r="CM727" s="81"/>
      <c r="CN727" s="1230"/>
      <c r="CO727" s="1231"/>
      <c r="CP727" s="1227"/>
    </row>
    <row r="728" spans="89:94">
      <c r="CK728" s="536"/>
      <c r="CL728" s="536"/>
      <c r="CM728" s="81"/>
      <c r="CN728" s="1230"/>
      <c r="CO728" s="1231"/>
      <c r="CP728" s="1227"/>
    </row>
    <row r="729" spans="89:94">
      <c r="CK729" s="536"/>
      <c r="CL729" s="536"/>
      <c r="CM729" s="81"/>
      <c r="CN729" s="1230"/>
      <c r="CO729" s="1231"/>
      <c r="CP729" s="1227"/>
    </row>
    <row r="730" spans="89:94">
      <c r="CK730" s="536"/>
      <c r="CL730" s="536"/>
      <c r="CM730" s="81"/>
      <c r="CN730" s="1230"/>
      <c r="CO730" s="1231"/>
      <c r="CP730" s="1227"/>
    </row>
    <row r="731" spans="89:94">
      <c r="CK731" s="536"/>
      <c r="CL731" s="536"/>
      <c r="CM731" s="81"/>
      <c r="CN731" s="1230"/>
      <c r="CO731" s="1231"/>
      <c r="CP731" s="1227"/>
    </row>
    <row r="732" spans="89:94">
      <c r="CK732" s="536"/>
      <c r="CL732" s="536"/>
      <c r="CM732" s="81"/>
      <c r="CN732" s="1230"/>
      <c r="CO732" s="1231"/>
      <c r="CP732" s="1227"/>
    </row>
    <row r="733" spans="89:94">
      <c r="CK733" s="536"/>
      <c r="CL733" s="536"/>
      <c r="CM733" s="81"/>
      <c r="CN733" s="1230"/>
      <c r="CO733" s="1231"/>
      <c r="CP733" s="1227"/>
    </row>
    <row r="734" spans="89:94">
      <c r="CK734" s="536"/>
      <c r="CL734" s="536"/>
      <c r="CM734" s="81"/>
      <c r="CN734" s="1230"/>
      <c r="CO734" s="1231"/>
      <c r="CP734" s="1227"/>
    </row>
    <row r="735" spans="89:94">
      <c r="CK735" s="536"/>
      <c r="CL735" s="536"/>
      <c r="CM735" s="81"/>
      <c r="CN735" s="1230"/>
      <c r="CO735" s="1231"/>
      <c r="CP735" s="1227"/>
    </row>
    <row r="736" spans="89:94">
      <c r="CK736" s="536"/>
      <c r="CL736" s="536"/>
      <c r="CM736" s="81"/>
      <c r="CN736" s="1230"/>
      <c r="CO736" s="1231"/>
      <c r="CP736" s="1227"/>
    </row>
    <row r="737" spans="89:94">
      <c r="CK737" s="536"/>
      <c r="CL737" s="536"/>
      <c r="CM737" s="81"/>
      <c r="CN737" s="1230"/>
      <c r="CO737" s="1231"/>
      <c r="CP737" s="1227"/>
    </row>
    <row r="738" spans="89:94">
      <c r="CK738" s="536"/>
      <c r="CL738" s="536"/>
      <c r="CM738" s="81"/>
      <c r="CN738" s="1230"/>
      <c r="CO738" s="1231"/>
      <c r="CP738" s="1227"/>
    </row>
    <row r="739" spans="89:94">
      <c r="CK739" s="536"/>
      <c r="CL739" s="536"/>
      <c r="CM739" s="81"/>
      <c r="CN739" s="1230"/>
      <c r="CO739" s="1231"/>
      <c r="CP739" s="1227"/>
    </row>
    <row r="740" spans="89:94">
      <c r="CK740" s="536"/>
      <c r="CL740" s="536"/>
      <c r="CM740" s="81"/>
      <c r="CN740" s="1230"/>
      <c r="CO740" s="1231"/>
      <c r="CP740" s="1227"/>
    </row>
    <row r="741" spans="89:94">
      <c r="CK741" s="536"/>
      <c r="CL741" s="536"/>
      <c r="CM741" s="81"/>
      <c r="CN741" s="1230"/>
      <c r="CO741" s="1231"/>
      <c r="CP741" s="1227"/>
    </row>
    <row r="742" spans="89:94">
      <c r="CK742" s="536"/>
      <c r="CL742" s="536"/>
      <c r="CM742" s="81"/>
      <c r="CN742" s="1230"/>
      <c r="CO742" s="1231"/>
      <c r="CP742" s="1227"/>
    </row>
    <row r="743" spans="89:94">
      <c r="CK743" s="536"/>
      <c r="CL743" s="536"/>
      <c r="CM743" s="81"/>
      <c r="CN743" s="1230"/>
      <c r="CO743" s="1231"/>
      <c r="CP743" s="1227"/>
    </row>
    <row r="744" spans="89:94">
      <c r="CK744" s="536"/>
      <c r="CL744" s="536"/>
      <c r="CM744" s="81"/>
      <c r="CN744" s="1230"/>
      <c r="CO744" s="1231"/>
      <c r="CP744" s="1227"/>
    </row>
    <row r="745" spans="89:94">
      <c r="CK745" s="536"/>
      <c r="CL745" s="536"/>
      <c r="CM745" s="81"/>
      <c r="CN745" s="1230"/>
      <c r="CO745" s="1231"/>
      <c r="CP745" s="1227"/>
    </row>
    <row r="746" spans="89:94">
      <c r="CK746" s="536"/>
      <c r="CL746" s="536"/>
      <c r="CM746" s="81"/>
      <c r="CN746" s="1230"/>
      <c r="CO746" s="1231"/>
      <c r="CP746" s="1227"/>
    </row>
    <row r="747" spans="89:94">
      <c r="CK747" s="536"/>
      <c r="CL747" s="536"/>
      <c r="CM747" s="81"/>
      <c r="CN747" s="1230"/>
      <c r="CO747" s="1231"/>
      <c r="CP747" s="1227"/>
    </row>
    <row r="748" spans="89:94">
      <c r="CK748" s="536"/>
      <c r="CL748" s="536"/>
      <c r="CM748" s="81"/>
      <c r="CN748" s="1230"/>
      <c r="CO748" s="1231"/>
      <c r="CP748" s="1227"/>
    </row>
    <row r="749" spans="89:94">
      <c r="CK749" s="536"/>
      <c r="CL749" s="536"/>
      <c r="CM749" s="81"/>
      <c r="CN749" s="1230"/>
      <c r="CO749" s="1231"/>
      <c r="CP749" s="1227"/>
    </row>
    <row r="750" spans="89:94">
      <c r="CK750" s="536"/>
      <c r="CL750" s="536"/>
      <c r="CM750" s="81"/>
      <c r="CN750" s="1230"/>
      <c r="CO750" s="1231"/>
      <c r="CP750" s="1227"/>
    </row>
    <row r="751" spans="89:94">
      <c r="CK751" s="536"/>
      <c r="CL751" s="536"/>
      <c r="CM751" s="81"/>
      <c r="CN751" s="1230"/>
      <c r="CO751" s="1231"/>
      <c r="CP751" s="1227"/>
    </row>
    <row r="752" spans="89:94">
      <c r="CK752" s="536"/>
      <c r="CL752" s="536"/>
      <c r="CM752" s="81"/>
      <c r="CN752" s="1230"/>
      <c r="CO752" s="1231"/>
      <c r="CP752" s="1227"/>
    </row>
    <row r="753" spans="89:94">
      <c r="CK753" s="536"/>
      <c r="CL753" s="536"/>
      <c r="CM753" s="81"/>
      <c r="CN753" s="1230"/>
      <c r="CO753" s="1231"/>
      <c r="CP753" s="1227"/>
    </row>
    <row r="754" spans="89:94">
      <c r="CK754" s="536"/>
      <c r="CL754" s="536"/>
      <c r="CM754" s="81"/>
      <c r="CN754" s="1230"/>
      <c r="CO754" s="1231"/>
      <c r="CP754" s="1227"/>
    </row>
    <row r="755" spans="89:94">
      <c r="CK755" s="536"/>
      <c r="CL755" s="536"/>
      <c r="CM755" s="81"/>
      <c r="CN755" s="1230"/>
      <c r="CO755" s="1231"/>
      <c r="CP755" s="1227"/>
    </row>
    <row r="756" spans="89:94">
      <c r="CK756" s="536"/>
      <c r="CL756" s="536"/>
      <c r="CM756" s="81"/>
      <c r="CN756" s="1230"/>
      <c r="CO756" s="1231"/>
      <c r="CP756" s="1227"/>
    </row>
    <row r="757" spans="89:94">
      <c r="CK757" s="536"/>
      <c r="CL757" s="536"/>
      <c r="CM757" s="81"/>
      <c r="CN757" s="1230"/>
      <c r="CO757" s="1231"/>
      <c r="CP757" s="1227"/>
    </row>
    <row r="758" spans="89:94">
      <c r="CK758" s="536"/>
      <c r="CL758" s="536"/>
      <c r="CM758" s="81"/>
      <c r="CN758" s="1230"/>
      <c r="CO758" s="1231"/>
      <c r="CP758" s="1227"/>
    </row>
    <row r="759" spans="89:94">
      <c r="CK759" s="536"/>
      <c r="CL759" s="536"/>
      <c r="CM759" s="81"/>
      <c r="CN759" s="1230"/>
      <c r="CO759" s="1231"/>
      <c r="CP759" s="1227"/>
    </row>
    <row r="760" spans="89:94">
      <c r="CK760" s="536"/>
      <c r="CL760" s="536"/>
      <c r="CM760" s="81"/>
      <c r="CN760" s="1230"/>
      <c r="CO760" s="1231"/>
      <c r="CP760" s="1227"/>
    </row>
    <row r="761" spans="89:94">
      <c r="CK761" s="536"/>
      <c r="CL761" s="536"/>
      <c r="CM761" s="81"/>
      <c r="CN761" s="1230"/>
      <c r="CO761" s="1231"/>
      <c r="CP761" s="1227"/>
    </row>
    <row r="762" spans="89:94">
      <c r="CK762" s="536"/>
      <c r="CL762" s="536"/>
      <c r="CM762" s="81"/>
      <c r="CN762" s="1230"/>
      <c r="CO762" s="1231"/>
      <c r="CP762" s="1227"/>
    </row>
    <row r="763" spans="89:94">
      <c r="CK763" s="536"/>
      <c r="CL763" s="536"/>
      <c r="CM763" s="81"/>
      <c r="CN763" s="1230"/>
      <c r="CO763" s="1231"/>
      <c r="CP763" s="1227"/>
    </row>
    <row r="764" spans="89:94">
      <c r="CK764" s="536"/>
      <c r="CL764" s="536"/>
      <c r="CM764" s="81"/>
      <c r="CN764" s="1230"/>
      <c r="CO764" s="1231"/>
      <c r="CP764" s="1227"/>
    </row>
    <row r="765" spans="89:94">
      <c r="CK765" s="536"/>
      <c r="CL765" s="536"/>
      <c r="CM765" s="81"/>
      <c r="CN765" s="1230"/>
      <c r="CO765" s="1231"/>
      <c r="CP765" s="1227"/>
    </row>
    <row r="766" spans="89:94">
      <c r="CK766" s="536"/>
      <c r="CL766" s="536"/>
      <c r="CM766" s="81"/>
      <c r="CN766" s="1230"/>
      <c r="CO766" s="1231"/>
      <c r="CP766" s="1227"/>
    </row>
    <row r="767" spans="89:94">
      <c r="CK767" s="536"/>
      <c r="CL767" s="536"/>
      <c r="CM767" s="81"/>
      <c r="CN767" s="1230"/>
      <c r="CO767" s="1231"/>
      <c r="CP767" s="1227"/>
    </row>
    <row r="768" spans="89:94">
      <c r="CK768" s="536"/>
      <c r="CL768" s="536"/>
      <c r="CM768" s="81"/>
      <c r="CN768" s="1230"/>
      <c r="CO768" s="1231"/>
      <c r="CP768" s="1227"/>
    </row>
    <row r="769" spans="89:94">
      <c r="CK769" s="536"/>
      <c r="CL769" s="536"/>
      <c r="CM769" s="81"/>
      <c r="CN769" s="1230"/>
      <c r="CO769" s="1231"/>
      <c r="CP769" s="1227"/>
    </row>
    <row r="770" spans="89:94">
      <c r="CK770" s="536"/>
      <c r="CL770" s="536"/>
      <c r="CM770" s="81"/>
      <c r="CN770" s="1230"/>
      <c r="CO770" s="1231"/>
      <c r="CP770" s="1227"/>
    </row>
    <row r="771" spans="89:94">
      <c r="CK771" s="536"/>
      <c r="CL771" s="536"/>
      <c r="CM771" s="81"/>
      <c r="CN771" s="1230"/>
      <c r="CO771" s="1231"/>
      <c r="CP771" s="1227"/>
    </row>
    <row r="772" spans="89:94">
      <c r="CK772" s="536"/>
      <c r="CL772" s="536"/>
      <c r="CM772" s="81"/>
      <c r="CN772" s="1230"/>
      <c r="CO772" s="1231"/>
      <c r="CP772" s="1227"/>
    </row>
    <row r="773" spans="89:94">
      <c r="CK773" s="536"/>
      <c r="CL773" s="536"/>
      <c r="CM773" s="81"/>
      <c r="CN773" s="1230"/>
      <c r="CO773" s="1231"/>
      <c r="CP773" s="1227"/>
    </row>
    <row r="774" spans="89:94">
      <c r="CK774" s="536"/>
      <c r="CL774" s="536"/>
      <c r="CM774" s="81"/>
      <c r="CN774" s="1230"/>
      <c r="CO774" s="1231"/>
      <c r="CP774" s="1227"/>
    </row>
    <row r="775" spans="89:94">
      <c r="CK775" s="536"/>
      <c r="CL775" s="536"/>
      <c r="CM775" s="81"/>
      <c r="CN775" s="1230"/>
      <c r="CO775" s="1231"/>
      <c r="CP775" s="1227"/>
    </row>
    <row r="776" spans="89:94">
      <c r="CK776" s="536"/>
      <c r="CL776" s="536"/>
      <c r="CM776" s="81"/>
      <c r="CN776" s="1230"/>
      <c r="CO776" s="1231"/>
      <c r="CP776" s="1227"/>
    </row>
    <row r="777" spans="89:94">
      <c r="CK777" s="536"/>
      <c r="CL777" s="536"/>
      <c r="CM777" s="81"/>
      <c r="CN777" s="1230"/>
      <c r="CO777" s="1231"/>
      <c r="CP777" s="1227"/>
    </row>
    <row r="778" spans="89:94">
      <c r="CK778" s="536"/>
      <c r="CL778" s="536"/>
      <c r="CM778" s="81"/>
      <c r="CN778" s="1230"/>
      <c r="CO778" s="1231"/>
      <c r="CP778" s="1227"/>
    </row>
    <row r="779" spans="89:94">
      <c r="CK779" s="536"/>
      <c r="CL779" s="536"/>
      <c r="CM779" s="81"/>
      <c r="CN779" s="1230"/>
      <c r="CO779" s="1231"/>
      <c r="CP779" s="1227"/>
    </row>
    <row r="780" spans="89:94">
      <c r="CK780" s="536"/>
      <c r="CL780" s="536"/>
      <c r="CM780" s="81"/>
      <c r="CN780" s="1230"/>
      <c r="CO780" s="1231"/>
      <c r="CP780" s="1227"/>
    </row>
    <row r="781" spans="89:94">
      <c r="CK781" s="536"/>
      <c r="CL781" s="536"/>
      <c r="CM781" s="81"/>
      <c r="CN781" s="1230"/>
      <c r="CO781" s="1231"/>
      <c r="CP781" s="1227"/>
    </row>
    <row r="782" spans="89:94">
      <c r="CK782" s="536"/>
      <c r="CL782" s="536"/>
      <c r="CM782" s="81"/>
      <c r="CN782" s="1230"/>
      <c r="CO782" s="1231"/>
      <c r="CP782" s="1227"/>
    </row>
    <row r="783" spans="89:94">
      <c r="CK783" s="536"/>
      <c r="CL783" s="536"/>
      <c r="CM783" s="81"/>
      <c r="CN783" s="1230"/>
      <c r="CO783" s="1231"/>
      <c r="CP783" s="1227"/>
    </row>
    <row r="784" spans="89:94">
      <c r="CK784" s="536"/>
      <c r="CL784" s="536"/>
      <c r="CM784" s="81"/>
      <c r="CN784" s="1230"/>
      <c r="CO784" s="1231"/>
      <c r="CP784" s="1227"/>
    </row>
    <row r="785" spans="89:94">
      <c r="CK785" s="536"/>
      <c r="CL785" s="536"/>
      <c r="CM785" s="81"/>
      <c r="CN785" s="1230"/>
      <c r="CO785" s="1231"/>
      <c r="CP785" s="1227"/>
    </row>
    <row r="786" spans="89:94">
      <c r="CK786" s="536"/>
      <c r="CL786" s="536"/>
      <c r="CM786" s="81"/>
      <c r="CN786" s="1230"/>
      <c r="CO786" s="1231"/>
      <c r="CP786" s="1227"/>
    </row>
    <row r="787" spans="89:94">
      <c r="CK787" s="536"/>
      <c r="CL787" s="536"/>
      <c r="CM787" s="81"/>
      <c r="CN787" s="1230"/>
      <c r="CO787" s="1231"/>
      <c r="CP787" s="1227"/>
    </row>
    <row r="788" spans="89:94">
      <c r="CK788" s="536"/>
      <c r="CL788" s="536"/>
      <c r="CM788" s="81"/>
      <c r="CN788" s="1230"/>
      <c r="CO788" s="1231"/>
      <c r="CP788" s="1227"/>
    </row>
    <row r="789" spans="89:94">
      <c r="CK789" s="536"/>
      <c r="CL789" s="536"/>
      <c r="CM789" s="81"/>
      <c r="CN789" s="1230"/>
      <c r="CO789" s="1231"/>
      <c r="CP789" s="1227"/>
    </row>
    <row r="790" spans="89:94">
      <c r="CK790" s="536"/>
      <c r="CL790" s="536"/>
      <c r="CM790" s="81"/>
      <c r="CN790" s="1230"/>
      <c r="CO790" s="1231"/>
      <c r="CP790" s="1227"/>
    </row>
    <row r="791" spans="89:94">
      <c r="CK791" s="536"/>
      <c r="CL791" s="536"/>
      <c r="CM791" s="81"/>
      <c r="CN791" s="1230"/>
      <c r="CO791" s="1231"/>
      <c r="CP791" s="1227"/>
    </row>
    <row r="792" spans="89:94">
      <c r="CK792" s="536"/>
      <c r="CL792" s="536"/>
      <c r="CM792" s="81"/>
      <c r="CN792" s="1230"/>
      <c r="CO792" s="1231"/>
      <c r="CP792" s="1227"/>
    </row>
    <row r="793" spans="89:94">
      <c r="CK793" s="536"/>
      <c r="CL793" s="536"/>
      <c r="CM793" s="81"/>
      <c r="CN793" s="1230"/>
      <c r="CO793" s="1231"/>
      <c r="CP793" s="1227"/>
    </row>
    <row r="794" spans="89:94">
      <c r="CK794" s="536"/>
      <c r="CL794" s="536"/>
      <c r="CM794" s="81"/>
      <c r="CN794" s="1230"/>
      <c r="CO794" s="1231"/>
      <c r="CP794" s="1227"/>
    </row>
    <row r="795" spans="89:94">
      <c r="CK795" s="536"/>
      <c r="CL795" s="536"/>
      <c r="CM795" s="81"/>
      <c r="CN795" s="1230"/>
      <c r="CO795" s="1231"/>
      <c r="CP795" s="1227"/>
    </row>
    <row r="796" spans="89:94">
      <c r="CK796" s="536"/>
      <c r="CL796" s="536"/>
      <c r="CM796" s="81"/>
      <c r="CN796" s="1230"/>
      <c r="CO796" s="1231"/>
      <c r="CP796" s="1227"/>
    </row>
    <row r="797" spans="89:94">
      <c r="CK797" s="536"/>
      <c r="CL797" s="536"/>
      <c r="CM797" s="81"/>
      <c r="CN797" s="1230"/>
      <c r="CO797" s="1231"/>
      <c r="CP797" s="1227"/>
    </row>
    <row r="798" spans="89:94">
      <c r="CK798" s="536"/>
      <c r="CL798" s="536"/>
      <c r="CM798" s="81"/>
      <c r="CN798" s="1230"/>
      <c r="CO798" s="1231"/>
      <c r="CP798" s="1227"/>
    </row>
    <row r="799" spans="89:94">
      <c r="CK799" s="536"/>
      <c r="CL799" s="536"/>
      <c r="CM799" s="81"/>
      <c r="CN799" s="1230"/>
      <c r="CO799" s="1231"/>
      <c r="CP799" s="1227"/>
    </row>
    <row r="800" spans="89:94">
      <c r="CK800" s="536"/>
      <c r="CL800" s="536"/>
      <c r="CM800" s="81"/>
      <c r="CN800" s="1230"/>
      <c r="CO800" s="1231"/>
      <c r="CP800" s="1227"/>
    </row>
    <row r="801" spans="89:94">
      <c r="CK801" s="536"/>
      <c r="CL801" s="536"/>
      <c r="CM801" s="81"/>
      <c r="CN801" s="1230"/>
      <c r="CO801" s="1231"/>
      <c r="CP801" s="1227"/>
    </row>
    <row r="802" spans="89:94">
      <c r="CK802" s="536"/>
      <c r="CL802" s="536"/>
      <c r="CM802" s="81"/>
      <c r="CN802" s="1230"/>
      <c r="CO802" s="1231"/>
      <c r="CP802" s="1227"/>
    </row>
    <row r="803" spans="89:94">
      <c r="CK803" s="536"/>
      <c r="CL803" s="536"/>
      <c r="CM803" s="81"/>
      <c r="CN803" s="1230"/>
      <c r="CO803" s="1231"/>
      <c r="CP803" s="1227"/>
    </row>
    <row r="804" spans="89:94">
      <c r="CK804" s="536"/>
      <c r="CL804" s="536"/>
      <c r="CM804" s="81"/>
      <c r="CN804" s="1230"/>
      <c r="CO804" s="1231"/>
      <c r="CP804" s="1227"/>
    </row>
    <row r="805" spans="89:94">
      <c r="CK805" s="536"/>
      <c r="CL805" s="536"/>
      <c r="CM805" s="81"/>
      <c r="CN805" s="1230"/>
      <c r="CO805" s="1231"/>
      <c r="CP805" s="1227"/>
    </row>
    <row r="806" spans="89:94">
      <c r="CK806" s="536"/>
      <c r="CL806" s="536"/>
      <c r="CM806" s="81"/>
      <c r="CN806" s="1230"/>
      <c r="CO806" s="1231"/>
      <c r="CP806" s="1227"/>
    </row>
    <row r="807" spans="89:94">
      <c r="CK807" s="536"/>
      <c r="CL807" s="536"/>
      <c r="CM807" s="81"/>
      <c r="CN807" s="1230"/>
      <c r="CO807" s="1231"/>
      <c r="CP807" s="1227"/>
    </row>
    <row r="808" spans="89:94">
      <c r="CK808" s="536"/>
      <c r="CL808" s="536"/>
      <c r="CM808" s="81"/>
      <c r="CN808" s="1230"/>
      <c r="CO808" s="1231"/>
      <c r="CP808" s="1227"/>
    </row>
    <row r="809" spans="89:94">
      <c r="CK809" s="536"/>
      <c r="CL809" s="536"/>
      <c r="CM809" s="81"/>
      <c r="CN809" s="1230"/>
      <c r="CO809" s="1231"/>
      <c r="CP809" s="1227"/>
    </row>
    <row r="810" spans="89:94">
      <c r="CK810" s="536"/>
      <c r="CL810" s="536"/>
      <c r="CM810" s="81"/>
      <c r="CN810" s="1230"/>
      <c r="CO810" s="1231"/>
      <c r="CP810" s="1227"/>
    </row>
    <row r="811" spans="89:94">
      <c r="CK811" s="536"/>
      <c r="CL811" s="536"/>
      <c r="CM811" s="81"/>
      <c r="CN811" s="1230"/>
      <c r="CO811" s="1231"/>
      <c r="CP811" s="1227"/>
    </row>
    <row r="812" spans="89:94">
      <c r="CK812" s="536"/>
      <c r="CL812" s="536"/>
      <c r="CM812" s="81"/>
      <c r="CN812" s="1230"/>
      <c r="CO812" s="1231"/>
      <c r="CP812" s="1227"/>
    </row>
    <row r="813" spans="89:94">
      <c r="CK813" s="536"/>
      <c r="CL813" s="536"/>
      <c r="CM813" s="81"/>
      <c r="CN813" s="1230"/>
      <c r="CO813" s="1231"/>
      <c r="CP813" s="1227"/>
    </row>
    <row r="814" spans="89:94">
      <c r="CK814" s="536"/>
      <c r="CL814" s="536"/>
      <c r="CM814" s="81"/>
      <c r="CN814" s="1230"/>
      <c r="CO814" s="1231"/>
      <c r="CP814" s="1227"/>
    </row>
    <row r="815" spans="89:94">
      <c r="CK815" s="536"/>
      <c r="CL815" s="536"/>
      <c r="CM815" s="81"/>
      <c r="CN815" s="1230"/>
      <c r="CO815" s="1231"/>
      <c r="CP815" s="1227"/>
    </row>
    <row r="816" spans="89:94">
      <c r="CK816" s="536"/>
      <c r="CL816" s="536"/>
      <c r="CM816" s="81"/>
      <c r="CN816" s="1230"/>
      <c r="CO816" s="1231"/>
      <c r="CP816" s="1227"/>
    </row>
    <row r="817" spans="89:94">
      <c r="CK817" s="536"/>
      <c r="CL817" s="536"/>
      <c r="CM817" s="81"/>
      <c r="CN817" s="1230"/>
      <c r="CO817" s="1231"/>
      <c r="CP817" s="1227"/>
    </row>
    <row r="818" spans="89:94">
      <c r="CK818" s="536"/>
      <c r="CL818" s="536"/>
      <c r="CM818" s="81"/>
      <c r="CN818" s="1230"/>
      <c r="CO818" s="1231"/>
      <c r="CP818" s="1227"/>
    </row>
    <row r="819" spans="89:94">
      <c r="CK819" s="536"/>
      <c r="CL819" s="536"/>
      <c r="CM819" s="81"/>
      <c r="CN819" s="1230"/>
      <c r="CO819" s="1231"/>
      <c r="CP819" s="1227"/>
    </row>
    <row r="820" spans="89:94">
      <c r="CK820" s="536"/>
      <c r="CL820" s="536"/>
      <c r="CM820" s="81"/>
      <c r="CN820" s="1230"/>
      <c r="CO820" s="1231"/>
      <c r="CP820" s="1227"/>
    </row>
    <row r="821" spans="89:94">
      <c r="CK821" s="536"/>
      <c r="CL821" s="536"/>
      <c r="CM821" s="81"/>
      <c r="CN821" s="1230"/>
      <c r="CO821" s="1231"/>
      <c r="CP821" s="1227"/>
    </row>
    <row r="822" spans="89:94">
      <c r="CK822" s="536"/>
      <c r="CL822" s="536"/>
      <c r="CM822" s="81"/>
      <c r="CN822" s="1230"/>
      <c r="CO822" s="1231"/>
      <c r="CP822" s="1227"/>
    </row>
    <row r="823" spans="89:94">
      <c r="CK823" s="536"/>
      <c r="CL823" s="536"/>
      <c r="CM823" s="81"/>
      <c r="CN823" s="1230"/>
      <c r="CO823" s="1231"/>
      <c r="CP823" s="1227"/>
    </row>
    <row r="824" spans="89:94">
      <c r="CK824" s="536"/>
      <c r="CL824" s="536"/>
      <c r="CM824" s="81"/>
      <c r="CN824" s="1230"/>
      <c r="CO824" s="1231"/>
      <c r="CP824" s="1227"/>
    </row>
    <row r="825" spans="89:94">
      <c r="CK825" s="536"/>
      <c r="CL825" s="536"/>
      <c r="CM825" s="81"/>
      <c r="CN825" s="1230"/>
      <c r="CO825" s="1231"/>
      <c r="CP825" s="1227"/>
    </row>
    <row r="826" spans="89:94">
      <c r="CK826" s="536"/>
      <c r="CL826" s="536"/>
      <c r="CM826" s="81"/>
      <c r="CN826" s="1230"/>
      <c r="CO826" s="1231"/>
      <c r="CP826" s="1227"/>
    </row>
    <row r="827" spans="89:94">
      <c r="CK827" s="536"/>
      <c r="CL827" s="536"/>
      <c r="CM827" s="81"/>
      <c r="CN827" s="1230"/>
      <c r="CO827" s="1231"/>
      <c r="CP827" s="1227"/>
    </row>
    <row r="828" spans="89:94">
      <c r="CK828" s="536"/>
      <c r="CL828" s="536"/>
      <c r="CM828" s="81"/>
      <c r="CN828" s="1230"/>
      <c r="CO828" s="1231"/>
      <c r="CP828" s="1227"/>
    </row>
    <row r="829" spans="89:94">
      <c r="CK829" s="536"/>
      <c r="CL829" s="536"/>
      <c r="CM829" s="81"/>
      <c r="CN829" s="1230"/>
      <c r="CO829" s="1231"/>
      <c r="CP829" s="1227"/>
    </row>
    <row r="830" spans="89:94">
      <c r="CK830" s="536"/>
      <c r="CL830" s="536"/>
      <c r="CM830" s="81"/>
      <c r="CN830" s="1230"/>
      <c r="CO830" s="1231"/>
      <c r="CP830" s="1227"/>
    </row>
    <row r="831" spans="89:94">
      <c r="CK831" s="536"/>
      <c r="CL831" s="536"/>
      <c r="CM831" s="81"/>
      <c r="CN831" s="1230"/>
      <c r="CO831" s="1231"/>
      <c r="CP831" s="1227"/>
    </row>
    <row r="832" spans="89:94">
      <c r="CK832" s="536"/>
      <c r="CL832" s="536"/>
      <c r="CM832" s="81"/>
      <c r="CN832" s="1230"/>
      <c r="CO832" s="1231"/>
      <c r="CP832" s="1227"/>
    </row>
    <row r="833" spans="89:94">
      <c r="CK833" s="536"/>
      <c r="CL833" s="536"/>
      <c r="CM833" s="81"/>
      <c r="CN833" s="1230"/>
      <c r="CO833" s="1231"/>
      <c r="CP833" s="1227"/>
    </row>
    <row r="834" spans="89:94">
      <c r="CK834" s="536"/>
      <c r="CL834" s="536"/>
      <c r="CM834" s="81"/>
      <c r="CN834" s="1230"/>
      <c r="CO834" s="1231"/>
      <c r="CP834" s="1227"/>
    </row>
    <row r="835" spans="89:94">
      <c r="CK835" s="536"/>
      <c r="CL835" s="536"/>
      <c r="CM835" s="81"/>
      <c r="CN835" s="1230"/>
      <c r="CO835" s="1231"/>
      <c r="CP835" s="1227"/>
    </row>
    <row r="836" spans="89:94">
      <c r="CK836" s="536"/>
      <c r="CL836" s="536"/>
      <c r="CM836" s="81"/>
      <c r="CN836" s="1230"/>
      <c r="CO836" s="1231"/>
      <c r="CP836" s="1227"/>
    </row>
    <row r="837" spans="89:94">
      <c r="CK837" s="536"/>
      <c r="CL837" s="536"/>
      <c r="CM837" s="81"/>
      <c r="CN837" s="1230"/>
      <c r="CO837" s="1231"/>
      <c r="CP837" s="1227"/>
    </row>
    <row r="838" spans="89:94">
      <c r="CK838" s="536"/>
      <c r="CL838" s="536"/>
      <c r="CM838" s="81"/>
      <c r="CN838" s="1230"/>
      <c r="CO838" s="1231"/>
      <c r="CP838" s="1227"/>
    </row>
    <row r="839" spans="89:94">
      <c r="CK839" s="536"/>
      <c r="CL839" s="536"/>
      <c r="CM839" s="81"/>
      <c r="CN839" s="1230"/>
      <c r="CO839" s="1231"/>
      <c r="CP839" s="1227"/>
    </row>
    <row r="840" spans="89:94">
      <c r="CK840" s="536"/>
      <c r="CL840" s="536"/>
      <c r="CM840" s="81"/>
      <c r="CN840" s="1230"/>
      <c r="CO840" s="1231"/>
      <c r="CP840" s="1227"/>
    </row>
    <row r="841" spans="89:94">
      <c r="CK841" s="536"/>
      <c r="CL841" s="536"/>
      <c r="CM841" s="81"/>
      <c r="CN841" s="1230"/>
      <c r="CO841" s="1231"/>
      <c r="CP841" s="1227"/>
    </row>
    <row r="842" spans="89:94">
      <c r="CK842" s="536"/>
      <c r="CL842" s="536"/>
      <c r="CM842" s="81"/>
      <c r="CN842" s="1230"/>
      <c r="CO842" s="1231"/>
      <c r="CP842" s="1227"/>
    </row>
    <row r="843" spans="89:94">
      <c r="CK843" s="536"/>
      <c r="CL843" s="536"/>
      <c r="CM843" s="81"/>
      <c r="CN843" s="1230"/>
      <c r="CO843" s="1231"/>
      <c r="CP843" s="1227"/>
    </row>
    <row r="844" spans="89:94">
      <c r="CK844" s="536"/>
      <c r="CL844" s="536"/>
      <c r="CM844" s="81"/>
      <c r="CN844" s="1230"/>
      <c r="CO844" s="1231"/>
      <c r="CP844" s="1227"/>
    </row>
    <row r="845" spans="89:94">
      <c r="CK845" s="536"/>
      <c r="CL845" s="536"/>
      <c r="CM845" s="81"/>
      <c r="CN845" s="1230"/>
      <c r="CO845" s="1231"/>
      <c r="CP845" s="1227"/>
    </row>
    <row r="846" spans="89:94">
      <c r="CK846" s="536"/>
      <c r="CL846" s="536"/>
      <c r="CM846" s="81"/>
      <c r="CN846" s="1230"/>
      <c r="CO846" s="1231"/>
      <c r="CP846" s="1227"/>
    </row>
    <row r="847" spans="89:94">
      <c r="CK847" s="536"/>
      <c r="CL847" s="536"/>
      <c r="CM847" s="81"/>
      <c r="CN847" s="1230"/>
      <c r="CO847" s="1231"/>
      <c r="CP847" s="1227"/>
    </row>
    <row r="848" spans="89:94">
      <c r="CK848" s="536"/>
      <c r="CL848" s="536"/>
      <c r="CM848" s="81"/>
      <c r="CN848" s="1230"/>
      <c r="CO848" s="1231"/>
      <c r="CP848" s="1227"/>
    </row>
    <row r="849" spans="89:94">
      <c r="CK849" s="536"/>
      <c r="CL849" s="536"/>
      <c r="CM849" s="81"/>
      <c r="CN849" s="1230"/>
      <c r="CO849" s="1231"/>
      <c r="CP849" s="1227"/>
    </row>
    <row r="850" spans="89:94">
      <c r="CK850" s="536"/>
      <c r="CL850" s="536"/>
      <c r="CM850" s="81"/>
      <c r="CN850" s="1230"/>
      <c r="CO850" s="1231"/>
      <c r="CP850" s="1227"/>
    </row>
    <row r="851" spans="89:94">
      <c r="CK851" s="536"/>
      <c r="CL851" s="536"/>
      <c r="CM851" s="81"/>
      <c r="CN851" s="1230"/>
      <c r="CO851" s="1231"/>
      <c r="CP851" s="1227"/>
    </row>
    <row r="852" spans="89:94">
      <c r="CK852" s="536"/>
      <c r="CL852" s="536"/>
      <c r="CM852" s="81"/>
      <c r="CN852" s="1230"/>
      <c r="CO852" s="1231"/>
      <c r="CP852" s="1227"/>
    </row>
    <row r="853" spans="89:94">
      <c r="CK853" s="536"/>
      <c r="CL853" s="536"/>
      <c r="CM853" s="81"/>
      <c r="CN853" s="1230"/>
      <c r="CO853" s="1231"/>
      <c r="CP853" s="1227"/>
    </row>
    <row r="854" spans="89:94">
      <c r="CK854" s="536"/>
      <c r="CL854" s="536"/>
      <c r="CM854" s="81"/>
      <c r="CN854" s="1230"/>
      <c r="CO854" s="1231"/>
      <c r="CP854" s="1227"/>
    </row>
    <row r="855" spans="89:94">
      <c r="CK855" s="536"/>
      <c r="CL855" s="536"/>
      <c r="CM855" s="81"/>
      <c r="CN855" s="1230"/>
      <c r="CO855" s="1231"/>
      <c r="CP855" s="1227"/>
    </row>
    <row r="856" spans="89:94">
      <c r="CK856" s="536"/>
      <c r="CL856" s="536"/>
      <c r="CM856" s="81"/>
      <c r="CN856" s="1230"/>
      <c r="CO856" s="1231"/>
      <c r="CP856" s="1227"/>
    </row>
    <row r="857" spans="89:94">
      <c r="CK857" s="536"/>
      <c r="CL857" s="536"/>
      <c r="CM857" s="81"/>
      <c r="CN857" s="1230"/>
      <c r="CO857" s="1231"/>
      <c r="CP857" s="1227"/>
    </row>
    <row r="858" spans="89:94">
      <c r="CK858" s="536"/>
      <c r="CL858" s="536"/>
      <c r="CM858" s="81"/>
      <c r="CN858" s="1230"/>
      <c r="CO858" s="1231"/>
      <c r="CP858" s="1227"/>
    </row>
    <row r="859" spans="89:94">
      <c r="CK859" s="536"/>
      <c r="CL859" s="536"/>
      <c r="CM859" s="81"/>
      <c r="CN859" s="1230"/>
      <c r="CO859" s="1231"/>
      <c r="CP859" s="1227"/>
    </row>
    <row r="860" spans="89:94">
      <c r="CK860" s="536"/>
      <c r="CL860" s="536"/>
      <c r="CM860" s="81"/>
      <c r="CN860" s="1230"/>
      <c r="CO860" s="1231"/>
      <c r="CP860" s="1227"/>
    </row>
    <row r="861" spans="89:94">
      <c r="CK861" s="536"/>
      <c r="CL861" s="536"/>
      <c r="CM861" s="81"/>
      <c r="CN861" s="1230"/>
      <c r="CO861" s="1231"/>
      <c r="CP861" s="1227"/>
    </row>
    <row r="862" spans="89:94">
      <c r="CK862" s="536"/>
      <c r="CL862" s="536"/>
      <c r="CM862" s="81"/>
      <c r="CN862" s="1230"/>
      <c r="CO862" s="1231"/>
      <c r="CP862" s="1227"/>
    </row>
    <row r="863" spans="89:94">
      <c r="CK863" s="536"/>
      <c r="CL863" s="536"/>
      <c r="CM863" s="81"/>
      <c r="CN863" s="1230"/>
      <c r="CO863" s="1231"/>
      <c r="CP863" s="1227"/>
    </row>
    <row r="864" spans="89:94">
      <c r="CK864" s="536"/>
      <c r="CL864" s="536"/>
      <c r="CM864" s="81"/>
      <c r="CN864" s="1230"/>
      <c r="CO864" s="1231"/>
      <c r="CP864" s="1227"/>
    </row>
    <row r="865" spans="89:94">
      <c r="CK865" s="536"/>
      <c r="CL865" s="536"/>
      <c r="CM865" s="81"/>
      <c r="CN865" s="1230"/>
      <c r="CO865" s="1231"/>
      <c r="CP865" s="1227"/>
    </row>
    <row r="866" spans="89:94">
      <c r="CK866" s="536"/>
      <c r="CL866" s="536"/>
      <c r="CM866" s="81"/>
      <c r="CN866" s="1230"/>
      <c r="CO866" s="1231"/>
      <c r="CP866" s="1227"/>
    </row>
    <row r="867" spans="89:94">
      <c r="CK867" s="536"/>
      <c r="CL867" s="536"/>
      <c r="CM867" s="81"/>
      <c r="CN867" s="1230"/>
      <c r="CO867" s="1231"/>
      <c r="CP867" s="1227"/>
    </row>
    <row r="868" spans="89:94">
      <c r="CK868" s="536"/>
      <c r="CL868" s="536"/>
      <c r="CM868" s="81"/>
      <c r="CN868" s="1230"/>
      <c r="CO868" s="1231"/>
      <c r="CP868" s="1227"/>
    </row>
    <row r="869" spans="89:94">
      <c r="CK869" s="536"/>
      <c r="CL869" s="536"/>
      <c r="CM869" s="81"/>
      <c r="CN869" s="1230"/>
      <c r="CO869" s="1231"/>
      <c r="CP869" s="1227"/>
    </row>
    <row r="870" spans="89:94">
      <c r="CK870" s="536"/>
      <c r="CL870" s="536"/>
      <c r="CM870" s="81"/>
      <c r="CN870" s="1230"/>
      <c r="CO870" s="1231"/>
      <c r="CP870" s="1227"/>
    </row>
    <row r="871" spans="89:94">
      <c r="CK871" s="536"/>
      <c r="CL871" s="536"/>
      <c r="CM871" s="81"/>
      <c r="CN871" s="1230"/>
      <c r="CO871" s="1231"/>
      <c r="CP871" s="1227"/>
    </row>
    <row r="872" spans="89:94">
      <c r="CK872" s="536"/>
      <c r="CL872" s="536"/>
      <c r="CM872" s="81"/>
      <c r="CN872" s="1230"/>
      <c r="CO872" s="1231"/>
      <c r="CP872" s="1227"/>
    </row>
    <row r="873" spans="89:94">
      <c r="CK873" s="536"/>
      <c r="CL873" s="536"/>
      <c r="CM873" s="81"/>
      <c r="CN873" s="1230"/>
      <c r="CO873" s="1231"/>
      <c r="CP873" s="1227"/>
    </row>
    <row r="874" spans="89:94">
      <c r="CK874" s="536"/>
      <c r="CL874" s="536"/>
      <c r="CM874" s="81"/>
      <c r="CN874" s="1230"/>
      <c r="CO874" s="1231"/>
      <c r="CP874" s="1227"/>
    </row>
    <row r="875" spans="89:94">
      <c r="CK875" s="536"/>
      <c r="CL875" s="536"/>
      <c r="CM875" s="81"/>
      <c r="CN875" s="1230"/>
      <c r="CO875" s="1231"/>
      <c r="CP875" s="1227"/>
    </row>
    <row r="876" spans="89:94">
      <c r="CK876" s="536"/>
      <c r="CL876" s="536"/>
      <c r="CM876" s="81"/>
      <c r="CN876" s="1230"/>
      <c r="CO876" s="1231"/>
      <c r="CP876" s="1227"/>
    </row>
    <row r="877" spans="89:94">
      <c r="CK877" s="536"/>
      <c r="CL877" s="536"/>
      <c r="CM877" s="81"/>
      <c r="CN877" s="1230"/>
      <c r="CO877" s="1231"/>
      <c r="CP877" s="1227"/>
    </row>
    <row r="878" spans="89:94">
      <c r="CK878" s="536"/>
      <c r="CL878" s="536"/>
      <c r="CM878" s="81"/>
      <c r="CN878" s="1230"/>
      <c r="CO878" s="1231"/>
      <c r="CP878" s="1227"/>
    </row>
    <row r="879" spans="89:94">
      <c r="CK879" s="536"/>
      <c r="CL879" s="536"/>
      <c r="CM879" s="81"/>
      <c r="CN879" s="1230"/>
      <c r="CO879" s="1231"/>
      <c r="CP879" s="1227"/>
    </row>
    <row r="880" spans="89:94">
      <c r="CK880" s="536"/>
      <c r="CL880" s="536"/>
      <c r="CM880" s="81"/>
      <c r="CN880" s="1230"/>
      <c r="CO880" s="1231"/>
      <c r="CP880" s="1227"/>
    </row>
    <row r="881" spans="89:94">
      <c r="CK881" s="536"/>
      <c r="CL881" s="536"/>
      <c r="CM881" s="81"/>
      <c r="CN881" s="1230"/>
      <c r="CO881" s="1231"/>
      <c r="CP881" s="1227"/>
    </row>
    <row r="882" spans="89:94">
      <c r="CK882" s="536"/>
      <c r="CL882" s="536"/>
      <c r="CM882" s="81"/>
      <c r="CN882" s="1230"/>
      <c r="CO882" s="1231"/>
      <c r="CP882" s="1227"/>
    </row>
    <row r="883" spans="89:94">
      <c r="CK883" s="536"/>
      <c r="CL883" s="536"/>
      <c r="CM883" s="81"/>
      <c r="CN883" s="1230"/>
      <c r="CO883" s="1231"/>
      <c r="CP883" s="1227"/>
    </row>
    <row r="884" spans="89:94">
      <c r="CK884" s="536"/>
      <c r="CL884" s="536"/>
      <c r="CM884" s="81"/>
      <c r="CN884" s="1230"/>
      <c r="CO884" s="1231"/>
      <c r="CP884" s="1227"/>
    </row>
    <row r="885" spans="89:94">
      <c r="CK885" s="536"/>
      <c r="CL885" s="536"/>
      <c r="CM885" s="81"/>
      <c r="CN885" s="1230"/>
      <c r="CO885" s="1231"/>
      <c r="CP885" s="1227"/>
    </row>
    <row r="886" spans="89:94">
      <c r="CK886" s="536"/>
      <c r="CL886" s="536"/>
      <c r="CM886" s="81"/>
      <c r="CN886" s="1230"/>
      <c r="CO886" s="1231"/>
      <c r="CP886" s="1227"/>
    </row>
    <row r="887" spans="89:94">
      <c r="CK887" s="536"/>
      <c r="CL887" s="536"/>
      <c r="CM887" s="81"/>
      <c r="CN887" s="1230"/>
      <c r="CO887" s="1231"/>
      <c r="CP887" s="1227"/>
    </row>
    <row r="888" spans="89:94">
      <c r="CK888" s="536"/>
      <c r="CL888" s="536"/>
      <c r="CM888" s="81"/>
      <c r="CN888" s="1230"/>
      <c r="CO888" s="1231"/>
      <c r="CP888" s="1227"/>
    </row>
    <row r="889" spans="89:94">
      <c r="CK889" s="536"/>
      <c r="CL889" s="536"/>
      <c r="CM889" s="81"/>
      <c r="CN889" s="1230"/>
      <c r="CO889" s="1231"/>
      <c r="CP889" s="1227"/>
    </row>
    <row r="890" spans="89:94">
      <c r="CK890" s="536"/>
      <c r="CL890" s="536"/>
      <c r="CM890" s="81"/>
      <c r="CN890" s="1230"/>
      <c r="CO890" s="1231"/>
      <c r="CP890" s="1227"/>
    </row>
    <row r="891" spans="89:94">
      <c r="CK891" s="536"/>
      <c r="CL891" s="536"/>
      <c r="CM891" s="81"/>
      <c r="CN891" s="1230"/>
      <c r="CO891" s="1231"/>
      <c r="CP891" s="1227"/>
    </row>
    <row r="892" spans="89:94">
      <c r="CK892" s="536"/>
      <c r="CL892" s="536"/>
      <c r="CM892" s="81"/>
      <c r="CN892" s="1230"/>
      <c r="CO892" s="1231"/>
      <c r="CP892" s="1227"/>
    </row>
    <row r="893" spans="89:94">
      <c r="CK893" s="536"/>
      <c r="CL893" s="536"/>
      <c r="CM893" s="81"/>
      <c r="CN893" s="1230"/>
      <c r="CO893" s="1231"/>
      <c r="CP893" s="1227"/>
    </row>
    <row r="894" spans="89:94">
      <c r="CK894" s="536"/>
      <c r="CL894" s="536"/>
      <c r="CM894" s="81"/>
      <c r="CN894" s="1230"/>
      <c r="CO894" s="1231"/>
      <c r="CP894" s="1227"/>
    </row>
    <row r="895" spans="89:94">
      <c r="CK895" s="536"/>
      <c r="CL895" s="536"/>
      <c r="CM895" s="81"/>
      <c r="CN895" s="1230"/>
      <c r="CO895" s="1231"/>
      <c r="CP895" s="1227"/>
    </row>
    <row r="896" spans="89:94">
      <c r="CK896" s="536"/>
      <c r="CL896" s="536"/>
      <c r="CM896" s="81"/>
      <c r="CN896" s="1230"/>
      <c r="CO896" s="1231"/>
      <c r="CP896" s="1227"/>
    </row>
    <row r="897" spans="89:94">
      <c r="CK897" s="536"/>
      <c r="CL897" s="536"/>
      <c r="CM897" s="81"/>
      <c r="CN897" s="1230"/>
      <c r="CO897" s="1231"/>
      <c r="CP897" s="1227"/>
    </row>
    <row r="898" spans="89:94">
      <c r="CK898" s="536"/>
      <c r="CL898" s="536"/>
      <c r="CM898" s="81"/>
      <c r="CN898" s="1230"/>
      <c r="CO898" s="1231"/>
      <c r="CP898" s="1227"/>
    </row>
    <row r="899" spans="89:94">
      <c r="CK899" s="536"/>
      <c r="CL899" s="536"/>
      <c r="CM899" s="81"/>
      <c r="CN899" s="1230"/>
      <c r="CO899" s="1231"/>
      <c r="CP899" s="1227"/>
    </row>
    <row r="900" spans="89:94">
      <c r="CK900" s="536"/>
      <c r="CL900" s="536"/>
      <c r="CM900" s="81"/>
      <c r="CN900" s="1230"/>
      <c r="CO900" s="1231"/>
      <c r="CP900" s="1227"/>
    </row>
    <row r="901" spans="89:94">
      <c r="CK901" s="536"/>
      <c r="CL901" s="536"/>
      <c r="CM901" s="81"/>
      <c r="CN901" s="1230"/>
      <c r="CO901" s="1231"/>
      <c r="CP901" s="1227"/>
    </row>
    <row r="902" spans="89:94">
      <c r="CK902" s="536"/>
      <c r="CL902" s="536"/>
      <c r="CM902" s="81"/>
      <c r="CN902" s="1230"/>
      <c r="CO902" s="1231"/>
      <c r="CP902" s="1227"/>
    </row>
    <row r="903" spans="89:94">
      <c r="CK903" s="536"/>
      <c r="CL903" s="536"/>
      <c r="CM903" s="81"/>
      <c r="CN903" s="1230"/>
      <c r="CO903" s="1231"/>
      <c r="CP903" s="1227"/>
    </row>
    <row r="904" spans="89:94">
      <c r="CK904" s="536"/>
      <c r="CL904" s="536"/>
      <c r="CM904" s="81"/>
      <c r="CN904" s="1230"/>
      <c r="CO904" s="1231"/>
      <c r="CP904" s="1227"/>
    </row>
    <row r="905" spans="89:94">
      <c r="CK905" s="536"/>
      <c r="CL905" s="536"/>
      <c r="CM905" s="81"/>
      <c r="CN905" s="1230"/>
      <c r="CO905" s="1231"/>
      <c r="CP905" s="1227"/>
    </row>
    <row r="906" spans="89:94">
      <c r="CK906" s="536"/>
      <c r="CL906" s="536"/>
      <c r="CM906" s="81"/>
      <c r="CN906" s="1230"/>
      <c r="CO906" s="1231"/>
      <c r="CP906" s="1227"/>
    </row>
    <row r="907" spans="89:94">
      <c r="CK907" s="536"/>
      <c r="CL907" s="536"/>
      <c r="CM907" s="81"/>
      <c r="CN907" s="1230"/>
      <c r="CO907" s="1231"/>
      <c r="CP907" s="1227"/>
    </row>
    <row r="908" spans="89:94">
      <c r="CK908" s="536"/>
      <c r="CL908" s="536"/>
      <c r="CM908" s="81"/>
      <c r="CN908" s="1230"/>
      <c r="CO908" s="1231"/>
      <c r="CP908" s="1227"/>
    </row>
    <row r="909" spans="89:94">
      <c r="CK909" s="536"/>
      <c r="CL909" s="536"/>
      <c r="CM909" s="81"/>
      <c r="CN909" s="1230"/>
      <c r="CO909" s="1231"/>
      <c r="CP909" s="1227"/>
    </row>
    <row r="910" spans="89:94">
      <c r="CK910" s="536"/>
      <c r="CL910" s="536"/>
      <c r="CM910" s="81"/>
      <c r="CN910" s="1230"/>
      <c r="CO910" s="1231"/>
      <c r="CP910" s="1227"/>
    </row>
    <row r="911" spans="89:94">
      <c r="CK911" s="536"/>
      <c r="CL911" s="536"/>
      <c r="CM911" s="81"/>
      <c r="CN911" s="1230"/>
      <c r="CO911" s="1231"/>
      <c r="CP911" s="1227"/>
    </row>
    <row r="912" spans="89:94">
      <c r="CK912" s="536"/>
      <c r="CL912" s="536"/>
      <c r="CM912" s="81"/>
      <c r="CN912" s="1230"/>
      <c r="CO912" s="1231"/>
      <c r="CP912" s="1227"/>
    </row>
    <row r="913" spans="89:94">
      <c r="CK913" s="536"/>
      <c r="CL913" s="536"/>
      <c r="CM913" s="81"/>
      <c r="CN913" s="1230"/>
      <c r="CO913" s="1231"/>
      <c r="CP913" s="1227"/>
    </row>
    <row r="914" spans="89:94">
      <c r="CK914" s="536"/>
      <c r="CL914" s="536"/>
      <c r="CM914" s="81"/>
      <c r="CN914" s="1230"/>
      <c r="CO914" s="1231"/>
      <c r="CP914" s="1227"/>
    </row>
    <row r="915" spans="89:94">
      <c r="CK915" s="536"/>
      <c r="CL915" s="536"/>
      <c r="CM915" s="81"/>
      <c r="CN915" s="1230"/>
      <c r="CO915" s="1231"/>
      <c r="CP915" s="1227"/>
    </row>
    <row r="916" spans="89:94">
      <c r="CK916" s="536"/>
      <c r="CL916" s="536"/>
      <c r="CM916" s="81"/>
      <c r="CN916" s="1230"/>
      <c r="CO916" s="1231"/>
      <c r="CP916" s="1227"/>
    </row>
    <row r="917" spans="89:94">
      <c r="CK917" s="536"/>
      <c r="CL917" s="536"/>
      <c r="CM917" s="81"/>
      <c r="CN917" s="1230"/>
      <c r="CO917" s="1231"/>
      <c r="CP917" s="1227"/>
    </row>
    <row r="918" spans="89:94">
      <c r="CK918" s="536"/>
      <c r="CL918" s="536"/>
      <c r="CM918" s="81"/>
      <c r="CN918" s="1230"/>
      <c r="CO918" s="1231"/>
      <c r="CP918" s="1227"/>
    </row>
    <row r="919" spans="89:94">
      <c r="CK919" s="536"/>
      <c r="CL919" s="536"/>
      <c r="CM919" s="81"/>
      <c r="CN919" s="1230"/>
      <c r="CO919" s="1231"/>
      <c r="CP919" s="1227"/>
    </row>
    <row r="920" spans="89:94">
      <c r="CK920" s="536"/>
      <c r="CL920" s="536"/>
      <c r="CM920" s="81"/>
      <c r="CN920" s="1230"/>
      <c r="CO920" s="1231"/>
      <c r="CP920" s="1227"/>
    </row>
    <row r="921" spans="89:94">
      <c r="CK921" s="536"/>
      <c r="CL921" s="536"/>
      <c r="CM921" s="81"/>
      <c r="CN921" s="1230"/>
      <c r="CO921" s="1231"/>
      <c r="CP921" s="1227"/>
    </row>
    <row r="922" spans="89:94">
      <c r="CK922" s="536"/>
      <c r="CL922" s="536"/>
      <c r="CM922" s="81"/>
      <c r="CN922" s="1230"/>
      <c r="CO922" s="1231"/>
      <c r="CP922" s="1227"/>
    </row>
    <row r="923" spans="89:94">
      <c r="CK923" s="536"/>
      <c r="CL923" s="536"/>
      <c r="CM923" s="81"/>
      <c r="CN923" s="1230"/>
      <c r="CO923" s="1231"/>
      <c r="CP923" s="1227"/>
    </row>
    <row r="924" spans="89:94">
      <c r="CK924" s="536"/>
      <c r="CL924" s="536"/>
      <c r="CM924" s="81"/>
      <c r="CN924" s="1230"/>
      <c r="CO924" s="1231"/>
      <c r="CP924" s="1227"/>
    </row>
    <row r="925" spans="89:94">
      <c r="CK925" s="536"/>
      <c r="CL925" s="536"/>
      <c r="CM925" s="81"/>
      <c r="CN925" s="1230"/>
      <c r="CO925" s="1231"/>
      <c r="CP925" s="1227"/>
    </row>
    <row r="926" spans="89:94">
      <c r="CK926" s="536"/>
      <c r="CL926" s="536"/>
      <c r="CM926" s="81"/>
      <c r="CN926" s="1230"/>
      <c r="CO926" s="1231"/>
      <c r="CP926" s="1227"/>
    </row>
    <row r="927" spans="89:94">
      <c r="CK927" s="536"/>
      <c r="CL927" s="536"/>
      <c r="CM927" s="81"/>
      <c r="CN927" s="1230"/>
      <c r="CO927" s="1231"/>
      <c r="CP927" s="1227"/>
    </row>
    <row r="928" spans="89:94">
      <c r="CK928" s="536"/>
      <c r="CL928" s="536"/>
      <c r="CM928" s="81"/>
      <c r="CN928" s="1230"/>
      <c r="CO928" s="1231"/>
      <c r="CP928" s="1227"/>
    </row>
    <row r="929" spans="89:94">
      <c r="CK929" s="536"/>
      <c r="CL929" s="536"/>
      <c r="CM929" s="81"/>
      <c r="CN929" s="1230"/>
      <c r="CO929" s="1231"/>
      <c r="CP929" s="1227"/>
    </row>
    <row r="930" spans="89:94">
      <c r="CK930" s="536"/>
      <c r="CL930" s="536"/>
      <c r="CM930" s="81"/>
      <c r="CN930" s="1230"/>
      <c r="CO930" s="1231"/>
      <c r="CP930" s="1227"/>
    </row>
    <row r="931" spans="89:94">
      <c r="CK931" s="536"/>
      <c r="CL931" s="536"/>
      <c r="CM931" s="81"/>
      <c r="CN931" s="1230"/>
      <c r="CO931" s="1231"/>
      <c r="CP931" s="1227"/>
    </row>
    <row r="932" spans="89:94">
      <c r="CK932" s="536"/>
      <c r="CL932" s="536"/>
      <c r="CM932" s="81"/>
      <c r="CN932" s="1230"/>
      <c r="CO932" s="1231"/>
      <c r="CP932" s="1227"/>
    </row>
    <row r="933" spans="89:94">
      <c r="CK933" s="536"/>
      <c r="CL933" s="536"/>
      <c r="CM933" s="81"/>
      <c r="CN933" s="1230"/>
      <c r="CO933" s="1231"/>
      <c r="CP933" s="1227"/>
    </row>
    <row r="934" spans="89:94">
      <c r="CK934" s="536"/>
      <c r="CL934" s="536"/>
      <c r="CM934" s="81"/>
      <c r="CN934" s="1230"/>
      <c r="CO934" s="1231"/>
      <c r="CP934" s="1227"/>
    </row>
    <row r="935" spans="89:94">
      <c r="CK935" s="536"/>
      <c r="CL935" s="536"/>
      <c r="CM935" s="81"/>
      <c r="CN935" s="1230"/>
      <c r="CO935" s="1231"/>
      <c r="CP935" s="1227"/>
    </row>
    <row r="936" spans="89:94">
      <c r="CK936" s="536"/>
      <c r="CL936" s="536"/>
      <c r="CM936" s="81"/>
      <c r="CN936" s="1230"/>
      <c r="CO936" s="1231"/>
      <c r="CP936" s="1227"/>
    </row>
    <row r="937" spans="89:94">
      <c r="CK937" s="536"/>
      <c r="CL937" s="536"/>
      <c r="CM937" s="81"/>
      <c r="CN937" s="1230"/>
      <c r="CO937" s="1231"/>
      <c r="CP937" s="1227"/>
    </row>
    <row r="938" spans="89:94">
      <c r="CK938" s="536"/>
      <c r="CL938" s="536"/>
      <c r="CM938" s="81"/>
      <c r="CN938" s="1230"/>
      <c r="CO938" s="1231"/>
      <c r="CP938" s="1227"/>
    </row>
    <row r="939" spans="89:94">
      <c r="CK939" s="536"/>
      <c r="CL939" s="536"/>
      <c r="CM939" s="81"/>
      <c r="CN939" s="1230"/>
      <c r="CO939" s="1231"/>
      <c r="CP939" s="1227"/>
    </row>
    <row r="940" spans="89:94">
      <c r="CK940" s="536"/>
      <c r="CL940" s="536"/>
      <c r="CM940" s="81"/>
      <c r="CN940" s="1230"/>
      <c r="CO940" s="1231"/>
      <c r="CP940" s="1227"/>
    </row>
    <row r="941" spans="89:94">
      <c r="CK941" s="536"/>
      <c r="CL941" s="536"/>
      <c r="CM941" s="81"/>
      <c r="CN941" s="1230"/>
      <c r="CO941" s="1231"/>
      <c r="CP941" s="1227"/>
    </row>
    <row r="942" spans="89:94">
      <c r="CK942" s="536"/>
      <c r="CL942" s="536"/>
      <c r="CM942" s="81"/>
      <c r="CN942" s="1230"/>
      <c r="CO942" s="1231"/>
      <c r="CP942" s="1227"/>
    </row>
    <row r="943" spans="89:94">
      <c r="CK943" s="536"/>
      <c r="CL943" s="536"/>
      <c r="CM943" s="81"/>
      <c r="CN943" s="1230"/>
      <c r="CO943" s="1231"/>
      <c r="CP943" s="1227"/>
    </row>
    <row r="944" spans="89:94">
      <c r="CK944" s="536"/>
      <c r="CL944" s="536"/>
      <c r="CM944" s="81"/>
      <c r="CN944" s="1230"/>
      <c r="CO944" s="1231"/>
      <c r="CP944" s="1227"/>
    </row>
    <row r="945" spans="89:94">
      <c r="CK945" s="536"/>
      <c r="CL945" s="536"/>
      <c r="CM945" s="81"/>
      <c r="CN945" s="1230"/>
      <c r="CO945" s="1231"/>
      <c r="CP945" s="1227"/>
    </row>
    <row r="946" spans="89:94">
      <c r="CK946" s="536"/>
      <c r="CL946" s="536"/>
      <c r="CM946" s="81"/>
      <c r="CN946" s="1230"/>
      <c r="CO946" s="1231"/>
      <c r="CP946" s="1227"/>
    </row>
    <row r="947" spans="89:94">
      <c r="CK947" s="536"/>
      <c r="CL947" s="536"/>
      <c r="CM947" s="81"/>
      <c r="CN947" s="1230"/>
      <c r="CO947" s="1231"/>
      <c r="CP947" s="1227"/>
    </row>
    <row r="948" spans="89:94">
      <c r="CK948" s="536"/>
      <c r="CL948" s="536"/>
      <c r="CM948" s="81"/>
      <c r="CN948" s="1230"/>
      <c r="CO948" s="1231"/>
      <c r="CP948" s="1227"/>
    </row>
    <row r="949" spans="89:94">
      <c r="CK949" s="536"/>
      <c r="CL949" s="536"/>
      <c r="CM949" s="81"/>
      <c r="CN949" s="1230"/>
      <c r="CO949" s="1231"/>
      <c r="CP949" s="1227"/>
    </row>
    <row r="950" spans="89:94">
      <c r="CK950" s="536"/>
      <c r="CL950" s="536"/>
      <c r="CM950" s="81"/>
      <c r="CN950" s="1230"/>
      <c r="CO950" s="1231"/>
      <c r="CP950" s="1227"/>
    </row>
    <row r="951" spans="89:94">
      <c r="CK951" s="536"/>
      <c r="CL951" s="536"/>
      <c r="CM951" s="81"/>
      <c r="CN951" s="1230"/>
      <c r="CO951" s="1231"/>
      <c r="CP951" s="1227"/>
    </row>
    <row r="952" spans="89:94">
      <c r="CK952" s="536"/>
      <c r="CL952" s="536"/>
      <c r="CM952" s="81"/>
      <c r="CN952" s="1230"/>
      <c r="CO952" s="1231"/>
      <c r="CP952" s="1227"/>
    </row>
    <row r="953" spans="89:94">
      <c r="CK953" s="536"/>
      <c r="CL953" s="536"/>
      <c r="CM953" s="81"/>
      <c r="CN953" s="1230"/>
      <c r="CO953" s="1231"/>
      <c r="CP953" s="1227"/>
    </row>
    <row r="954" spans="89:94">
      <c r="CK954" s="536"/>
      <c r="CL954" s="536"/>
      <c r="CM954" s="81"/>
      <c r="CN954" s="1230"/>
      <c r="CO954" s="1231"/>
      <c r="CP954" s="1227"/>
    </row>
    <row r="955" spans="89:94">
      <c r="CK955" s="536"/>
      <c r="CL955" s="536"/>
      <c r="CM955" s="81"/>
      <c r="CN955" s="1230"/>
      <c r="CO955" s="1231"/>
      <c r="CP955" s="1227"/>
    </row>
    <row r="956" spans="89:94">
      <c r="CK956" s="536"/>
      <c r="CL956" s="536"/>
      <c r="CM956" s="81"/>
      <c r="CN956" s="1230"/>
      <c r="CO956" s="1231"/>
      <c r="CP956" s="1227"/>
    </row>
    <row r="957" spans="89:94">
      <c r="CK957" s="536"/>
      <c r="CL957" s="536"/>
      <c r="CM957" s="81"/>
      <c r="CN957" s="1230"/>
      <c r="CO957" s="1231"/>
      <c r="CP957" s="1227"/>
    </row>
    <row r="958" spans="89:94">
      <c r="CK958" s="536"/>
      <c r="CL958" s="536"/>
      <c r="CM958" s="81"/>
      <c r="CN958" s="1230"/>
      <c r="CO958" s="1231"/>
      <c r="CP958" s="1227"/>
    </row>
    <row r="959" spans="89:94">
      <c r="CK959" s="536"/>
      <c r="CL959" s="536"/>
      <c r="CM959" s="81"/>
      <c r="CN959" s="1230"/>
      <c r="CO959" s="1231"/>
      <c r="CP959" s="1227"/>
    </row>
    <row r="960" spans="89:94">
      <c r="CK960" s="536"/>
      <c r="CL960" s="536"/>
      <c r="CM960" s="81"/>
      <c r="CN960" s="1230"/>
      <c r="CO960" s="1231"/>
      <c r="CP960" s="1227"/>
    </row>
    <row r="961" spans="89:94">
      <c r="CK961" s="536"/>
      <c r="CL961" s="536"/>
      <c r="CM961" s="81"/>
      <c r="CN961" s="1230"/>
      <c r="CO961" s="1231"/>
      <c r="CP961" s="1227"/>
    </row>
    <row r="962" spans="89:94">
      <c r="CK962" s="536"/>
      <c r="CL962" s="536"/>
      <c r="CM962" s="81"/>
      <c r="CN962" s="1230"/>
      <c r="CO962" s="1231"/>
      <c r="CP962" s="1227"/>
    </row>
    <row r="963" spans="89:94">
      <c r="CK963" s="536"/>
      <c r="CL963" s="536"/>
      <c r="CM963" s="81"/>
      <c r="CN963" s="1230"/>
      <c r="CO963" s="1231"/>
      <c r="CP963" s="1227"/>
    </row>
    <row r="964" spans="89:94">
      <c r="CK964" s="536"/>
      <c r="CL964" s="536"/>
      <c r="CM964" s="81"/>
      <c r="CN964" s="1230"/>
      <c r="CO964" s="1231"/>
      <c r="CP964" s="1227"/>
    </row>
    <row r="965" spans="89:94">
      <c r="CK965" s="536"/>
      <c r="CL965" s="536"/>
      <c r="CM965" s="81"/>
      <c r="CN965" s="1230"/>
      <c r="CO965" s="1231"/>
      <c r="CP965" s="1227"/>
    </row>
    <row r="966" spans="89:94">
      <c r="CK966" s="536"/>
      <c r="CL966" s="536"/>
      <c r="CM966" s="81"/>
      <c r="CN966" s="1230"/>
      <c r="CO966" s="1231"/>
      <c r="CP966" s="1227"/>
    </row>
    <row r="967" spans="89:94">
      <c r="CK967" s="536"/>
      <c r="CL967" s="536"/>
      <c r="CM967" s="81"/>
      <c r="CN967" s="1230"/>
      <c r="CO967" s="1231"/>
      <c r="CP967" s="1227"/>
    </row>
    <row r="968" spans="89:94">
      <c r="CK968" s="536"/>
      <c r="CL968" s="536"/>
      <c r="CM968" s="81"/>
      <c r="CN968" s="1230"/>
      <c r="CO968" s="1231"/>
      <c r="CP968" s="1227"/>
    </row>
    <row r="969" spans="89:94">
      <c r="CK969" s="536"/>
      <c r="CL969" s="536"/>
      <c r="CM969" s="81"/>
      <c r="CN969" s="1230"/>
      <c r="CO969" s="1231"/>
      <c r="CP969" s="1227"/>
    </row>
    <row r="970" spans="89:94">
      <c r="CK970" s="536"/>
      <c r="CL970" s="536"/>
      <c r="CM970" s="81"/>
      <c r="CN970" s="1230"/>
      <c r="CO970" s="1231"/>
      <c r="CP970" s="1227"/>
    </row>
    <row r="971" spans="89:94">
      <c r="CK971" s="536"/>
      <c r="CL971" s="536"/>
      <c r="CM971" s="81"/>
      <c r="CN971" s="1230"/>
      <c r="CO971" s="1231"/>
      <c r="CP971" s="1227"/>
    </row>
    <row r="972" spans="89:94">
      <c r="CK972" s="536"/>
      <c r="CL972" s="536"/>
      <c r="CM972" s="81"/>
      <c r="CN972" s="1230"/>
      <c r="CO972" s="1231"/>
      <c r="CP972" s="1227"/>
    </row>
    <row r="973" spans="89:94">
      <c r="CK973" s="536"/>
      <c r="CL973" s="536"/>
      <c r="CM973" s="81"/>
      <c r="CN973" s="1230"/>
      <c r="CO973" s="1231"/>
      <c r="CP973" s="1227"/>
    </row>
    <row r="974" spans="89:94">
      <c r="CK974" s="536"/>
      <c r="CL974" s="536"/>
      <c r="CM974" s="81"/>
      <c r="CN974" s="1230"/>
      <c r="CO974" s="1231"/>
      <c r="CP974" s="1227"/>
    </row>
    <row r="975" spans="89:94">
      <c r="CK975" s="536"/>
      <c r="CL975" s="536"/>
      <c r="CM975" s="81"/>
      <c r="CN975" s="1230"/>
      <c r="CO975" s="1231"/>
      <c r="CP975" s="1227"/>
    </row>
    <row r="976" spans="89:94">
      <c r="CK976" s="536"/>
      <c r="CL976" s="536"/>
      <c r="CM976" s="81"/>
      <c r="CN976" s="1230"/>
      <c r="CO976" s="1231"/>
      <c r="CP976" s="1227"/>
    </row>
    <row r="977" spans="89:94">
      <c r="CK977" s="536"/>
      <c r="CL977" s="536"/>
      <c r="CM977" s="81"/>
      <c r="CN977" s="1230"/>
      <c r="CO977" s="1231"/>
      <c r="CP977" s="1227"/>
    </row>
    <row r="978" spans="89:94">
      <c r="CK978" s="536"/>
      <c r="CL978" s="536"/>
      <c r="CM978" s="81"/>
      <c r="CN978" s="1230"/>
      <c r="CO978" s="1231"/>
      <c r="CP978" s="1227"/>
    </row>
    <row r="979" spans="89:94">
      <c r="CK979" s="536"/>
      <c r="CL979" s="536"/>
      <c r="CM979" s="81"/>
      <c r="CN979" s="1230"/>
      <c r="CO979" s="1231"/>
      <c r="CP979" s="1227"/>
    </row>
    <row r="980" spans="89:94">
      <c r="CK980" s="536"/>
      <c r="CL980" s="536"/>
      <c r="CM980" s="81"/>
      <c r="CN980" s="1230"/>
      <c r="CO980" s="1231"/>
      <c r="CP980" s="1227"/>
    </row>
    <row r="981" spans="89:94">
      <c r="CK981" s="536"/>
      <c r="CL981" s="536"/>
      <c r="CM981" s="81"/>
      <c r="CN981" s="1230"/>
      <c r="CO981" s="1231"/>
      <c r="CP981" s="1227"/>
    </row>
    <row r="982" spans="89:94">
      <c r="CK982" s="536"/>
      <c r="CL982" s="536"/>
      <c r="CM982" s="81"/>
      <c r="CN982" s="1230"/>
      <c r="CO982" s="1231"/>
      <c r="CP982" s="1227"/>
    </row>
    <row r="983" spans="89:94">
      <c r="CK983" s="536"/>
      <c r="CL983" s="536"/>
      <c r="CM983" s="81"/>
      <c r="CN983" s="1230"/>
      <c r="CO983" s="1231"/>
      <c r="CP983" s="1227"/>
    </row>
    <row r="984" spans="89:94">
      <c r="CK984" s="536"/>
      <c r="CL984" s="536"/>
      <c r="CM984" s="81"/>
      <c r="CN984" s="1230"/>
      <c r="CO984" s="1231"/>
      <c r="CP984" s="1227"/>
    </row>
    <row r="985" spans="89:94">
      <c r="CK985" s="536"/>
      <c r="CL985" s="536"/>
      <c r="CM985" s="81"/>
      <c r="CN985" s="1230"/>
      <c r="CO985" s="1231"/>
      <c r="CP985" s="1227"/>
    </row>
    <row r="986" spans="89:94">
      <c r="CK986" s="536"/>
      <c r="CL986" s="536"/>
      <c r="CM986" s="81"/>
      <c r="CN986" s="1230"/>
      <c r="CO986" s="1231"/>
      <c r="CP986" s="1227"/>
    </row>
    <row r="987" spans="89:94">
      <c r="CK987" s="536"/>
      <c r="CL987" s="536"/>
      <c r="CM987" s="81"/>
      <c r="CN987" s="1230"/>
      <c r="CO987" s="1231"/>
      <c r="CP987" s="1227"/>
    </row>
    <row r="988" spans="89:94">
      <c r="CK988" s="536"/>
      <c r="CL988" s="536"/>
      <c r="CM988" s="81"/>
      <c r="CN988" s="1230"/>
      <c r="CO988" s="1231"/>
      <c r="CP988" s="1227"/>
    </row>
    <row r="989" spans="89:94">
      <c r="CK989" s="536"/>
      <c r="CL989" s="536"/>
      <c r="CM989" s="81"/>
      <c r="CN989" s="1230"/>
      <c r="CO989" s="1231"/>
      <c r="CP989" s="1227"/>
    </row>
    <row r="990" spans="89:94">
      <c r="CK990" s="536"/>
      <c r="CL990" s="536"/>
      <c r="CM990" s="81"/>
      <c r="CN990" s="1230"/>
      <c r="CO990" s="1231"/>
      <c r="CP990" s="1227"/>
    </row>
    <row r="991" spans="89:94">
      <c r="CK991" s="536"/>
      <c r="CL991" s="536"/>
      <c r="CM991" s="81"/>
      <c r="CN991" s="1230"/>
      <c r="CO991" s="1231"/>
      <c r="CP991" s="1227"/>
    </row>
    <row r="992" spans="89:94">
      <c r="CK992" s="536"/>
      <c r="CL992" s="536"/>
      <c r="CM992" s="81"/>
      <c r="CN992" s="1230"/>
      <c r="CO992" s="1231"/>
      <c r="CP992" s="1227"/>
    </row>
    <row r="993" spans="89:94">
      <c r="CK993" s="536"/>
      <c r="CL993" s="536"/>
      <c r="CM993" s="81"/>
      <c r="CN993" s="1230"/>
      <c r="CO993" s="1231"/>
      <c r="CP993" s="1227"/>
    </row>
    <row r="994" spans="89:94">
      <c r="CK994" s="536"/>
      <c r="CL994" s="536"/>
      <c r="CM994" s="81"/>
      <c r="CN994" s="1230"/>
      <c r="CO994" s="1231"/>
      <c r="CP994" s="1227"/>
    </row>
    <row r="995" spans="89:94">
      <c r="CK995" s="536"/>
      <c r="CL995" s="536"/>
      <c r="CM995" s="81"/>
      <c r="CN995" s="1230"/>
      <c r="CO995" s="1231"/>
      <c r="CP995" s="1227"/>
    </row>
    <row r="996" spans="89:94">
      <c r="CK996" s="536"/>
      <c r="CL996" s="536"/>
      <c r="CM996" s="81"/>
      <c r="CN996" s="1230"/>
      <c r="CO996" s="1231"/>
      <c r="CP996" s="1227"/>
    </row>
    <row r="997" spans="89:94">
      <c r="CK997" s="536"/>
      <c r="CL997" s="536"/>
      <c r="CM997" s="81"/>
      <c r="CN997" s="1230"/>
      <c r="CO997" s="1231"/>
      <c r="CP997" s="1227"/>
    </row>
    <row r="998" spans="89:94">
      <c r="CK998" s="536"/>
      <c r="CL998" s="536"/>
      <c r="CM998" s="81"/>
      <c r="CN998" s="1230"/>
      <c r="CO998" s="1231"/>
      <c r="CP998" s="1227"/>
    </row>
    <row r="999" spans="89:94">
      <c r="CK999" s="536"/>
      <c r="CL999" s="536"/>
      <c r="CM999" s="81"/>
      <c r="CN999" s="1230"/>
      <c r="CO999" s="1231"/>
      <c r="CP999" s="1227"/>
    </row>
    <row r="1000" spans="89:94">
      <c r="CK1000" s="536"/>
      <c r="CL1000" s="536"/>
      <c r="CM1000" s="81"/>
      <c r="CN1000" s="1230"/>
      <c r="CO1000" s="1231"/>
      <c r="CP1000" s="1227"/>
    </row>
    <row r="1001" spans="89:94">
      <c r="CK1001" s="536"/>
      <c r="CL1001" s="536"/>
      <c r="CM1001" s="81"/>
      <c r="CN1001" s="1230"/>
      <c r="CO1001" s="1231"/>
      <c r="CP1001" s="1227"/>
    </row>
    <row r="1002" spans="89:94">
      <c r="CK1002" s="536"/>
      <c r="CL1002" s="536"/>
      <c r="CM1002" s="81"/>
      <c r="CN1002" s="1230"/>
      <c r="CO1002" s="1231"/>
      <c r="CP1002" s="1227"/>
    </row>
    <row r="1003" spans="89:94">
      <c r="CK1003" s="536"/>
      <c r="CL1003" s="536"/>
      <c r="CM1003" s="81"/>
      <c r="CN1003" s="1230"/>
      <c r="CO1003" s="1231"/>
      <c r="CP1003" s="1227"/>
    </row>
    <row r="1004" spans="89:94">
      <c r="CK1004" s="536"/>
      <c r="CL1004" s="536"/>
      <c r="CM1004" s="81"/>
      <c r="CN1004" s="1230"/>
      <c r="CO1004" s="1231"/>
      <c r="CP1004" s="1227"/>
    </row>
    <row r="1005" spans="89:94">
      <c r="CK1005" s="536"/>
      <c r="CL1005" s="536"/>
      <c r="CM1005" s="81"/>
      <c r="CN1005" s="1230"/>
      <c r="CO1005" s="1231"/>
      <c r="CP1005" s="1227"/>
    </row>
    <row r="1006" spans="89:94">
      <c r="CK1006" s="536"/>
      <c r="CL1006" s="536"/>
      <c r="CM1006" s="81"/>
      <c r="CN1006" s="1230"/>
      <c r="CO1006" s="1231"/>
      <c r="CP1006" s="1227"/>
    </row>
    <row r="1007" spans="89:94">
      <c r="CK1007" s="536"/>
      <c r="CL1007" s="536"/>
      <c r="CM1007" s="81"/>
      <c r="CN1007" s="1230"/>
      <c r="CO1007" s="1231"/>
      <c r="CP1007" s="1227"/>
    </row>
    <row r="1008" spans="89:94">
      <c r="CK1008" s="536"/>
      <c r="CL1008" s="536"/>
      <c r="CM1008" s="81"/>
      <c r="CN1008" s="1230"/>
      <c r="CO1008" s="1231"/>
      <c r="CP1008" s="1227"/>
    </row>
    <row r="1009" spans="89:94">
      <c r="CK1009" s="536"/>
      <c r="CL1009" s="536"/>
      <c r="CM1009" s="81"/>
      <c r="CN1009" s="1230"/>
      <c r="CO1009" s="1231"/>
      <c r="CP1009" s="1227"/>
    </row>
    <row r="1010" spans="89:94">
      <c r="CK1010" s="536"/>
      <c r="CL1010" s="536"/>
      <c r="CM1010" s="81"/>
      <c r="CN1010" s="1230"/>
      <c r="CO1010" s="1231"/>
      <c r="CP1010" s="1227"/>
    </row>
    <row r="1011" spans="89:94">
      <c r="CK1011" s="536"/>
      <c r="CL1011" s="536"/>
      <c r="CM1011" s="81"/>
      <c r="CN1011" s="1230"/>
      <c r="CO1011" s="1231"/>
      <c r="CP1011" s="1227"/>
    </row>
    <row r="1012" spans="89:94">
      <c r="CK1012" s="536"/>
      <c r="CL1012" s="536"/>
      <c r="CM1012" s="81"/>
      <c r="CN1012" s="1230"/>
      <c r="CO1012" s="1231"/>
      <c r="CP1012" s="1227"/>
    </row>
    <row r="1013" spans="89:94">
      <c r="CK1013" s="536"/>
      <c r="CL1013" s="536"/>
      <c r="CM1013" s="81"/>
      <c r="CN1013" s="1230"/>
      <c r="CO1013" s="1231"/>
      <c r="CP1013" s="1227"/>
    </row>
    <row r="1014" spans="89:94">
      <c r="CK1014" s="536"/>
      <c r="CL1014" s="536"/>
      <c r="CM1014" s="81"/>
      <c r="CN1014" s="1230"/>
      <c r="CO1014" s="1231"/>
      <c r="CP1014" s="1227"/>
    </row>
    <row r="1015" spans="89:94">
      <c r="CK1015" s="536"/>
      <c r="CL1015" s="536"/>
      <c r="CM1015" s="81"/>
      <c r="CN1015" s="1230"/>
      <c r="CO1015" s="1231"/>
      <c r="CP1015" s="1227"/>
    </row>
    <row r="1016" spans="89:94">
      <c r="CK1016" s="536"/>
      <c r="CL1016" s="536"/>
      <c r="CM1016" s="81"/>
      <c r="CN1016" s="1230"/>
      <c r="CO1016" s="1231"/>
      <c r="CP1016" s="1227"/>
    </row>
    <row r="1017" spans="89:94">
      <c r="CK1017" s="536"/>
      <c r="CL1017" s="536"/>
      <c r="CM1017" s="81"/>
      <c r="CN1017" s="1230"/>
      <c r="CO1017" s="1231"/>
      <c r="CP1017" s="1227"/>
    </row>
    <row r="1018" spans="89:94">
      <c r="CK1018" s="536"/>
      <c r="CL1018" s="536"/>
      <c r="CM1018" s="81"/>
      <c r="CN1018" s="1230"/>
      <c r="CO1018" s="1231"/>
      <c r="CP1018" s="1227"/>
    </row>
    <row r="1019" spans="89:94">
      <c r="CK1019" s="536"/>
      <c r="CL1019" s="536"/>
      <c r="CM1019" s="81"/>
      <c r="CN1019" s="1230"/>
      <c r="CO1019" s="1231"/>
      <c r="CP1019" s="1227"/>
    </row>
    <row r="1020" spans="89:94">
      <c r="CK1020" s="536"/>
      <c r="CL1020" s="536"/>
      <c r="CM1020" s="81"/>
      <c r="CN1020" s="1230"/>
      <c r="CO1020" s="1231"/>
      <c r="CP1020" s="1227"/>
    </row>
    <row r="1021" spans="89:94">
      <c r="CK1021" s="536"/>
      <c r="CL1021" s="536"/>
      <c r="CM1021" s="81"/>
      <c r="CN1021" s="1230"/>
      <c r="CO1021" s="1231"/>
      <c r="CP1021" s="1227"/>
    </row>
    <row r="1022" spans="89:94">
      <c r="CK1022" s="536"/>
      <c r="CL1022" s="536"/>
      <c r="CM1022" s="81"/>
      <c r="CN1022" s="1230"/>
      <c r="CO1022" s="1231"/>
      <c r="CP1022" s="1227"/>
    </row>
    <row r="1023" spans="89:94">
      <c r="CK1023" s="536"/>
      <c r="CL1023" s="536"/>
      <c r="CM1023" s="81"/>
      <c r="CN1023" s="1230"/>
      <c r="CO1023" s="1231"/>
      <c r="CP1023" s="1227"/>
    </row>
    <row r="1024" spans="89:94">
      <c r="CK1024" s="536"/>
      <c r="CL1024" s="536"/>
      <c r="CM1024" s="81"/>
      <c r="CN1024" s="1230"/>
      <c r="CO1024" s="1231"/>
      <c r="CP1024" s="1227"/>
    </row>
    <row r="1025" spans="89:94">
      <c r="CK1025" s="536"/>
      <c r="CL1025" s="536"/>
      <c r="CM1025" s="81"/>
      <c r="CN1025" s="1230"/>
      <c r="CO1025" s="1231"/>
      <c r="CP1025" s="1227"/>
    </row>
    <row r="1026" spans="89:94">
      <c r="CK1026" s="536"/>
      <c r="CL1026" s="536"/>
      <c r="CM1026" s="81"/>
      <c r="CN1026" s="1230"/>
      <c r="CO1026" s="1231"/>
      <c r="CP1026" s="1227"/>
    </row>
    <row r="1027" spans="89:94">
      <c r="CK1027" s="536"/>
      <c r="CL1027" s="536"/>
      <c r="CM1027" s="81"/>
      <c r="CN1027" s="1230"/>
      <c r="CO1027" s="1231"/>
      <c r="CP1027" s="1227"/>
    </row>
    <row r="1028" spans="89:94">
      <c r="CK1028" s="536"/>
      <c r="CL1028" s="536"/>
      <c r="CM1028" s="81"/>
      <c r="CN1028" s="1230"/>
      <c r="CO1028" s="1231"/>
      <c r="CP1028" s="1227"/>
    </row>
    <row r="1029" spans="89:94">
      <c r="CK1029" s="536"/>
      <c r="CL1029" s="536"/>
      <c r="CM1029" s="81"/>
      <c r="CN1029" s="1230"/>
      <c r="CO1029" s="1231"/>
      <c r="CP1029" s="1227"/>
    </row>
    <row r="1030" spans="89:94">
      <c r="CK1030" s="536"/>
      <c r="CL1030" s="536"/>
      <c r="CM1030" s="81"/>
      <c r="CN1030" s="1230"/>
      <c r="CO1030" s="1231"/>
      <c r="CP1030" s="1227"/>
    </row>
    <row r="1031" spans="89:94">
      <c r="CK1031" s="536"/>
      <c r="CL1031" s="536"/>
      <c r="CM1031" s="81"/>
      <c r="CN1031" s="1230"/>
      <c r="CO1031" s="1231"/>
      <c r="CP1031" s="1227"/>
    </row>
    <row r="1032" spans="89:94">
      <c r="CK1032" s="536"/>
      <c r="CL1032" s="536"/>
      <c r="CM1032" s="81"/>
      <c r="CN1032" s="1230"/>
      <c r="CO1032" s="1231"/>
      <c r="CP1032" s="1227"/>
    </row>
    <row r="1033" spans="89:94">
      <c r="CK1033" s="536"/>
      <c r="CL1033" s="536"/>
      <c r="CM1033" s="81"/>
      <c r="CN1033" s="1230"/>
      <c r="CO1033" s="1231"/>
      <c r="CP1033" s="1227"/>
    </row>
    <row r="1034" spans="89:94">
      <c r="CK1034" s="536"/>
      <c r="CL1034" s="536"/>
      <c r="CM1034" s="81"/>
      <c r="CN1034" s="1230"/>
      <c r="CO1034" s="1231"/>
      <c r="CP1034" s="1227"/>
    </row>
    <row r="1035" spans="89:94">
      <c r="CK1035" s="536"/>
      <c r="CL1035" s="536"/>
      <c r="CM1035" s="81"/>
      <c r="CN1035" s="1230"/>
      <c r="CO1035" s="1231"/>
      <c r="CP1035" s="1227"/>
    </row>
    <row r="1036" spans="89:94">
      <c r="CK1036" s="536"/>
      <c r="CL1036" s="536"/>
      <c r="CM1036" s="81"/>
      <c r="CN1036" s="1230"/>
      <c r="CO1036" s="1231"/>
      <c r="CP1036" s="1227"/>
    </row>
    <row r="1037" spans="89:94">
      <c r="CK1037" s="536"/>
      <c r="CL1037" s="536"/>
      <c r="CM1037" s="81"/>
      <c r="CN1037" s="1230"/>
      <c r="CO1037" s="1231"/>
      <c r="CP1037" s="1227"/>
    </row>
    <row r="1038" spans="89:94">
      <c r="CK1038" s="536"/>
      <c r="CL1038" s="536"/>
      <c r="CM1038" s="81"/>
      <c r="CN1038" s="1230"/>
      <c r="CO1038" s="1231"/>
      <c r="CP1038" s="1227"/>
    </row>
    <row r="1039" spans="89:94">
      <c r="CK1039" s="536"/>
      <c r="CL1039" s="536"/>
      <c r="CM1039" s="81"/>
      <c r="CN1039" s="1230"/>
      <c r="CO1039" s="1231"/>
      <c r="CP1039" s="1227"/>
    </row>
    <row r="1040" spans="89:94">
      <c r="CK1040" s="536"/>
      <c r="CL1040" s="536"/>
      <c r="CM1040" s="81"/>
      <c r="CN1040" s="1230"/>
      <c r="CO1040" s="1231"/>
      <c r="CP1040" s="1227"/>
    </row>
    <row r="1041" spans="89:94">
      <c r="CK1041" s="536"/>
      <c r="CL1041" s="536"/>
      <c r="CM1041" s="81"/>
      <c r="CN1041" s="1230"/>
      <c r="CO1041" s="1231"/>
      <c r="CP1041" s="1227"/>
    </row>
    <row r="1042" spans="89:94">
      <c r="CK1042" s="536"/>
      <c r="CL1042" s="536"/>
      <c r="CM1042" s="81"/>
      <c r="CN1042" s="1230"/>
      <c r="CO1042" s="1231"/>
      <c r="CP1042" s="1227"/>
    </row>
    <row r="1043" spans="89:94">
      <c r="CK1043" s="536"/>
      <c r="CL1043" s="536"/>
      <c r="CM1043" s="81"/>
      <c r="CN1043" s="1230"/>
      <c r="CO1043" s="1231"/>
      <c r="CP1043" s="1227"/>
    </row>
    <row r="1044" spans="89:94">
      <c r="CK1044" s="536"/>
      <c r="CL1044" s="536"/>
      <c r="CM1044" s="81"/>
      <c r="CN1044" s="1230"/>
      <c r="CO1044" s="1231"/>
      <c r="CP1044" s="1227"/>
    </row>
    <row r="1045" spans="89:94">
      <c r="CK1045" s="536"/>
      <c r="CL1045" s="536"/>
      <c r="CM1045" s="81"/>
      <c r="CN1045" s="1230"/>
      <c r="CO1045" s="1231"/>
      <c r="CP1045" s="1227"/>
    </row>
    <row r="1046" spans="89:94">
      <c r="CK1046" s="536"/>
      <c r="CL1046" s="536"/>
      <c r="CM1046" s="81"/>
      <c r="CN1046" s="1230"/>
      <c r="CO1046" s="1231"/>
      <c r="CP1046" s="1227"/>
    </row>
    <row r="1047" spans="89:94">
      <c r="CK1047" s="536"/>
      <c r="CL1047" s="536"/>
      <c r="CM1047" s="81"/>
      <c r="CN1047" s="1230"/>
      <c r="CO1047" s="1231"/>
      <c r="CP1047" s="1227"/>
    </row>
    <row r="1048" spans="89:94">
      <c r="CK1048" s="536"/>
      <c r="CL1048" s="536"/>
      <c r="CM1048" s="81"/>
      <c r="CN1048" s="1230"/>
      <c r="CO1048" s="1231"/>
      <c r="CP1048" s="1227"/>
    </row>
    <row r="1049" spans="89:94">
      <c r="CK1049" s="536"/>
      <c r="CL1049" s="536"/>
      <c r="CM1049" s="81"/>
      <c r="CN1049" s="1230"/>
      <c r="CO1049" s="1231"/>
      <c r="CP1049" s="1227"/>
    </row>
    <row r="1050" spans="89:94">
      <c r="CK1050" s="536"/>
      <c r="CL1050" s="536"/>
      <c r="CM1050" s="81"/>
      <c r="CN1050" s="1230"/>
      <c r="CO1050" s="1231"/>
      <c r="CP1050" s="1227"/>
    </row>
    <row r="1051" spans="89:94">
      <c r="CK1051" s="536"/>
      <c r="CL1051" s="536"/>
      <c r="CM1051" s="81"/>
      <c r="CN1051" s="1230"/>
      <c r="CO1051" s="1231"/>
      <c r="CP1051" s="1227"/>
    </row>
    <row r="1052" spans="89:94">
      <c r="CK1052" s="536"/>
      <c r="CL1052" s="536"/>
      <c r="CM1052" s="81"/>
      <c r="CN1052" s="1230"/>
      <c r="CO1052" s="1231"/>
      <c r="CP1052" s="1227"/>
    </row>
    <row r="1053" spans="89:94">
      <c r="CK1053" s="536"/>
      <c r="CL1053" s="536"/>
      <c r="CM1053" s="81"/>
      <c r="CN1053" s="1230"/>
      <c r="CO1053" s="1231"/>
      <c r="CP1053" s="1227"/>
    </row>
    <row r="1054" spans="89:94">
      <c r="CK1054" s="536"/>
      <c r="CL1054" s="536"/>
      <c r="CM1054" s="81"/>
      <c r="CN1054" s="1230"/>
      <c r="CO1054" s="1231"/>
      <c r="CP1054" s="1227"/>
    </row>
    <row r="1055" spans="89:94">
      <c r="CK1055" s="536"/>
      <c r="CL1055" s="536"/>
      <c r="CM1055" s="81"/>
      <c r="CN1055" s="1230"/>
      <c r="CO1055" s="1231"/>
      <c r="CP1055" s="1227"/>
    </row>
    <row r="1056" spans="89:94">
      <c r="CK1056" s="536"/>
      <c r="CL1056" s="536"/>
      <c r="CM1056" s="81"/>
      <c r="CN1056" s="1230"/>
      <c r="CO1056" s="1231"/>
      <c r="CP1056" s="1227"/>
    </row>
    <row r="1057" spans="89:94">
      <c r="CK1057" s="536"/>
      <c r="CL1057" s="536"/>
      <c r="CM1057" s="81"/>
      <c r="CN1057" s="1230"/>
      <c r="CO1057" s="1231"/>
      <c r="CP1057" s="1227"/>
    </row>
    <row r="1058" spans="89:94">
      <c r="CK1058" s="536"/>
      <c r="CL1058" s="536"/>
      <c r="CM1058" s="81"/>
      <c r="CN1058" s="1230"/>
      <c r="CO1058" s="1231"/>
      <c r="CP1058" s="1227"/>
    </row>
    <row r="1059" spans="89:94">
      <c r="CK1059" s="536"/>
      <c r="CL1059" s="536"/>
      <c r="CM1059" s="81"/>
      <c r="CN1059" s="1230"/>
      <c r="CO1059" s="1231"/>
      <c r="CP1059" s="1227"/>
    </row>
    <row r="1060" spans="89:94">
      <c r="CK1060" s="536"/>
      <c r="CL1060" s="536"/>
      <c r="CM1060" s="81"/>
      <c r="CN1060" s="1230"/>
      <c r="CO1060" s="1231"/>
      <c r="CP1060" s="1227"/>
    </row>
    <row r="1061" spans="89:94">
      <c r="CK1061" s="536"/>
      <c r="CL1061" s="536"/>
      <c r="CM1061" s="81"/>
      <c r="CN1061" s="1230"/>
      <c r="CO1061" s="1231"/>
      <c r="CP1061" s="1227"/>
    </row>
    <row r="1062" spans="89:94">
      <c r="CK1062" s="536"/>
      <c r="CL1062" s="536"/>
      <c r="CM1062" s="81"/>
      <c r="CN1062" s="1230"/>
      <c r="CO1062" s="1231"/>
      <c r="CP1062" s="1227"/>
    </row>
    <row r="1063" spans="89:94">
      <c r="CK1063" s="536"/>
      <c r="CL1063" s="536"/>
      <c r="CM1063" s="81"/>
      <c r="CN1063" s="1230"/>
      <c r="CO1063" s="1231"/>
      <c r="CP1063" s="1227"/>
    </row>
    <row r="1064" spans="89:94">
      <c r="CK1064" s="536"/>
      <c r="CL1064" s="536"/>
      <c r="CM1064" s="81"/>
      <c r="CN1064" s="1230"/>
      <c r="CO1064" s="1231"/>
      <c r="CP1064" s="1227"/>
    </row>
    <row r="1065" spans="89:94">
      <c r="CK1065" s="536"/>
      <c r="CL1065" s="536"/>
      <c r="CM1065" s="81"/>
      <c r="CN1065" s="1230"/>
      <c r="CO1065" s="1231"/>
      <c r="CP1065" s="1227"/>
    </row>
    <row r="1066" spans="89:94">
      <c r="CK1066" s="536"/>
      <c r="CL1066" s="536"/>
      <c r="CM1066" s="81"/>
      <c r="CN1066" s="1230"/>
      <c r="CO1066" s="1231"/>
      <c r="CP1066" s="1227"/>
    </row>
    <row r="1067" spans="89:94">
      <c r="CK1067" s="536"/>
      <c r="CL1067" s="536"/>
      <c r="CM1067" s="81"/>
      <c r="CN1067" s="1230"/>
      <c r="CO1067" s="1231"/>
      <c r="CP1067" s="1227"/>
    </row>
    <row r="1068" spans="89:94">
      <c r="CK1068" s="536"/>
      <c r="CL1068" s="536"/>
      <c r="CM1068" s="81"/>
      <c r="CN1068" s="1230"/>
      <c r="CO1068" s="1231"/>
      <c r="CP1068" s="1227"/>
    </row>
    <row r="1069" spans="89:94">
      <c r="CK1069" s="536"/>
      <c r="CL1069" s="536"/>
      <c r="CM1069" s="81"/>
      <c r="CN1069" s="1230"/>
      <c r="CO1069" s="1231"/>
      <c r="CP1069" s="1227"/>
    </row>
    <row r="1070" spans="89:94">
      <c r="CK1070" s="536"/>
      <c r="CL1070" s="536"/>
      <c r="CM1070" s="81"/>
      <c r="CN1070" s="1230"/>
      <c r="CO1070" s="1231"/>
      <c r="CP1070" s="1227"/>
    </row>
    <row r="1071" spans="89:94">
      <c r="CK1071" s="536"/>
      <c r="CL1071" s="536"/>
      <c r="CM1071" s="81"/>
      <c r="CN1071" s="1230"/>
      <c r="CO1071" s="1231"/>
      <c r="CP1071" s="1227"/>
    </row>
    <row r="1072" spans="89:94">
      <c r="CK1072" s="536"/>
      <c r="CL1072" s="536"/>
      <c r="CM1072" s="81"/>
      <c r="CN1072" s="1230"/>
      <c r="CO1072" s="1231"/>
      <c r="CP1072" s="1227"/>
    </row>
    <row r="1073" spans="89:94">
      <c r="CK1073" s="536"/>
      <c r="CL1073" s="536"/>
      <c r="CM1073" s="81"/>
      <c r="CN1073" s="1230"/>
      <c r="CO1073" s="1231"/>
      <c r="CP1073" s="1227"/>
    </row>
    <row r="1074" spans="89:94">
      <c r="CK1074" s="536"/>
      <c r="CL1074" s="536"/>
      <c r="CM1074" s="81"/>
      <c r="CN1074" s="1230"/>
      <c r="CO1074" s="1231"/>
      <c r="CP1074" s="1227"/>
    </row>
    <row r="1075" spans="89:94">
      <c r="CK1075" s="536"/>
      <c r="CL1075" s="536"/>
      <c r="CM1075" s="81"/>
      <c r="CN1075" s="1230"/>
      <c r="CO1075" s="1231"/>
      <c r="CP1075" s="1227"/>
    </row>
    <row r="1076" spans="89:94">
      <c r="CK1076" s="536"/>
      <c r="CL1076" s="536"/>
      <c r="CM1076" s="81"/>
      <c r="CN1076" s="1230"/>
      <c r="CO1076" s="1231"/>
      <c r="CP1076" s="1227"/>
    </row>
    <row r="1077" spans="89:94">
      <c r="CK1077" s="536"/>
      <c r="CL1077" s="536"/>
      <c r="CM1077" s="81"/>
      <c r="CN1077" s="1230"/>
      <c r="CO1077" s="1231"/>
      <c r="CP1077" s="1227"/>
    </row>
    <row r="1078" spans="89:94">
      <c r="CK1078" s="536"/>
      <c r="CL1078" s="536"/>
      <c r="CM1078" s="81"/>
      <c r="CN1078" s="1230"/>
      <c r="CO1078" s="1231"/>
      <c r="CP1078" s="1227"/>
    </row>
    <row r="1079" spans="89:94">
      <c r="CK1079" s="536"/>
      <c r="CL1079" s="536"/>
      <c r="CM1079" s="81"/>
      <c r="CN1079" s="1230"/>
      <c r="CO1079" s="1231"/>
      <c r="CP1079" s="1227"/>
    </row>
    <row r="1080" spans="89:94">
      <c r="CK1080" s="536"/>
      <c r="CL1080" s="536"/>
      <c r="CM1080" s="81"/>
      <c r="CN1080" s="1230"/>
      <c r="CO1080" s="1231"/>
      <c r="CP1080" s="1227"/>
    </row>
    <row r="1081" spans="89:94">
      <c r="CK1081" s="536"/>
      <c r="CL1081" s="536"/>
      <c r="CM1081" s="81"/>
      <c r="CN1081" s="1230"/>
      <c r="CO1081" s="1231"/>
      <c r="CP1081" s="1227"/>
    </row>
    <row r="1082" spans="89:94">
      <c r="CK1082" s="536"/>
      <c r="CL1082" s="536"/>
      <c r="CM1082" s="81"/>
      <c r="CN1082" s="1230"/>
      <c r="CO1082" s="1231"/>
      <c r="CP1082" s="1227"/>
    </row>
    <row r="1083" spans="89:94">
      <c r="CK1083" s="536"/>
      <c r="CL1083" s="536"/>
      <c r="CM1083" s="81"/>
      <c r="CN1083" s="1230"/>
      <c r="CO1083" s="1231"/>
      <c r="CP1083" s="1227"/>
    </row>
    <row r="1084" spans="89:94">
      <c r="CK1084" s="536"/>
      <c r="CL1084" s="536"/>
      <c r="CM1084" s="81"/>
      <c r="CN1084" s="1230"/>
      <c r="CO1084" s="1231"/>
      <c r="CP1084" s="1227"/>
    </row>
    <row r="1085" spans="89:94">
      <c r="CK1085" s="536"/>
      <c r="CL1085" s="536"/>
      <c r="CM1085" s="81"/>
      <c r="CN1085" s="1230"/>
      <c r="CO1085" s="1231"/>
      <c r="CP1085" s="1227"/>
    </row>
    <row r="1086" spans="89:94">
      <c r="CK1086" s="536"/>
      <c r="CL1086" s="536"/>
      <c r="CM1086" s="81"/>
      <c r="CN1086" s="1230"/>
      <c r="CO1086" s="1231"/>
      <c r="CP1086" s="1227"/>
    </row>
    <row r="1087" spans="89:94">
      <c r="CK1087" s="536"/>
      <c r="CL1087" s="536"/>
      <c r="CM1087" s="81"/>
      <c r="CN1087" s="1230"/>
      <c r="CO1087" s="1231"/>
      <c r="CP1087" s="1227"/>
    </row>
    <row r="1088" spans="89:94">
      <c r="CK1088" s="536"/>
      <c r="CL1088" s="536"/>
      <c r="CM1088" s="81"/>
      <c r="CN1088" s="1230"/>
      <c r="CO1088" s="1231"/>
      <c r="CP1088" s="1227"/>
    </row>
    <row r="1089" spans="89:94">
      <c r="CK1089" s="536"/>
      <c r="CL1089" s="536"/>
      <c r="CM1089" s="81"/>
      <c r="CN1089" s="1230"/>
      <c r="CO1089" s="1231"/>
      <c r="CP1089" s="1227"/>
    </row>
    <row r="1090" spans="89:94">
      <c r="CK1090" s="536"/>
      <c r="CL1090" s="536"/>
      <c r="CM1090" s="81"/>
      <c r="CN1090" s="1230"/>
      <c r="CO1090" s="1231"/>
      <c r="CP1090" s="1227"/>
    </row>
    <row r="1091" spans="89:94">
      <c r="CK1091" s="536"/>
      <c r="CL1091" s="536"/>
      <c r="CM1091" s="81"/>
      <c r="CN1091" s="1230"/>
      <c r="CO1091" s="1231"/>
      <c r="CP1091" s="1227"/>
    </row>
    <row r="1092" spans="89:94">
      <c r="CK1092" s="536"/>
      <c r="CL1092" s="536"/>
      <c r="CM1092" s="81"/>
      <c r="CN1092" s="1230"/>
      <c r="CO1092" s="1231"/>
      <c r="CP1092" s="1227"/>
    </row>
    <row r="1093" spans="89:94">
      <c r="CK1093" s="536"/>
      <c r="CL1093" s="536"/>
      <c r="CM1093" s="81"/>
      <c r="CN1093" s="1230"/>
      <c r="CO1093" s="1231"/>
      <c r="CP1093" s="1227"/>
    </row>
    <row r="1094" spans="89:94">
      <c r="CK1094" s="536"/>
      <c r="CL1094" s="536"/>
      <c r="CM1094" s="81"/>
      <c r="CN1094" s="1230"/>
      <c r="CO1094" s="1231"/>
      <c r="CP1094" s="1227"/>
    </row>
    <row r="1095" spans="89:94">
      <c r="CK1095" s="536"/>
      <c r="CL1095" s="536"/>
      <c r="CM1095" s="81"/>
      <c r="CN1095" s="1230"/>
      <c r="CO1095" s="1231"/>
      <c r="CP1095" s="1227"/>
    </row>
    <row r="1096" spans="89:94">
      <c r="CK1096" s="536"/>
      <c r="CL1096" s="536"/>
      <c r="CM1096" s="81"/>
      <c r="CN1096" s="1230"/>
      <c r="CO1096" s="1231"/>
      <c r="CP1096" s="1227"/>
    </row>
    <row r="1097" spans="89:94">
      <c r="CK1097" s="536"/>
      <c r="CL1097" s="536"/>
      <c r="CM1097" s="81"/>
      <c r="CN1097" s="1230"/>
      <c r="CO1097" s="1231"/>
      <c r="CP1097" s="1227"/>
    </row>
    <row r="1098" spans="89:94">
      <c r="CK1098" s="536"/>
      <c r="CL1098" s="536"/>
      <c r="CM1098" s="81"/>
      <c r="CN1098" s="1230"/>
      <c r="CO1098" s="1231"/>
      <c r="CP1098" s="1227"/>
    </row>
    <row r="1099" spans="89:94">
      <c r="CK1099" s="536"/>
      <c r="CL1099" s="536"/>
      <c r="CM1099" s="81"/>
      <c r="CN1099" s="1230"/>
      <c r="CO1099" s="1231"/>
      <c r="CP1099" s="1227"/>
    </row>
    <row r="1100" spans="89:94">
      <c r="CK1100" s="536"/>
      <c r="CL1100" s="536"/>
      <c r="CM1100" s="81"/>
      <c r="CN1100" s="1230"/>
      <c r="CO1100" s="1231"/>
      <c r="CP1100" s="1227"/>
    </row>
    <row r="1101" spans="89:94">
      <c r="CK1101" s="536"/>
      <c r="CL1101" s="536"/>
      <c r="CM1101" s="81"/>
      <c r="CN1101" s="1230"/>
      <c r="CO1101" s="1231"/>
      <c r="CP1101" s="1227"/>
    </row>
    <row r="1102" spans="89:94">
      <c r="CK1102" s="536"/>
      <c r="CL1102" s="536"/>
      <c r="CM1102" s="81"/>
      <c r="CN1102" s="1230"/>
      <c r="CO1102" s="1231"/>
      <c r="CP1102" s="1227"/>
    </row>
    <row r="1103" spans="89:94">
      <c r="CK1103" s="536"/>
      <c r="CL1103" s="536"/>
      <c r="CM1103" s="81"/>
      <c r="CN1103" s="1230"/>
      <c r="CO1103" s="1231"/>
      <c r="CP1103" s="1227"/>
    </row>
    <row r="1104" spans="89:94">
      <c r="CK1104" s="536"/>
      <c r="CL1104" s="536"/>
      <c r="CM1104" s="81"/>
      <c r="CN1104" s="1230"/>
      <c r="CO1104" s="1231"/>
      <c r="CP1104" s="1227"/>
    </row>
    <row r="1105" spans="89:94">
      <c r="CK1105" s="536"/>
      <c r="CL1105" s="536"/>
      <c r="CM1105" s="81"/>
      <c r="CN1105" s="1230"/>
      <c r="CO1105" s="1231"/>
      <c r="CP1105" s="1227"/>
    </row>
    <row r="1106" spans="89:94">
      <c r="CK1106" s="536"/>
      <c r="CL1106" s="536"/>
      <c r="CM1106" s="81"/>
      <c r="CN1106" s="1230"/>
      <c r="CO1106" s="1231"/>
      <c r="CP1106" s="1227"/>
    </row>
    <row r="1107" spans="89:94">
      <c r="CK1107" s="536"/>
      <c r="CL1107" s="536"/>
      <c r="CM1107" s="81"/>
      <c r="CN1107" s="1230"/>
      <c r="CO1107" s="1231"/>
      <c r="CP1107" s="1227"/>
    </row>
    <row r="1108" spans="89:94">
      <c r="CK1108" s="536"/>
      <c r="CL1108" s="536"/>
      <c r="CM1108" s="81"/>
      <c r="CN1108" s="1230"/>
      <c r="CO1108" s="1231"/>
      <c r="CP1108" s="1227"/>
    </row>
    <row r="1109" spans="89:94">
      <c r="CK1109" s="536"/>
      <c r="CL1109" s="536"/>
      <c r="CM1109" s="81"/>
      <c r="CN1109" s="1230"/>
      <c r="CO1109" s="1231"/>
      <c r="CP1109" s="1227"/>
    </row>
    <row r="1110" spans="89:94">
      <c r="CK1110" s="536"/>
      <c r="CL1110" s="536"/>
      <c r="CM1110" s="81"/>
      <c r="CN1110" s="1230"/>
      <c r="CO1110" s="1231"/>
      <c r="CP1110" s="1227"/>
    </row>
    <row r="1111" spans="89:94">
      <c r="CK1111" s="536"/>
      <c r="CL1111" s="536"/>
      <c r="CM1111" s="81"/>
      <c r="CN1111" s="1230"/>
      <c r="CO1111" s="1231"/>
      <c r="CP1111" s="1227"/>
    </row>
    <row r="1112" spans="89:94">
      <c r="CK1112" s="536"/>
      <c r="CL1112" s="536"/>
      <c r="CM1112" s="81"/>
      <c r="CN1112" s="1230"/>
      <c r="CO1112" s="1231"/>
      <c r="CP1112" s="1227"/>
    </row>
    <row r="1113" spans="89:94">
      <c r="CK1113" s="536"/>
      <c r="CL1113" s="536"/>
      <c r="CM1113" s="81"/>
      <c r="CN1113" s="1230"/>
      <c r="CO1113" s="1231"/>
      <c r="CP1113" s="1227"/>
    </row>
    <row r="1114" spans="89:94">
      <c r="CK1114" s="536"/>
      <c r="CL1114" s="536"/>
      <c r="CM1114" s="81"/>
      <c r="CN1114" s="1230"/>
      <c r="CO1114" s="1231"/>
      <c r="CP1114" s="1227"/>
    </row>
    <row r="1115" spans="89:94">
      <c r="CK1115" s="536"/>
      <c r="CL1115" s="536"/>
      <c r="CM1115" s="81"/>
      <c r="CN1115" s="1230"/>
      <c r="CO1115" s="1231"/>
      <c r="CP1115" s="1227"/>
    </row>
    <row r="1116" spans="89:94">
      <c r="CK1116" s="536"/>
      <c r="CL1116" s="536"/>
      <c r="CM1116" s="81"/>
      <c r="CN1116" s="1230"/>
      <c r="CO1116" s="1231"/>
      <c r="CP1116" s="1227"/>
    </row>
    <row r="1117" spans="89:94">
      <c r="CK1117" s="536"/>
      <c r="CL1117" s="536"/>
      <c r="CM1117" s="81"/>
      <c r="CN1117" s="1230"/>
      <c r="CO1117" s="1231"/>
      <c r="CP1117" s="1227"/>
    </row>
    <row r="1118" spans="89:94">
      <c r="CK1118" s="536"/>
      <c r="CL1118" s="536"/>
      <c r="CM1118" s="81"/>
      <c r="CN1118" s="1230"/>
      <c r="CO1118" s="1231"/>
      <c r="CP1118" s="1227"/>
    </row>
    <row r="1119" spans="89:94">
      <c r="CK1119" s="536"/>
      <c r="CL1119" s="536"/>
      <c r="CM1119" s="81"/>
      <c r="CN1119" s="1230"/>
      <c r="CO1119" s="1231"/>
      <c r="CP1119" s="1227"/>
    </row>
    <row r="1120" spans="89:94">
      <c r="CK1120" s="536"/>
      <c r="CL1120" s="536"/>
      <c r="CM1120" s="81"/>
      <c r="CN1120" s="1230"/>
      <c r="CO1120" s="1231"/>
      <c r="CP1120" s="1227"/>
    </row>
    <row r="1121" spans="89:94">
      <c r="CK1121" s="536"/>
      <c r="CL1121" s="536"/>
      <c r="CM1121" s="81"/>
      <c r="CN1121" s="1230"/>
      <c r="CO1121" s="1231"/>
      <c r="CP1121" s="1227"/>
    </row>
    <row r="1122" spans="89:94">
      <c r="CK1122" s="536"/>
      <c r="CL1122" s="536"/>
      <c r="CM1122" s="81"/>
      <c r="CN1122" s="1230"/>
      <c r="CO1122" s="1231"/>
      <c r="CP1122" s="1227"/>
    </row>
    <row r="1123" spans="89:94">
      <c r="CK1123" s="536"/>
      <c r="CL1123" s="536"/>
      <c r="CM1123" s="81"/>
      <c r="CN1123" s="1230"/>
      <c r="CO1123" s="1231"/>
      <c r="CP1123" s="1227"/>
    </row>
    <row r="1124" spans="89:94">
      <c r="CK1124" s="536"/>
      <c r="CL1124" s="536"/>
      <c r="CM1124" s="81"/>
      <c r="CN1124" s="1230"/>
      <c r="CO1124" s="1231"/>
      <c r="CP1124" s="1227"/>
    </row>
    <row r="1125" spans="89:94">
      <c r="CK1125" s="536"/>
      <c r="CL1125" s="536"/>
      <c r="CM1125" s="81"/>
      <c r="CN1125" s="1230"/>
      <c r="CO1125" s="1231"/>
      <c r="CP1125" s="1227"/>
    </row>
    <row r="1126" spans="89:94">
      <c r="CK1126" s="536"/>
      <c r="CL1126" s="536"/>
      <c r="CM1126" s="81"/>
      <c r="CN1126" s="1230"/>
      <c r="CO1126" s="1231"/>
      <c r="CP1126" s="1227"/>
    </row>
    <row r="1127" spans="89:94">
      <c r="CK1127" s="536"/>
      <c r="CL1127" s="536"/>
      <c r="CM1127" s="81"/>
      <c r="CN1127" s="1230"/>
      <c r="CO1127" s="1231"/>
      <c r="CP1127" s="1227"/>
    </row>
    <row r="1128" spans="89:94">
      <c r="CK1128" s="536"/>
      <c r="CL1128" s="536"/>
      <c r="CM1128" s="81"/>
      <c r="CN1128" s="1230"/>
      <c r="CO1128" s="1231"/>
      <c r="CP1128" s="1227"/>
    </row>
    <row r="1129" spans="89:94">
      <c r="CK1129" s="536"/>
      <c r="CL1129" s="536"/>
      <c r="CM1129" s="81"/>
      <c r="CN1129" s="1230"/>
      <c r="CO1129" s="1231"/>
      <c r="CP1129" s="1227"/>
    </row>
    <row r="1130" spans="89:94">
      <c r="CK1130" s="536"/>
      <c r="CL1130" s="536"/>
      <c r="CM1130" s="81"/>
      <c r="CN1130" s="1230"/>
      <c r="CO1130" s="1231"/>
      <c r="CP1130" s="1227"/>
    </row>
    <row r="1131" spans="89:94">
      <c r="CK1131" s="536"/>
      <c r="CL1131" s="536"/>
      <c r="CM1131" s="81"/>
      <c r="CN1131" s="1230"/>
      <c r="CO1131" s="1231"/>
      <c r="CP1131" s="1227"/>
    </row>
    <row r="1132" spans="89:94">
      <c r="CK1132" s="536"/>
      <c r="CL1132" s="536"/>
      <c r="CM1132" s="81"/>
      <c r="CN1132" s="1230"/>
      <c r="CO1132" s="1231"/>
      <c r="CP1132" s="1227"/>
    </row>
    <row r="1133" spans="89:94">
      <c r="CK1133" s="536"/>
      <c r="CL1133" s="536"/>
      <c r="CM1133" s="81"/>
      <c r="CN1133" s="1230"/>
      <c r="CO1133" s="1231"/>
      <c r="CP1133" s="1227"/>
    </row>
    <row r="1134" spans="89:94">
      <c r="CK1134" s="536"/>
      <c r="CL1134" s="536"/>
      <c r="CM1134" s="81"/>
      <c r="CN1134" s="1230"/>
      <c r="CO1134" s="1231"/>
      <c r="CP1134" s="1227"/>
    </row>
    <row r="1135" spans="89:94">
      <c r="CK1135" s="536"/>
      <c r="CL1135" s="536"/>
      <c r="CM1135" s="81"/>
      <c r="CN1135" s="1230"/>
      <c r="CO1135" s="1231"/>
      <c r="CP1135" s="1227"/>
    </row>
    <row r="1136" spans="89:94">
      <c r="CK1136" s="536"/>
      <c r="CL1136" s="536"/>
      <c r="CM1136" s="81"/>
      <c r="CN1136" s="1230"/>
      <c r="CO1136" s="1231"/>
      <c r="CP1136" s="1227"/>
    </row>
    <row r="1137" spans="89:94">
      <c r="CK1137" s="536"/>
      <c r="CL1137" s="536"/>
      <c r="CM1137" s="81"/>
      <c r="CN1137" s="1230"/>
      <c r="CO1137" s="1231"/>
      <c r="CP1137" s="1227"/>
    </row>
    <row r="1138" spans="89:94">
      <c r="CK1138" s="536"/>
      <c r="CL1138" s="536"/>
      <c r="CM1138" s="81"/>
      <c r="CN1138" s="1230"/>
      <c r="CO1138" s="1231"/>
      <c r="CP1138" s="1227"/>
    </row>
    <row r="1139" spans="89:94">
      <c r="CK1139" s="536"/>
      <c r="CL1139" s="536"/>
      <c r="CM1139" s="81"/>
      <c r="CN1139" s="1230"/>
      <c r="CO1139" s="1231"/>
      <c r="CP1139" s="1227"/>
    </row>
    <row r="1140" spans="89:94">
      <c r="CK1140" s="536"/>
      <c r="CL1140" s="536"/>
      <c r="CM1140" s="81"/>
      <c r="CN1140" s="1230"/>
      <c r="CO1140" s="1231"/>
      <c r="CP1140" s="1227"/>
    </row>
    <row r="1141" spans="89:94">
      <c r="CK1141" s="536"/>
      <c r="CL1141" s="536"/>
      <c r="CM1141" s="81"/>
      <c r="CN1141" s="1230"/>
      <c r="CO1141" s="1231"/>
      <c r="CP1141" s="1227"/>
    </row>
    <row r="1142" spans="89:94">
      <c r="CK1142" s="536"/>
      <c r="CL1142" s="536"/>
      <c r="CM1142" s="81"/>
      <c r="CN1142" s="1230"/>
      <c r="CO1142" s="1231"/>
      <c r="CP1142" s="1227"/>
    </row>
    <row r="1143" spans="89:94">
      <c r="CK1143" s="536"/>
      <c r="CL1143" s="536"/>
      <c r="CM1143" s="81"/>
      <c r="CN1143" s="1230"/>
      <c r="CO1143" s="1231"/>
      <c r="CP1143" s="1227"/>
    </row>
    <row r="1144" spans="89:94">
      <c r="CK1144" s="536"/>
      <c r="CL1144" s="536"/>
      <c r="CM1144" s="81"/>
      <c r="CN1144" s="1230"/>
      <c r="CO1144" s="1231"/>
      <c r="CP1144" s="1227"/>
    </row>
    <row r="1145" spans="89:94">
      <c r="CK1145" s="536"/>
      <c r="CL1145" s="536"/>
      <c r="CM1145" s="81"/>
      <c r="CN1145" s="1230"/>
      <c r="CO1145" s="1231"/>
      <c r="CP1145" s="1227"/>
    </row>
    <row r="1146" spans="89:94">
      <c r="CK1146" s="536"/>
      <c r="CL1146" s="536"/>
      <c r="CM1146" s="81"/>
      <c r="CN1146" s="1230"/>
      <c r="CO1146" s="1231"/>
      <c r="CP1146" s="1227"/>
    </row>
    <row r="1147" spans="89:94">
      <c r="CK1147" s="536"/>
      <c r="CL1147" s="536"/>
      <c r="CM1147" s="81"/>
      <c r="CN1147" s="1230"/>
      <c r="CO1147" s="1231"/>
      <c r="CP1147" s="1227"/>
    </row>
    <row r="1148" spans="89:94">
      <c r="CK1148" s="536"/>
      <c r="CL1148" s="536"/>
      <c r="CM1148" s="81"/>
      <c r="CN1148" s="1230"/>
      <c r="CO1148" s="1231"/>
      <c r="CP1148" s="1227"/>
    </row>
    <row r="1149" spans="89:94">
      <c r="CK1149" s="536"/>
      <c r="CL1149" s="536"/>
      <c r="CM1149" s="81"/>
      <c r="CN1149" s="1230"/>
      <c r="CO1149" s="1231"/>
      <c r="CP1149" s="1227"/>
    </row>
    <row r="1150" spans="89:94">
      <c r="CK1150" s="536"/>
      <c r="CL1150" s="536"/>
      <c r="CM1150" s="81"/>
      <c r="CN1150" s="1230"/>
      <c r="CO1150" s="1231"/>
      <c r="CP1150" s="1227"/>
    </row>
    <row r="1151" spans="89:94">
      <c r="CK1151" s="536"/>
      <c r="CL1151" s="536"/>
      <c r="CM1151" s="81"/>
      <c r="CN1151" s="1230"/>
      <c r="CO1151" s="1231"/>
      <c r="CP1151" s="1227"/>
    </row>
    <row r="1152" spans="89:94">
      <c r="CK1152" s="536"/>
      <c r="CL1152" s="536"/>
      <c r="CM1152" s="81"/>
      <c r="CN1152" s="1230"/>
      <c r="CO1152" s="1231"/>
      <c r="CP1152" s="1227"/>
    </row>
    <row r="1153" spans="89:94">
      <c r="CK1153" s="536"/>
      <c r="CL1153" s="536"/>
      <c r="CM1153" s="81"/>
      <c r="CN1153" s="1230"/>
      <c r="CO1153" s="1231"/>
      <c r="CP1153" s="1227"/>
    </row>
    <row r="1154" spans="89:94">
      <c r="CK1154" s="536"/>
      <c r="CL1154" s="536"/>
      <c r="CM1154" s="81"/>
      <c r="CN1154" s="1230"/>
      <c r="CO1154" s="1231"/>
      <c r="CP1154" s="1227"/>
    </row>
    <row r="1155" spans="89:94">
      <c r="CK1155" s="536"/>
      <c r="CL1155" s="536"/>
      <c r="CM1155" s="81"/>
      <c r="CN1155" s="1230"/>
      <c r="CO1155" s="1231"/>
      <c r="CP1155" s="1227"/>
    </row>
    <row r="1156" spans="89:94">
      <c r="CK1156" s="536"/>
      <c r="CL1156" s="536"/>
      <c r="CM1156" s="81"/>
      <c r="CN1156" s="1230"/>
      <c r="CO1156" s="1231"/>
      <c r="CP1156" s="1227"/>
    </row>
    <row r="1157" spans="89:94">
      <c r="CK1157" s="536"/>
      <c r="CL1157" s="536"/>
      <c r="CM1157" s="81"/>
      <c r="CN1157" s="1230"/>
      <c r="CO1157" s="1231"/>
      <c r="CP1157" s="1227"/>
    </row>
    <row r="1158" spans="89:94">
      <c r="CK1158" s="536"/>
      <c r="CL1158" s="536"/>
      <c r="CM1158" s="81"/>
      <c r="CN1158" s="1230"/>
      <c r="CO1158" s="1231"/>
      <c r="CP1158" s="1227"/>
    </row>
    <row r="1159" spans="89:94">
      <c r="CK1159" s="536"/>
      <c r="CL1159" s="536"/>
      <c r="CM1159" s="81"/>
      <c r="CN1159" s="1230"/>
      <c r="CO1159" s="1231"/>
      <c r="CP1159" s="1227"/>
    </row>
    <row r="1160" spans="89:94">
      <c r="CK1160" s="536"/>
      <c r="CL1160" s="536"/>
      <c r="CM1160" s="81"/>
      <c r="CN1160" s="1230"/>
      <c r="CO1160" s="1231"/>
      <c r="CP1160" s="1227"/>
    </row>
    <row r="1161" spans="89:94">
      <c r="CK1161" s="536"/>
      <c r="CL1161" s="536"/>
      <c r="CM1161" s="81"/>
      <c r="CN1161" s="1230"/>
      <c r="CO1161" s="1231"/>
      <c r="CP1161" s="1227"/>
    </row>
    <row r="1162" spans="89:94">
      <c r="CK1162" s="536"/>
      <c r="CL1162" s="536"/>
      <c r="CM1162" s="81"/>
      <c r="CN1162" s="1230"/>
      <c r="CO1162" s="1231"/>
      <c r="CP1162" s="1227"/>
    </row>
    <row r="1163" spans="89:94">
      <c r="CK1163" s="536"/>
      <c r="CL1163" s="536"/>
      <c r="CM1163" s="81"/>
      <c r="CN1163" s="1230"/>
      <c r="CO1163" s="1231"/>
      <c r="CP1163" s="1227"/>
    </row>
    <row r="1164" spans="89:94">
      <c r="CK1164" s="536"/>
      <c r="CL1164" s="536"/>
      <c r="CM1164" s="81"/>
      <c r="CN1164" s="1230"/>
      <c r="CO1164" s="1231"/>
      <c r="CP1164" s="1227"/>
    </row>
    <row r="1165" spans="89:94">
      <c r="CK1165" s="536"/>
      <c r="CL1165" s="536"/>
      <c r="CM1165" s="81"/>
      <c r="CN1165" s="1230"/>
      <c r="CO1165" s="1231"/>
      <c r="CP1165" s="1227"/>
    </row>
    <row r="1166" spans="89:94">
      <c r="CK1166" s="536"/>
      <c r="CL1166" s="536"/>
      <c r="CM1166" s="81"/>
      <c r="CN1166" s="1230"/>
      <c r="CO1166" s="1231"/>
      <c r="CP1166" s="1227"/>
    </row>
    <row r="1167" spans="89:94">
      <c r="CK1167" s="536"/>
      <c r="CL1167" s="536"/>
      <c r="CM1167" s="81"/>
      <c r="CN1167" s="1230"/>
      <c r="CO1167" s="1231"/>
      <c r="CP1167" s="1227"/>
    </row>
    <row r="1168" spans="89:94">
      <c r="CK1168" s="536"/>
      <c r="CL1168" s="536"/>
      <c r="CM1168" s="81"/>
      <c r="CN1168" s="1230"/>
      <c r="CO1168" s="1231"/>
      <c r="CP1168" s="1227"/>
    </row>
    <row r="1169" spans="89:94">
      <c r="CK1169" s="536"/>
      <c r="CL1169" s="536"/>
      <c r="CM1169" s="81"/>
      <c r="CN1169" s="1230"/>
      <c r="CO1169" s="1231"/>
      <c r="CP1169" s="1227"/>
    </row>
    <row r="1170" spans="89:94">
      <c r="CK1170" s="536"/>
      <c r="CL1170" s="536"/>
      <c r="CM1170" s="81"/>
      <c r="CN1170" s="1230"/>
      <c r="CO1170" s="1231"/>
      <c r="CP1170" s="1227"/>
    </row>
    <row r="1171" spans="89:94">
      <c r="CK1171" s="536"/>
      <c r="CL1171" s="536"/>
      <c r="CM1171" s="81"/>
      <c r="CN1171" s="1230"/>
      <c r="CO1171" s="1231"/>
      <c r="CP1171" s="1227"/>
    </row>
    <row r="1172" spans="89:94">
      <c r="CK1172" s="536"/>
      <c r="CL1172" s="536"/>
      <c r="CM1172" s="81"/>
      <c r="CN1172" s="1230"/>
      <c r="CO1172" s="1231"/>
      <c r="CP1172" s="1227"/>
    </row>
    <row r="1173" spans="89:94">
      <c r="CK1173" s="536"/>
      <c r="CL1173" s="536"/>
      <c r="CM1173" s="81"/>
      <c r="CN1173" s="1230"/>
      <c r="CO1173" s="1231"/>
      <c r="CP1173" s="1227"/>
    </row>
    <row r="1174" spans="89:94">
      <c r="CK1174" s="536"/>
      <c r="CL1174" s="536"/>
      <c r="CM1174" s="81"/>
      <c r="CN1174" s="1230"/>
      <c r="CO1174" s="1231"/>
      <c r="CP1174" s="1227"/>
    </row>
    <row r="1175" spans="89:94">
      <c r="CK1175" s="536"/>
      <c r="CL1175" s="536"/>
      <c r="CM1175" s="81"/>
      <c r="CN1175" s="1230"/>
      <c r="CO1175" s="1231"/>
      <c r="CP1175" s="1227"/>
    </row>
    <row r="1176" spans="89:94">
      <c r="CK1176" s="536"/>
      <c r="CL1176" s="536"/>
      <c r="CM1176" s="81"/>
      <c r="CN1176" s="1230"/>
      <c r="CO1176" s="1231"/>
      <c r="CP1176" s="1227"/>
    </row>
    <row r="1177" spans="89:94">
      <c r="CK1177" s="536"/>
      <c r="CL1177" s="536"/>
      <c r="CM1177" s="81"/>
      <c r="CN1177" s="1230"/>
      <c r="CO1177" s="1231"/>
      <c r="CP1177" s="1227"/>
    </row>
    <row r="1178" spans="89:94">
      <c r="CK1178" s="536"/>
      <c r="CL1178" s="536"/>
      <c r="CM1178" s="81"/>
      <c r="CN1178" s="1230"/>
      <c r="CO1178" s="1231"/>
      <c r="CP1178" s="1227"/>
    </row>
    <row r="1179" spans="89:94">
      <c r="CK1179" s="536"/>
      <c r="CL1179" s="536"/>
      <c r="CM1179" s="81"/>
      <c r="CN1179" s="1230"/>
      <c r="CO1179" s="1231"/>
      <c r="CP1179" s="1227"/>
    </row>
    <row r="1180" spans="89:94">
      <c r="CK1180" s="536"/>
      <c r="CL1180" s="536"/>
      <c r="CM1180" s="81"/>
      <c r="CN1180" s="1230"/>
      <c r="CO1180" s="1231"/>
      <c r="CP1180" s="1227"/>
    </row>
    <row r="1181" spans="89:94">
      <c r="CK1181" s="536"/>
      <c r="CL1181" s="536"/>
      <c r="CM1181" s="81"/>
      <c r="CN1181" s="1230"/>
      <c r="CO1181" s="1231"/>
      <c r="CP1181" s="1227"/>
    </row>
    <row r="1182" spans="89:94">
      <c r="CK1182" s="536"/>
      <c r="CL1182" s="536"/>
      <c r="CM1182" s="81"/>
      <c r="CN1182" s="1230"/>
      <c r="CO1182" s="1231"/>
      <c r="CP1182" s="1227"/>
    </row>
    <row r="1183" spans="89:94">
      <c r="CK1183" s="536"/>
      <c r="CL1183" s="536"/>
      <c r="CM1183" s="81"/>
      <c r="CN1183" s="1230"/>
      <c r="CO1183" s="1231"/>
      <c r="CP1183" s="1227"/>
    </row>
    <row r="1184" spans="89:94">
      <c r="CK1184" s="536"/>
      <c r="CL1184" s="536"/>
      <c r="CM1184" s="81"/>
      <c r="CN1184" s="1230"/>
      <c r="CO1184" s="1231"/>
      <c r="CP1184" s="1227"/>
    </row>
    <row r="1185" spans="89:94">
      <c r="CK1185" s="536"/>
      <c r="CL1185" s="536"/>
      <c r="CM1185" s="81"/>
      <c r="CN1185" s="1230"/>
      <c r="CO1185" s="1231"/>
      <c r="CP1185" s="1227"/>
    </row>
    <row r="1186" spans="89:94">
      <c r="CK1186" s="536"/>
      <c r="CL1186" s="536"/>
      <c r="CM1186" s="81"/>
      <c r="CN1186" s="1230"/>
      <c r="CO1186" s="1231"/>
      <c r="CP1186" s="1227"/>
    </row>
    <row r="1187" spans="89:94">
      <c r="CK1187" s="536"/>
      <c r="CL1187" s="536"/>
      <c r="CM1187" s="81"/>
      <c r="CN1187" s="1230"/>
      <c r="CO1187" s="1231"/>
      <c r="CP1187" s="1227"/>
    </row>
    <row r="1188" spans="89:94">
      <c r="CK1188" s="536"/>
      <c r="CL1188" s="536"/>
      <c r="CM1188" s="81"/>
      <c r="CN1188" s="1230"/>
      <c r="CO1188" s="1231"/>
      <c r="CP1188" s="1227"/>
    </row>
    <row r="1189" spans="89:94">
      <c r="CK1189" s="536"/>
      <c r="CL1189" s="536"/>
      <c r="CM1189" s="81"/>
      <c r="CN1189" s="1230"/>
      <c r="CO1189" s="1231"/>
      <c r="CP1189" s="1227"/>
    </row>
    <row r="1190" spans="89:94">
      <c r="CK1190" s="536"/>
      <c r="CL1190" s="536"/>
      <c r="CM1190" s="81"/>
      <c r="CN1190" s="1230"/>
      <c r="CO1190" s="1231"/>
      <c r="CP1190" s="1227"/>
    </row>
    <row r="1191" spans="89:94">
      <c r="CK1191" s="536"/>
      <c r="CL1191" s="536"/>
      <c r="CM1191" s="81"/>
      <c r="CN1191" s="1230"/>
      <c r="CO1191" s="1231"/>
      <c r="CP1191" s="1227"/>
    </row>
    <row r="1192" spans="89:94">
      <c r="CK1192" s="536"/>
      <c r="CL1192" s="536"/>
      <c r="CM1192" s="81"/>
      <c r="CN1192" s="1230"/>
      <c r="CO1192" s="1231"/>
      <c r="CP1192" s="1227"/>
    </row>
    <row r="1193" spans="89:94">
      <c r="CK1193" s="536"/>
      <c r="CL1193" s="536"/>
      <c r="CM1193" s="81"/>
      <c r="CN1193" s="1230"/>
      <c r="CO1193" s="1231"/>
      <c r="CP1193" s="1227"/>
    </row>
    <row r="1194" spans="89:94">
      <c r="CK1194" s="536"/>
      <c r="CL1194" s="536"/>
      <c r="CM1194" s="81"/>
      <c r="CN1194" s="1230"/>
      <c r="CO1194" s="1231"/>
      <c r="CP1194" s="1227"/>
    </row>
    <row r="1195" spans="89:94">
      <c r="CK1195" s="536"/>
      <c r="CL1195" s="536"/>
      <c r="CM1195" s="81"/>
      <c r="CN1195" s="1230"/>
      <c r="CO1195" s="1231"/>
      <c r="CP1195" s="1227"/>
    </row>
    <row r="1196" spans="89:94">
      <c r="CK1196" s="536"/>
      <c r="CL1196" s="536"/>
      <c r="CM1196" s="81"/>
      <c r="CN1196" s="1230"/>
      <c r="CO1196" s="1231"/>
      <c r="CP1196" s="1227"/>
    </row>
    <row r="1197" spans="89:94">
      <c r="CK1197" s="536"/>
      <c r="CL1197" s="536"/>
      <c r="CM1197" s="81"/>
      <c r="CN1197" s="1230"/>
      <c r="CO1197" s="1231"/>
      <c r="CP1197" s="1227"/>
    </row>
    <row r="1198" spans="89:94">
      <c r="CK1198" s="536"/>
      <c r="CL1198" s="536"/>
      <c r="CM1198" s="81"/>
      <c r="CN1198" s="1230"/>
      <c r="CO1198" s="1231"/>
      <c r="CP1198" s="1227"/>
    </row>
    <row r="1199" spans="89:94">
      <c r="CK1199" s="536"/>
      <c r="CL1199" s="536"/>
      <c r="CM1199" s="81"/>
      <c r="CN1199" s="1230"/>
      <c r="CO1199" s="1231"/>
      <c r="CP1199" s="1227"/>
    </row>
    <row r="1200" spans="89:94">
      <c r="CK1200" s="536"/>
      <c r="CL1200" s="536"/>
      <c r="CM1200" s="81"/>
      <c r="CN1200" s="1230"/>
      <c r="CO1200" s="1231"/>
      <c r="CP1200" s="1227"/>
    </row>
    <row r="1201" spans="89:94">
      <c r="CK1201" s="536"/>
      <c r="CL1201" s="536"/>
      <c r="CM1201" s="81"/>
      <c r="CN1201" s="1230"/>
      <c r="CO1201" s="1231"/>
      <c r="CP1201" s="1227"/>
    </row>
    <row r="1202" spans="89:94">
      <c r="CK1202" s="536"/>
      <c r="CL1202" s="536"/>
      <c r="CM1202" s="81"/>
      <c r="CN1202" s="1230"/>
      <c r="CO1202" s="1231"/>
      <c r="CP1202" s="1227"/>
    </row>
    <row r="1203" spans="89:94">
      <c r="CK1203" s="536"/>
      <c r="CL1203" s="536"/>
      <c r="CM1203" s="81"/>
      <c r="CN1203" s="1230"/>
      <c r="CO1203" s="1231"/>
      <c r="CP1203" s="1227"/>
    </row>
    <row r="1204" spans="89:94">
      <c r="CK1204" s="536"/>
      <c r="CL1204" s="536"/>
      <c r="CM1204" s="81"/>
      <c r="CN1204" s="1230"/>
      <c r="CO1204" s="1231"/>
      <c r="CP1204" s="1227"/>
    </row>
    <row r="1205" spans="89:94">
      <c r="CK1205" s="536"/>
      <c r="CL1205" s="536"/>
      <c r="CM1205" s="81"/>
      <c r="CN1205" s="1230"/>
      <c r="CO1205" s="1231"/>
      <c r="CP1205" s="1227"/>
    </row>
    <row r="1206" spans="89:94">
      <c r="CK1206" s="536"/>
      <c r="CL1206" s="536"/>
      <c r="CM1206" s="81"/>
      <c r="CN1206" s="1230"/>
      <c r="CO1206" s="1231"/>
      <c r="CP1206" s="1227"/>
    </row>
    <row r="1207" spans="89:94">
      <c r="CK1207" s="536"/>
      <c r="CL1207" s="536"/>
      <c r="CM1207" s="81"/>
      <c r="CN1207" s="1230"/>
      <c r="CO1207" s="1231"/>
      <c r="CP1207" s="1227"/>
    </row>
    <row r="1208" spans="89:94">
      <c r="CK1208" s="536"/>
      <c r="CL1208" s="536"/>
      <c r="CM1208" s="81"/>
      <c r="CN1208" s="1230"/>
      <c r="CO1208" s="1231"/>
      <c r="CP1208" s="1227"/>
    </row>
    <row r="1209" spans="89:94">
      <c r="CK1209" s="536"/>
      <c r="CL1209" s="536"/>
      <c r="CM1209" s="81"/>
      <c r="CN1209" s="1230"/>
      <c r="CO1209" s="1231"/>
      <c r="CP1209" s="1227"/>
    </row>
    <row r="1210" spans="89:94">
      <c r="CK1210" s="536"/>
      <c r="CL1210" s="536"/>
      <c r="CM1210" s="81"/>
      <c r="CN1210" s="1230"/>
      <c r="CO1210" s="1231"/>
      <c r="CP1210" s="1227"/>
    </row>
    <row r="1211" spans="89:94">
      <c r="CK1211" s="536"/>
      <c r="CL1211" s="536"/>
      <c r="CM1211" s="81"/>
      <c r="CN1211" s="1230"/>
      <c r="CO1211" s="1231"/>
      <c r="CP1211" s="1227"/>
    </row>
    <row r="1212" spans="89:94">
      <c r="CK1212" s="536"/>
      <c r="CL1212" s="536"/>
      <c r="CM1212" s="81"/>
      <c r="CN1212" s="1230"/>
      <c r="CO1212" s="1231"/>
      <c r="CP1212" s="1227"/>
    </row>
    <row r="1213" spans="89:94">
      <c r="CK1213" s="536"/>
      <c r="CL1213" s="536"/>
      <c r="CM1213" s="81"/>
      <c r="CN1213" s="1230"/>
      <c r="CO1213" s="1231"/>
      <c r="CP1213" s="1227"/>
    </row>
    <row r="1214" spans="89:94">
      <c r="CK1214" s="536"/>
      <c r="CL1214" s="536"/>
      <c r="CM1214" s="81"/>
      <c r="CN1214" s="1230"/>
      <c r="CO1214" s="1231"/>
      <c r="CP1214" s="1227"/>
    </row>
    <row r="1215" spans="89:94">
      <c r="CK1215" s="536"/>
      <c r="CL1215" s="536"/>
      <c r="CM1215" s="81"/>
      <c r="CN1215" s="1230"/>
      <c r="CO1215" s="1231"/>
      <c r="CP1215" s="1227"/>
    </row>
    <row r="1216" spans="89:94">
      <c r="CK1216" s="536"/>
      <c r="CL1216" s="536"/>
      <c r="CM1216" s="81"/>
      <c r="CN1216" s="1230"/>
      <c r="CO1216" s="1231"/>
      <c r="CP1216" s="1227"/>
    </row>
    <row r="1217" spans="89:94">
      <c r="CK1217" s="536"/>
      <c r="CL1217" s="536"/>
      <c r="CM1217" s="81"/>
      <c r="CN1217" s="1230"/>
      <c r="CO1217" s="1231"/>
      <c r="CP1217" s="1227"/>
    </row>
    <row r="1218" spans="89:94">
      <c r="CK1218" s="536"/>
      <c r="CL1218" s="536"/>
      <c r="CM1218" s="81"/>
      <c r="CN1218" s="1230"/>
      <c r="CO1218" s="1231"/>
      <c r="CP1218" s="1227"/>
    </row>
    <row r="1219" spans="89:94">
      <c r="CK1219" s="536"/>
      <c r="CL1219" s="536"/>
      <c r="CM1219" s="81"/>
      <c r="CN1219" s="1230"/>
      <c r="CO1219" s="1231"/>
      <c r="CP1219" s="1227"/>
    </row>
    <row r="1220" spans="89:94">
      <c r="CK1220" s="536"/>
      <c r="CL1220" s="536"/>
      <c r="CM1220" s="81"/>
      <c r="CN1220" s="1230"/>
      <c r="CO1220" s="1231"/>
      <c r="CP1220" s="1227"/>
    </row>
    <row r="1221" spans="89:94">
      <c r="CK1221" s="536"/>
      <c r="CL1221" s="536"/>
      <c r="CM1221" s="81"/>
      <c r="CN1221" s="1230"/>
      <c r="CO1221" s="1231"/>
      <c r="CP1221" s="1227"/>
    </row>
    <row r="1222" spans="89:94">
      <c r="CK1222" s="536"/>
      <c r="CL1222" s="536"/>
      <c r="CM1222" s="81"/>
      <c r="CN1222" s="1230"/>
      <c r="CO1222" s="1231"/>
      <c r="CP1222" s="1227"/>
    </row>
    <row r="1223" spans="89:94">
      <c r="CK1223" s="536"/>
      <c r="CL1223" s="536"/>
      <c r="CM1223" s="81"/>
      <c r="CN1223" s="1230"/>
      <c r="CO1223" s="1231"/>
      <c r="CP1223" s="1227"/>
    </row>
    <row r="1224" spans="89:94">
      <c r="CK1224" s="536"/>
      <c r="CL1224" s="536"/>
      <c r="CM1224" s="81"/>
      <c r="CN1224" s="1230"/>
      <c r="CO1224" s="1231"/>
      <c r="CP1224" s="1227"/>
    </row>
    <row r="1225" spans="89:94">
      <c r="CK1225" s="536"/>
      <c r="CL1225" s="536"/>
      <c r="CM1225" s="81"/>
      <c r="CN1225" s="1230"/>
      <c r="CO1225" s="1231"/>
      <c r="CP1225" s="1227"/>
    </row>
    <row r="1226" spans="89:94">
      <c r="CK1226" s="536"/>
      <c r="CL1226" s="536"/>
      <c r="CM1226" s="81"/>
      <c r="CN1226" s="1230"/>
      <c r="CO1226" s="1231"/>
      <c r="CP1226" s="1227"/>
    </row>
    <row r="1227" spans="89:94">
      <c r="CK1227" s="536"/>
      <c r="CL1227" s="536"/>
      <c r="CM1227" s="81"/>
      <c r="CN1227" s="1230"/>
      <c r="CO1227" s="1231"/>
      <c r="CP1227" s="1227"/>
    </row>
    <row r="1228" spans="89:94">
      <c r="CK1228" s="536"/>
      <c r="CL1228" s="536"/>
      <c r="CM1228" s="81"/>
      <c r="CN1228" s="1230"/>
      <c r="CO1228" s="1231"/>
      <c r="CP1228" s="1227"/>
    </row>
    <row r="1229" spans="89:94">
      <c r="CK1229" s="536"/>
      <c r="CL1229" s="536"/>
      <c r="CM1229" s="81"/>
      <c r="CN1229" s="1230"/>
      <c r="CO1229" s="1231"/>
      <c r="CP1229" s="1227"/>
    </row>
    <row r="1230" spans="89:94">
      <c r="CK1230" s="536"/>
      <c r="CL1230" s="536"/>
      <c r="CM1230" s="81"/>
      <c r="CN1230" s="1230"/>
      <c r="CO1230" s="1231"/>
      <c r="CP1230" s="1227"/>
    </row>
    <row r="1231" spans="89:94">
      <c r="CK1231" s="536"/>
      <c r="CL1231" s="536"/>
      <c r="CM1231" s="81"/>
      <c r="CN1231" s="1230"/>
      <c r="CO1231" s="1231"/>
      <c r="CP1231" s="1227"/>
    </row>
    <row r="1232" spans="89:94">
      <c r="CK1232" s="536"/>
      <c r="CL1232" s="536"/>
      <c r="CM1232" s="81"/>
      <c r="CN1232" s="1230"/>
      <c r="CO1232" s="1231"/>
      <c r="CP1232" s="1227"/>
    </row>
    <row r="1233" spans="89:94">
      <c r="CK1233" s="536"/>
      <c r="CL1233" s="536"/>
      <c r="CM1233" s="81"/>
      <c r="CN1233" s="1230"/>
      <c r="CO1233" s="1231"/>
      <c r="CP1233" s="1227"/>
    </row>
    <row r="1234" spans="89:94">
      <c r="CK1234" s="536"/>
      <c r="CL1234" s="536"/>
      <c r="CM1234" s="81"/>
      <c r="CN1234" s="1230"/>
      <c r="CO1234" s="1231"/>
      <c r="CP1234" s="1227"/>
    </row>
    <row r="1235" spans="89:94">
      <c r="CK1235" s="536"/>
      <c r="CL1235" s="536"/>
      <c r="CM1235" s="81"/>
      <c r="CN1235" s="1230"/>
      <c r="CO1235" s="1231"/>
      <c r="CP1235" s="1227"/>
    </row>
    <row r="1236" spans="89:94">
      <c r="CK1236" s="536"/>
      <c r="CL1236" s="536"/>
      <c r="CM1236" s="81"/>
      <c r="CN1236" s="1230"/>
      <c r="CO1236" s="1231"/>
      <c r="CP1236" s="1227"/>
    </row>
    <row r="1237" spans="89:94">
      <c r="CK1237" s="536"/>
      <c r="CL1237" s="536"/>
      <c r="CM1237" s="81"/>
      <c r="CN1237" s="1230"/>
      <c r="CO1237" s="1231"/>
      <c r="CP1237" s="1227"/>
    </row>
    <row r="1238" spans="89:94">
      <c r="CK1238" s="536"/>
      <c r="CL1238" s="536"/>
      <c r="CM1238" s="81"/>
      <c r="CN1238" s="1230"/>
      <c r="CO1238" s="1231"/>
      <c r="CP1238" s="1227"/>
    </row>
    <row r="1239" spans="89:94">
      <c r="CK1239" s="536"/>
      <c r="CL1239" s="536"/>
      <c r="CM1239" s="81"/>
      <c r="CN1239" s="1230"/>
      <c r="CO1239" s="1231"/>
      <c r="CP1239" s="1227"/>
    </row>
    <row r="1240" spans="89:94">
      <c r="CK1240" s="536"/>
      <c r="CL1240" s="536"/>
      <c r="CM1240" s="81"/>
      <c r="CN1240" s="1230"/>
      <c r="CO1240" s="1231"/>
      <c r="CP1240" s="1227"/>
    </row>
    <row r="1241" spans="89:94">
      <c r="CK1241" s="536"/>
      <c r="CL1241" s="536"/>
      <c r="CM1241" s="81"/>
      <c r="CN1241" s="1230"/>
      <c r="CO1241" s="1231"/>
      <c r="CP1241" s="1227"/>
    </row>
    <row r="1242" spans="89:94">
      <c r="CK1242" s="536"/>
      <c r="CL1242" s="536"/>
      <c r="CM1242" s="81"/>
      <c r="CN1242" s="1230"/>
      <c r="CO1242" s="1231"/>
      <c r="CP1242" s="1227"/>
    </row>
    <row r="1243" spans="89:94">
      <c r="CK1243" s="536"/>
      <c r="CL1243" s="536"/>
      <c r="CM1243" s="81"/>
      <c r="CN1243" s="1230"/>
      <c r="CO1243" s="1231"/>
      <c r="CP1243" s="1227"/>
    </row>
    <row r="1244" spans="89:94">
      <c r="CK1244" s="536"/>
      <c r="CL1244" s="536"/>
      <c r="CM1244" s="81"/>
      <c r="CN1244" s="1230"/>
      <c r="CO1244" s="1231"/>
      <c r="CP1244" s="1227"/>
    </row>
    <row r="1245" spans="89:94">
      <c r="CK1245" s="536"/>
      <c r="CL1245" s="536"/>
      <c r="CM1245" s="81"/>
      <c r="CN1245" s="1230"/>
      <c r="CO1245" s="1231"/>
      <c r="CP1245" s="1227"/>
    </row>
    <row r="1246" spans="89:94">
      <c r="CK1246" s="536"/>
      <c r="CL1246" s="536"/>
      <c r="CM1246" s="81"/>
      <c r="CN1246" s="1230"/>
      <c r="CO1246" s="1231"/>
      <c r="CP1246" s="1227"/>
    </row>
    <row r="1247" spans="89:94">
      <c r="CK1247" s="536"/>
      <c r="CL1247" s="536"/>
      <c r="CM1247" s="81"/>
      <c r="CN1247" s="1230"/>
      <c r="CO1247" s="1231"/>
      <c r="CP1247" s="1227"/>
    </row>
    <row r="1248" spans="89:94">
      <c r="CK1248" s="536"/>
      <c r="CL1248" s="536"/>
      <c r="CM1248" s="81"/>
      <c r="CN1248" s="1230"/>
      <c r="CO1248" s="1231"/>
      <c r="CP1248" s="1227"/>
    </row>
    <row r="1249" spans="89:94">
      <c r="CK1249" s="536"/>
      <c r="CL1249" s="536"/>
      <c r="CM1249" s="81"/>
      <c r="CN1249" s="1230"/>
      <c r="CO1249" s="1231"/>
      <c r="CP1249" s="1227"/>
    </row>
    <row r="1250" spans="89:94">
      <c r="CK1250" s="536"/>
      <c r="CL1250" s="536"/>
      <c r="CM1250" s="81"/>
      <c r="CN1250" s="1230"/>
      <c r="CO1250" s="1231"/>
      <c r="CP1250" s="1227"/>
    </row>
    <row r="1251" spans="89:94">
      <c r="CK1251" s="536"/>
      <c r="CL1251" s="536"/>
      <c r="CM1251" s="81"/>
      <c r="CN1251" s="1230"/>
      <c r="CO1251" s="1231"/>
      <c r="CP1251" s="1227"/>
    </row>
    <row r="1252" spans="89:94">
      <c r="CK1252" s="536"/>
      <c r="CL1252" s="536"/>
      <c r="CM1252" s="81"/>
      <c r="CN1252" s="1230"/>
      <c r="CO1252" s="1231"/>
      <c r="CP1252" s="1227"/>
    </row>
    <row r="1253" spans="89:94">
      <c r="CK1253" s="536"/>
      <c r="CL1253" s="536"/>
      <c r="CM1253" s="81"/>
      <c r="CN1253" s="1230"/>
      <c r="CO1253" s="1231"/>
      <c r="CP1253" s="1227"/>
    </row>
    <row r="1254" spans="89:94">
      <c r="CK1254" s="536"/>
      <c r="CL1254" s="536"/>
      <c r="CM1254" s="81"/>
      <c r="CN1254" s="1230"/>
      <c r="CO1254" s="1231"/>
      <c r="CP1254" s="1227"/>
    </row>
    <row r="1255" spans="89:94">
      <c r="CK1255" s="536"/>
      <c r="CL1255" s="536"/>
      <c r="CM1255" s="81"/>
      <c r="CN1255" s="1230"/>
      <c r="CO1255" s="1231"/>
      <c r="CP1255" s="1227"/>
    </row>
    <row r="1256" spans="89:94">
      <c r="CK1256" s="536"/>
      <c r="CL1256" s="536"/>
      <c r="CM1256" s="81"/>
      <c r="CN1256" s="1230"/>
      <c r="CO1256" s="1231"/>
      <c r="CP1256" s="1227"/>
    </row>
    <row r="1257" spans="89:94">
      <c r="CK1257" s="536"/>
      <c r="CL1257" s="536"/>
      <c r="CM1257" s="81"/>
      <c r="CN1257" s="1230"/>
      <c r="CO1257" s="1231"/>
      <c r="CP1257" s="1227"/>
    </row>
    <row r="1258" spans="89:94">
      <c r="CK1258" s="536"/>
      <c r="CL1258" s="536"/>
      <c r="CM1258" s="81"/>
      <c r="CN1258" s="1230"/>
      <c r="CO1258" s="1231"/>
      <c r="CP1258" s="1227"/>
    </row>
    <row r="1259" spans="89:94">
      <c r="CK1259" s="536"/>
      <c r="CL1259" s="536"/>
      <c r="CM1259" s="81"/>
      <c r="CN1259" s="1230"/>
      <c r="CO1259" s="1231"/>
      <c r="CP1259" s="1227"/>
    </row>
    <row r="1260" spans="89:94">
      <c r="CK1260" s="536"/>
      <c r="CL1260" s="536"/>
      <c r="CM1260" s="81"/>
      <c r="CN1260" s="1230"/>
      <c r="CO1260" s="1231"/>
      <c r="CP1260" s="1227"/>
    </row>
    <row r="1261" spans="89:94">
      <c r="CK1261" s="536"/>
      <c r="CL1261" s="536"/>
      <c r="CM1261" s="81"/>
      <c r="CN1261" s="1230"/>
      <c r="CO1261" s="1231"/>
      <c r="CP1261" s="1227"/>
    </row>
    <row r="1262" spans="89:94">
      <c r="CK1262" s="536"/>
      <c r="CL1262" s="536"/>
      <c r="CM1262" s="81"/>
      <c r="CN1262" s="1230"/>
      <c r="CO1262" s="1231"/>
      <c r="CP1262" s="1227"/>
    </row>
    <row r="1263" spans="89:94">
      <c r="CK1263" s="536"/>
      <c r="CL1263" s="536"/>
      <c r="CM1263" s="81"/>
      <c r="CN1263" s="1230"/>
      <c r="CO1263" s="1231"/>
      <c r="CP1263" s="1227"/>
    </row>
    <row r="1264" spans="89:94">
      <c r="CK1264" s="536"/>
      <c r="CL1264" s="536"/>
      <c r="CM1264" s="81"/>
      <c r="CN1264" s="1230"/>
      <c r="CO1264" s="1231"/>
      <c r="CP1264" s="1227"/>
    </row>
    <row r="1265" spans="89:94">
      <c r="CK1265" s="536"/>
      <c r="CL1265" s="536"/>
      <c r="CM1265" s="81"/>
      <c r="CN1265" s="1230"/>
      <c r="CO1265" s="1231"/>
      <c r="CP1265" s="1227"/>
    </row>
    <row r="1266" spans="89:94">
      <c r="CK1266" s="536"/>
      <c r="CL1266" s="536"/>
      <c r="CM1266" s="81"/>
      <c r="CN1266" s="1230"/>
      <c r="CO1266" s="1231"/>
      <c r="CP1266" s="1227"/>
    </row>
    <row r="1267" spans="89:94">
      <c r="CK1267" s="536"/>
      <c r="CL1267" s="536"/>
      <c r="CM1267" s="81"/>
      <c r="CN1267" s="1230"/>
      <c r="CO1267" s="1231"/>
      <c r="CP1267" s="1227"/>
    </row>
    <row r="1268" spans="89:94">
      <c r="CK1268" s="536"/>
      <c r="CL1268" s="536"/>
      <c r="CM1268" s="81"/>
      <c r="CN1268" s="1230"/>
      <c r="CO1268" s="1231"/>
      <c r="CP1268" s="1227"/>
    </row>
    <row r="1269" spans="89:94">
      <c r="CK1269" s="536"/>
      <c r="CL1269" s="536"/>
      <c r="CM1269" s="81"/>
      <c r="CN1269" s="1230"/>
      <c r="CO1269" s="1231"/>
      <c r="CP1269" s="1227"/>
    </row>
    <row r="1270" spans="89:94">
      <c r="CK1270" s="536"/>
      <c r="CL1270" s="536"/>
      <c r="CM1270" s="81"/>
      <c r="CN1270" s="1230"/>
      <c r="CO1270" s="1231"/>
      <c r="CP1270" s="1227"/>
    </row>
    <row r="1271" spans="89:94">
      <c r="CK1271" s="536"/>
      <c r="CL1271" s="536"/>
      <c r="CM1271" s="81"/>
      <c r="CN1271" s="1230"/>
      <c r="CO1271" s="1231"/>
      <c r="CP1271" s="1227"/>
    </row>
    <row r="1272" spans="89:94">
      <c r="CK1272" s="536"/>
      <c r="CL1272" s="536"/>
      <c r="CM1272" s="81"/>
      <c r="CN1272" s="1230"/>
      <c r="CO1272" s="1231"/>
      <c r="CP1272" s="1227"/>
    </row>
    <row r="1273" spans="89:94">
      <c r="CK1273" s="536"/>
      <c r="CL1273" s="536"/>
      <c r="CM1273" s="81"/>
      <c r="CN1273" s="1230"/>
      <c r="CO1273" s="1231"/>
      <c r="CP1273" s="1227"/>
    </row>
    <row r="1274" spans="89:94">
      <c r="CK1274" s="536"/>
      <c r="CL1274" s="536"/>
      <c r="CM1274" s="81"/>
      <c r="CN1274" s="1230"/>
      <c r="CO1274" s="1231"/>
      <c r="CP1274" s="1227"/>
    </row>
    <row r="1275" spans="89:94">
      <c r="CK1275" s="536"/>
      <c r="CL1275" s="536"/>
      <c r="CM1275" s="81"/>
      <c r="CN1275" s="1230"/>
      <c r="CO1275" s="1231"/>
      <c r="CP1275" s="1227"/>
    </row>
    <row r="1276" spans="89:94">
      <c r="CK1276" s="536"/>
      <c r="CL1276" s="536"/>
      <c r="CM1276" s="81"/>
      <c r="CN1276" s="1230"/>
      <c r="CO1276" s="1231"/>
      <c r="CP1276" s="1227"/>
    </row>
    <row r="1277" spans="89:94">
      <c r="CK1277" s="536"/>
      <c r="CL1277" s="536"/>
      <c r="CM1277" s="81"/>
      <c r="CN1277" s="1230"/>
      <c r="CO1277" s="1231"/>
      <c r="CP1277" s="1227"/>
    </row>
    <row r="1278" spans="89:94">
      <c r="CK1278" s="536"/>
      <c r="CL1278" s="536"/>
      <c r="CM1278" s="81"/>
      <c r="CN1278" s="1230"/>
      <c r="CO1278" s="1231"/>
      <c r="CP1278" s="1227"/>
    </row>
    <row r="1279" spans="89:94">
      <c r="CK1279" s="536"/>
      <c r="CL1279" s="536"/>
      <c r="CM1279" s="81"/>
      <c r="CN1279" s="1230"/>
      <c r="CO1279" s="1231"/>
      <c r="CP1279" s="1227"/>
    </row>
    <row r="1280" spans="89:94">
      <c r="CK1280" s="536"/>
      <c r="CL1280" s="536"/>
      <c r="CM1280" s="81"/>
      <c r="CN1280" s="1230"/>
      <c r="CO1280" s="1231"/>
      <c r="CP1280" s="1227"/>
    </row>
    <row r="1281" spans="89:94">
      <c r="CK1281" s="536"/>
      <c r="CL1281" s="536"/>
      <c r="CM1281" s="81"/>
      <c r="CN1281" s="1230"/>
      <c r="CO1281" s="1231"/>
      <c r="CP1281" s="1227"/>
    </row>
    <row r="1282" spans="89:94">
      <c r="CK1282" s="536"/>
      <c r="CL1282" s="536"/>
      <c r="CM1282" s="81"/>
      <c r="CN1282" s="1230"/>
      <c r="CO1282" s="1231"/>
      <c r="CP1282" s="1227"/>
    </row>
    <row r="1283" spans="89:94">
      <c r="CK1283" s="536"/>
      <c r="CL1283" s="536"/>
      <c r="CM1283" s="81"/>
      <c r="CN1283" s="1230"/>
      <c r="CO1283" s="1231"/>
      <c r="CP1283" s="1227"/>
    </row>
    <row r="1284" spans="89:94">
      <c r="CK1284" s="536"/>
      <c r="CL1284" s="536"/>
      <c r="CM1284" s="81"/>
      <c r="CN1284" s="1230"/>
      <c r="CO1284" s="1231"/>
      <c r="CP1284" s="1227"/>
    </row>
    <row r="1285" spans="89:94">
      <c r="CK1285" s="536"/>
      <c r="CL1285" s="536"/>
      <c r="CM1285" s="81"/>
      <c r="CN1285" s="1230"/>
      <c r="CO1285" s="1231"/>
      <c r="CP1285" s="1227"/>
    </row>
    <row r="1286" spans="89:94">
      <c r="CK1286" s="536"/>
      <c r="CL1286" s="536"/>
      <c r="CM1286" s="81"/>
      <c r="CN1286" s="1230"/>
      <c r="CO1286" s="1231"/>
      <c r="CP1286" s="1227"/>
    </row>
    <row r="1287" spans="89:94">
      <c r="CK1287" s="536"/>
      <c r="CL1287" s="536"/>
      <c r="CM1287" s="81"/>
      <c r="CN1287" s="1230"/>
      <c r="CO1287" s="1231"/>
      <c r="CP1287" s="1227"/>
    </row>
    <row r="1288" spans="89:94">
      <c r="CK1288" s="536"/>
      <c r="CL1288" s="536"/>
      <c r="CM1288" s="81"/>
      <c r="CN1288" s="1230"/>
      <c r="CO1288" s="1231"/>
      <c r="CP1288" s="1227"/>
    </row>
    <row r="1289" spans="89:94">
      <c r="CK1289" s="536"/>
      <c r="CL1289" s="536"/>
      <c r="CM1289" s="81"/>
      <c r="CN1289" s="1230"/>
      <c r="CO1289" s="1231"/>
      <c r="CP1289" s="1227"/>
    </row>
    <row r="1290" spans="89:94">
      <c r="CK1290" s="536"/>
      <c r="CL1290" s="536"/>
      <c r="CM1290" s="81"/>
      <c r="CN1290" s="1230"/>
      <c r="CO1290" s="1231"/>
      <c r="CP1290" s="1227"/>
    </row>
    <row r="1291" spans="89:94">
      <c r="CK1291" s="536"/>
      <c r="CL1291" s="536"/>
      <c r="CM1291" s="81"/>
      <c r="CN1291" s="1230"/>
      <c r="CO1291" s="1231"/>
      <c r="CP1291" s="1227"/>
    </row>
    <row r="1292" spans="89:94">
      <c r="CK1292" s="536"/>
      <c r="CL1292" s="536"/>
      <c r="CM1292" s="81"/>
      <c r="CN1292" s="1230"/>
      <c r="CO1292" s="1231"/>
      <c r="CP1292" s="1227"/>
    </row>
    <row r="1293" spans="89:94">
      <c r="CK1293" s="536"/>
      <c r="CL1293" s="536"/>
      <c r="CM1293" s="81"/>
      <c r="CN1293" s="1230"/>
      <c r="CO1293" s="1231"/>
      <c r="CP1293" s="1227"/>
    </row>
    <row r="1294" spans="89:94">
      <c r="CK1294" s="536"/>
      <c r="CL1294" s="536"/>
      <c r="CM1294" s="81"/>
      <c r="CN1294" s="1230"/>
      <c r="CO1294" s="1231"/>
      <c r="CP1294" s="1227"/>
    </row>
    <row r="1295" spans="89:94">
      <c r="CK1295" s="536"/>
      <c r="CL1295" s="536"/>
      <c r="CM1295" s="81"/>
      <c r="CN1295" s="1230"/>
      <c r="CO1295" s="1231"/>
      <c r="CP1295" s="1227"/>
    </row>
    <row r="1296" spans="89:94">
      <c r="CK1296" s="536"/>
      <c r="CL1296" s="536"/>
      <c r="CM1296" s="81"/>
      <c r="CN1296" s="1230"/>
      <c r="CO1296" s="1231"/>
      <c r="CP1296" s="1227"/>
    </row>
    <row r="1297" spans="89:94">
      <c r="CK1297" s="536"/>
      <c r="CL1297" s="536"/>
      <c r="CM1297" s="81"/>
      <c r="CN1297" s="1230"/>
      <c r="CO1297" s="1231"/>
      <c r="CP1297" s="1227"/>
    </row>
    <row r="1298" spans="89:94">
      <c r="CK1298" s="536"/>
      <c r="CL1298" s="536"/>
      <c r="CM1298" s="81"/>
      <c r="CN1298" s="1230"/>
      <c r="CO1298" s="1231"/>
      <c r="CP1298" s="1227"/>
    </row>
    <row r="1299" spans="89:94">
      <c r="CK1299" s="536"/>
      <c r="CL1299" s="536"/>
      <c r="CM1299" s="81"/>
      <c r="CN1299" s="1230"/>
      <c r="CO1299" s="1231"/>
      <c r="CP1299" s="1227"/>
    </row>
    <row r="1300" spans="89:94">
      <c r="CK1300" s="536"/>
      <c r="CL1300" s="536"/>
      <c r="CM1300" s="81"/>
      <c r="CN1300" s="1230"/>
      <c r="CO1300" s="1231"/>
      <c r="CP1300" s="1227"/>
    </row>
    <row r="1301" spans="89:94">
      <c r="CK1301" s="536"/>
      <c r="CL1301" s="536"/>
      <c r="CM1301" s="81"/>
      <c r="CN1301" s="1230"/>
      <c r="CO1301" s="1231"/>
      <c r="CP1301" s="1227"/>
    </row>
    <row r="1302" spans="89:94">
      <c r="CK1302" s="536"/>
      <c r="CL1302" s="536"/>
      <c r="CM1302" s="81"/>
      <c r="CN1302" s="1230"/>
      <c r="CO1302" s="1231"/>
      <c r="CP1302" s="1227"/>
    </row>
    <row r="1303" spans="89:94">
      <c r="CK1303" s="536"/>
      <c r="CL1303" s="536"/>
      <c r="CM1303" s="81"/>
      <c r="CN1303" s="1230"/>
      <c r="CO1303" s="1231"/>
      <c r="CP1303" s="1227"/>
    </row>
    <row r="1304" spans="89:94">
      <c r="CK1304" s="536"/>
      <c r="CL1304" s="536"/>
      <c r="CM1304" s="81"/>
      <c r="CN1304" s="1230"/>
      <c r="CO1304" s="1231"/>
      <c r="CP1304" s="1227"/>
    </row>
    <row r="1305" spans="89:94">
      <c r="CK1305" s="536"/>
      <c r="CL1305" s="536"/>
      <c r="CM1305" s="81"/>
      <c r="CN1305" s="1230"/>
      <c r="CO1305" s="1231"/>
      <c r="CP1305" s="1227"/>
    </row>
    <row r="1306" spans="89:94">
      <c r="CK1306" s="536"/>
      <c r="CL1306" s="536"/>
      <c r="CM1306" s="81"/>
      <c r="CN1306" s="1230"/>
      <c r="CO1306" s="1231"/>
      <c r="CP1306" s="1227"/>
    </row>
    <row r="1307" spans="89:94">
      <c r="CK1307" s="536"/>
      <c r="CL1307" s="536"/>
      <c r="CM1307" s="81"/>
      <c r="CN1307" s="1230"/>
      <c r="CO1307" s="1231"/>
      <c r="CP1307" s="1227"/>
    </row>
    <row r="1308" spans="89:94">
      <c r="CK1308" s="536"/>
      <c r="CL1308" s="536"/>
      <c r="CM1308" s="81"/>
      <c r="CN1308" s="1230"/>
      <c r="CO1308" s="1231"/>
      <c r="CP1308" s="1227"/>
    </row>
    <row r="1309" spans="89:94">
      <c r="CK1309" s="536"/>
      <c r="CL1309" s="536"/>
      <c r="CM1309" s="81"/>
      <c r="CN1309" s="1230"/>
      <c r="CO1309" s="1231"/>
      <c r="CP1309" s="1227"/>
    </row>
    <row r="1310" spans="89:94">
      <c r="CK1310" s="536"/>
      <c r="CL1310" s="536"/>
      <c r="CM1310" s="81"/>
      <c r="CN1310" s="1230"/>
      <c r="CO1310" s="1231"/>
      <c r="CP1310" s="1227"/>
    </row>
    <row r="1311" spans="89:94">
      <c r="CK1311" s="536"/>
      <c r="CL1311" s="536"/>
      <c r="CM1311" s="81"/>
      <c r="CN1311" s="1230"/>
      <c r="CO1311" s="1231"/>
      <c r="CP1311" s="1227"/>
    </row>
    <row r="1312" spans="89:94">
      <c r="CK1312" s="536"/>
      <c r="CL1312" s="536"/>
      <c r="CM1312" s="81"/>
      <c r="CN1312" s="1230"/>
      <c r="CO1312" s="1231"/>
      <c r="CP1312" s="1227"/>
    </row>
    <row r="1313" spans="89:94">
      <c r="CK1313" s="536"/>
      <c r="CL1313" s="536"/>
      <c r="CM1313" s="81"/>
      <c r="CN1313" s="1230"/>
      <c r="CO1313" s="1231"/>
      <c r="CP1313" s="1227"/>
    </row>
    <row r="1314" spans="89:94">
      <c r="CK1314" s="536"/>
      <c r="CL1314" s="536"/>
      <c r="CM1314" s="81"/>
      <c r="CN1314" s="1230"/>
      <c r="CO1314" s="1231"/>
      <c r="CP1314" s="1227"/>
    </row>
    <row r="1315" spans="89:94">
      <c r="CK1315" s="536"/>
      <c r="CL1315" s="536"/>
      <c r="CM1315" s="81"/>
      <c r="CN1315" s="1230"/>
      <c r="CO1315" s="1231"/>
      <c r="CP1315" s="1227"/>
    </row>
    <row r="1316" spans="89:94">
      <c r="CK1316" s="536"/>
      <c r="CL1316" s="536"/>
      <c r="CM1316" s="81"/>
      <c r="CN1316" s="1230"/>
      <c r="CO1316" s="1231"/>
      <c r="CP1316" s="1227"/>
    </row>
    <row r="1317" spans="89:94">
      <c r="CK1317" s="536"/>
      <c r="CL1317" s="536"/>
      <c r="CM1317" s="81"/>
      <c r="CN1317" s="1230"/>
      <c r="CO1317" s="1231"/>
      <c r="CP1317" s="1227"/>
    </row>
    <row r="1318" spans="89:94">
      <c r="CK1318" s="536"/>
      <c r="CL1318" s="536"/>
      <c r="CM1318" s="81"/>
      <c r="CN1318" s="1230"/>
      <c r="CO1318" s="1231"/>
      <c r="CP1318" s="1227"/>
    </row>
    <row r="1319" spans="89:94">
      <c r="CK1319" s="536"/>
      <c r="CL1319" s="536"/>
      <c r="CM1319" s="81"/>
      <c r="CN1319" s="1230"/>
      <c r="CO1319" s="1231"/>
      <c r="CP1319" s="1227"/>
    </row>
    <row r="1320" spans="89:94">
      <c r="CK1320" s="536"/>
      <c r="CL1320" s="536"/>
      <c r="CM1320" s="81"/>
      <c r="CN1320" s="1230"/>
      <c r="CO1320" s="1231"/>
      <c r="CP1320" s="1227"/>
    </row>
    <row r="1321" spans="89:94">
      <c r="CK1321" s="536"/>
      <c r="CL1321" s="536"/>
      <c r="CM1321" s="81"/>
      <c r="CN1321" s="1230"/>
      <c r="CO1321" s="1231"/>
      <c r="CP1321" s="1227"/>
    </row>
    <row r="1322" spans="89:94">
      <c r="CK1322" s="536"/>
      <c r="CL1322" s="536"/>
      <c r="CM1322" s="81"/>
      <c r="CN1322" s="1230"/>
      <c r="CO1322" s="1231"/>
      <c r="CP1322" s="1227"/>
    </row>
    <row r="1323" spans="89:94">
      <c r="CK1323" s="536"/>
      <c r="CL1323" s="536"/>
      <c r="CM1323" s="81"/>
      <c r="CN1323" s="1230"/>
      <c r="CO1323" s="1231"/>
      <c r="CP1323" s="1227"/>
    </row>
    <row r="1324" spans="89:94">
      <c r="CK1324" s="536"/>
      <c r="CL1324" s="536"/>
      <c r="CM1324" s="81"/>
      <c r="CN1324" s="1230"/>
      <c r="CO1324" s="1231"/>
      <c r="CP1324" s="1227"/>
    </row>
    <row r="1325" spans="89:94">
      <c r="CK1325" s="536"/>
      <c r="CL1325" s="536"/>
      <c r="CM1325" s="81"/>
      <c r="CN1325" s="1230"/>
      <c r="CO1325" s="1231"/>
      <c r="CP1325" s="1227"/>
    </row>
    <row r="1326" spans="89:94">
      <c r="CK1326" s="536"/>
      <c r="CL1326" s="536"/>
      <c r="CM1326" s="81"/>
      <c r="CN1326" s="1230"/>
      <c r="CO1326" s="1231"/>
      <c r="CP1326" s="1227"/>
    </row>
    <row r="1327" spans="89:94">
      <c r="CK1327" s="536"/>
      <c r="CL1327" s="536"/>
      <c r="CM1327" s="81"/>
      <c r="CN1327" s="1230"/>
      <c r="CO1327" s="1231"/>
      <c r="CP1327" s="1227"/>
    </row>
    <row r="1328" spans="89:94">
      <c r="CK1328" s="536"/>
      <c r="CL1328" s="536"/>
      <c r="CM1328" s="81"/>
      <c r="CN1328" s="1230"/>
      <c r="CO1328" s="1231"/>
      <c r="CP1328" s="1227"/>
    </row>
    <row r="1329" spans="89:94">
      <c r="CK1329" s="536"/>
      <c r="CL1329" s="536"/>
      <c r="CM1329" s="81"/>
      <c r="CN1329" s="1230"/>
      <c r="CO1329" s="1231"/>
      <c r="CP1329" s="1227"/>
    </row>
    <row r="1330" spans="89:94">
      <c r="CK1330" s="536"/>
      <c r="CL1330" s="536"/>
      <c r="CM1330" s="81"/>
      <c r="CN1330" s="1230"/>
      <c r="CO1330" s="1231"/>
      <c r="CP1330" s="1227"/>
    </row>
    <row r="1331" spans="89:94">
      <c r="CK1331" s="536"/>
      <c r="CL1331" s="536"/>
      <c r="CM1331" s="81"/>
      <c r="CN1331" s="1230"/>
      <c r="CO1331" s="1231"/>
      <c r="CP1331" s="1227"/>
    </row>
    <row r="1332" spans="89:94">
      <c r="CK1332" s="536"/>
      <c r="CL1332" s="536"/>
      <c r="CM1332" s="81"/>
      <c r="CN1332" s="1230"/>
      <c r="CO1332" s="1231"/>
      <c r="CP1332" s="1227"/>
    </row>
    <row r="1333" spans="89:94">
      <c r="CK1333" s="536"/>
      <c r="CL1333" s="536"/>
      <c r="CM1333" s="81"/>
      <c r="CN1333" s="1230"/>
      <c r="CO1333" s="1231"/>
      <c r="CP1333" s="1227"/>
    </row>
    <row r="1334" spans="89:94">
      <c r="CK1334" s="536"/>
      <c r="CL1334" s="536"/>
      <c r="CM1334" s="81"/>
      <c r="CN1334" s="1230"/>
      <c r="CO1334" s="1231"/>
      <c r="CP1334" s="1227"/>
    </row>
    <row r="1335" spans="89:94">
      <c r="CK1335" s="536"/>
      <c r="CL1335" s="536"/>
      <c r="CM1335" s="81"/>
      <c r="CN1335" s="1230"/>
      <c r="CO1335" s="1231"/>
      <c r="CP1335" s="1227"/>
    </row>
    <row r="1336" spans="89:94">
      <c r="CK1336" s="536"/>
      <c r="CL1336" s="536"/>
      <c r="CM1336" s="81"/>
      <c r="CN1336" s="1230"/>
      <c r="CO1336" s="1231"/>
      <c r="CP1336" s="1227"/>
    </row>
    <row r="1337" spans="89:94">
      <c r="CK1337" s="536"/>
      <c r="CL1337" s="536"/>
      <c r="CM1337" s="81"/>
      <c r="CN1337" s="1230"/>
      <c r="CO1337" s="1231"/>
      <c r="CP1337" s="1227"/>
    </row>
    <row r="1338" spans="89:94">
      <c r="CK1338" s="536"/>
      <c r="CL1338" s="536"/>
      <c r="CM1338" s="81"/>
      <c r="CN1338" s="1230"/>
      <c r="CO1338" s="1231"/>
      <c r="CP1338" s="1227"/>
    </row>
    <row r="1339" spans="89:94">
      <c r="CK1339" s="536"/>
      <c r="CL1339" s="536"/>
      <c r="CM1339" s="81"/>
      <c r="CN1339" s="1230"/>
      <c r="CO1339" s="1231"/>
      <c r="CP1339" s="1227"/>
    </row>
    <row r="1340" spans="89:94">
      <c r="CK1340" s="536"/>
      <c r="CL1340" s="536"/>
      <c r="CM1340" s="81"/>
      <c r="CN1340" s="1230"/>
      <c r="CO1340" s="1231"/>
      <c r="CP1340" s="1227"/>
    </row>
    <row r="1341" spans="89:94">
      <c r="CK1341" s="536"/>
      <c r="CL1341" s="536"/>
      <c r="CM1341" s="81"/>
      <c r="CN1341" s="1230"/>
      <c r="CO1341" s="1231"/>
      <c r="CP1341" s="1227"/>
    </row>
    <row r="1342" spans="89:94">
      <c r="CK1342" s="536"/>
      <c r="CL1342" s="536"/>
      <c r="CM1342" s="81"/>
      <c r="CN1342" s="1230"/>
      <c r="CO1342" s="1231"/>
      <c r="CP1342" s="1227"/>
    </row>
    <row r="1343" spans="89:94">
      <c r="CK1343" s="536"/>
      <c r="CL1343" s="536"/>
      <c r="CM1343" s="81"/>
      <c r="CN1343" s="1230"/>
      <c r="CO1343" s="1231"/>
      <c r="CP1343" s="1227"/>
    </row>
    <row r="1344" spans="89:94">
      <c r="CK1344" s="536"/>
      <c r="CL1344" s="536"/>
      <c r="CM1344" s="81"/>
      <c r="CN1344" s="1230"/>
      <c r="CO1344" s="1231"/>
      <c r="CP1344" s="1227"/>
    </row>
    <row r="1345" spans="89:94">
      <c r="CK1345" s="536"/>
      <c r="CL1345" s="536"/>
      <c r="CM1345" s="81"/>
      <c r="CN1345" s="1230"/>
      <c r="CO1345" s="1231"/>
      <c r="CP1345" s="1227"/>
    </row>
    <row r="1346" spans="89:94">
      <c r="CK1346" s="536"/>
      <c r="CL1346" s="536"/>
      <c r="CM1346" s="81"/>
      <c r="CN1346" s="1230"/>
      <c r="CO1346" s="1231"/>
      <c r="CP1346" s="1227"/>
    </row>
    <row r="1347" spans="89:94">
      <c r="CK1347" s="536"/>
      <c r="CL1347" s="536"/>
      <c r="CM1347" s="81"/>
      <c r="CN1347" s="1230"/>
      <c r="CO1347" s="1231"/>
      <c r="CP1347" s="1227"/>
    </row>
    <row r="1348" spans="89:94">
      <c r="CK1348" s="536"/>
      <c r="CL1348" s="536"/>
      <c r="CM1348" s="81"/>
      <c r="CN1348" s="1230"/>
      <c r="CO1348" s="1231"/>
      <c r="CP1348" s="1227"/>
    </row>
    <row r="1349" spans="89:94">
      <c r="CK1349" s="536"/>
      <c r="CL1349" s="536"/>
      <c r="CM1349" s="81"/>
      <c r="CN1349" s="1230"/>
      <c r="CO1349" s="1231"/>
      <c r="CP1349" s="1227"/>
    </row>
    <row r="1350" spans="89:94">
      <c r="CK1350" s="536"/>
      <c r="CL1350" s="536"/>
      <c r="CM1350" s="81"/>
      <c r="CN1350" s="1230"/>
      <c r="CO1350" s="1231"/>
      <c r="CP1350" s="1227"/>
    </row>
    <row r="1351" spans="89:94">
      <c r="CK1351" s="536"/>
      <c r="CL1351" s="536"/>
      <c r="CM1351" s="81"/>
      <c r="CN1351" s="1230"/>
      <c r="CO1351" s="1231"/>
      <c r="CP1351" s="1227"/>
    </row>
    <row r="1352" spans="89:94">
      <c r="CK1352" s="536"/>
      <c r="CL1352" s="536"/>
      <c r="CM1352" s="81"/>
      <c r="CN1352" s="1230"/>
      <c r="CO1352" s="1231"/>
      <c r="CP1352" s="1227"/>
    </row>
    <row r="1353" spans="89:94">
      <c r="CK1353" s="536"/>
      <c r="CL1353" s="536"/>
      <c r="CM1353" s="81"/>
      <c r="CN1353" s="1230"/>
      <c r="CO1353" s="1231"/>
      <c r="CP1353" s="1227"/>
    </row>
    <row r="1354" spans="89:94">
      <c r="CK1354" s="536"/>
      <c r="CL1354" s="536"/>
      <c r="CM1354" s="81"/>
      <c r="CN1354" s="1230"/>
      <c r="CO1354" s="1231"/>
      <c r="CP1354" s="1227"/>
    </row>
    <row r="1355" spans="89:94">
      <c r="CK1355" s="536"/>
      <c r="CL1355" s="536"/>
      <c r="CM1355" s="81"/>
      <c r="CN1355" s="1230"/>
      <c r="CO1355" s="1231"/>
      <c r="CP1355" s="1227"/>
    </row>
    <row r="1356" spans="89:94">
      <c r="CK1356" s="536"/>
      <c r="CL1356" s="536"/>
      <c r="CM1356" s="81"/>
      <c r="CN1356" s="1230"/>
      <c r="CO1356" s="1231"/>
      <c r="CP1356" s="1227"/>
    </row>
    <row r="1357" spans="89:94">
      <c r="CK1357" s="536"/>
      <c r="CL1357" s="536"/>
      <c r="CM1357" s="81"/>
      <c r="CN1357" s="1230"/>
      <c r="CO1357" s="1231"/>
      <c r="CP1357" s="1227"/>
    </row>
    <row r="1358" spans="89:94">
      <c r="CK1358" s="536"/>
      <c r="CL1358" s="536"/>
      <c r="CM1358" s="81"/>
      <c r="CN1358" s="1230"/>
      <c r="CO1358" s="1231"/>
      <c r="CP1358" s="1227"/>
    </row>
    <row r="1359" spans="89:94">
      <c r="CK1359" s="536"/>
      <c r="CL1359" s="536"/>
      <c r="CM1359" s="81"/>
      <c r="CN1359" s="1230"/>
      <c r="CO1359" s="1231"/>
      <c r="CP1359" s="1227"/>
    </row>
    <row r="1360" spans="89:94">
      <c r="CK1360" s="536"/>
      <c r="CL1360" s="536"/>
      <c r="CM1360" s="81"/>
      <c r="CN1360" s="1230"/>
      <c r="CO1360" s="1231"/>
      <c r="CP1360" s="1227"/>
    </row>
    <row r="1361" spans="89:94">
      <c r="CK1361" s="536"/>
      <c r="CL1361" s="536"/>
      <c r="CM1361" s="81"/>
      <c r="CN1361" s="1230"/>
      <c r="CO1361" s="1231"/>
      <c r="CP1361" s="1227"/>
    </row>
    <row r="1362" spans="89:94">
      <c r="CK1362" s="536"/>
      <c r="CL1362" s="536"/>
      <c r="CM1362" s="81"/>
      <c r="CN1362" s="1230"/>
      <c r="CO1362" s="1231"/>
      <c r="CP1362" s="1227"/>
    </row>
    <row r="1363" spans="89:94">
      <c r="CK1363" s="536"/>
      <c r="CL1363" s="536"/>
      <c r="CM1363" s="81"/>
      <c r="CN1363" s="1230"/>
      <c r="CO1363" s="1231"/>
      <c r="CP1363" s="1227"/>
    </row>
    <row r="1364" spans="89:94">
      <c r="CK1364" s="536"/>
      <c r="CL1364" s="536"/>
      <c r="CM1364" s="81"/>
      <c r="CN1364" s="1230"/>
      <c r="CO1364" s="1231"/>
      <c r="CP1364" s="1227"/>
    </row>
    <row r="1365" spans="89:94">
      <c r="CK1365" s="536"/>
      <c r="CL1365" s="536"/>
      <c r="CM1365" s="81"/>
      <c r="CN1365" s="1230"/>
      <c r="CO1365" s="1231"/>
      <c r="CP1365" s="1227"/>
    </row>
    <row r="1366" spans="89:94">
      <c r="CK1366" s="536"/>
      <c r="CL1366" s="536"/>
      <c r="CM1366" s="81"/>
      <c r="CN1366" s="1230"/>
      <c r="CO1366" s="1231"/>
      <c r="CP1366" s="1227"/>
    </row>
    <row r="1367" spans="89:94">
      <c r="CK1367" s="536"/>
      <c r="CL1367" s="536"/>
      <c r="CM1367" s="81"/>
      <c r="CN1367" s="1230"/>
      <c r="CO1367" s="1231"/>
      <c r="CP1367" s="1227"/>
    </row>
    <row r="1368" spans="89:94">
      <c r="CK1368" s="536"/>
      <c r="CL1368" s="536"/>
      <c r="CM1368" s="81"/>
      <c r="CN1368" s="1230"/>
      <c r="CO1368" s="1231"/>
      <c r="CP1368" s="1227"/>
    </row>
    <row r="1369" spans="89:94">
      <c r="CK1369" s="536"/>
      <c r="CL1369" s="536"/>
      <c r="CM1369" s="81"/>
      <c r="CN1369" s="1230"/>
      <c r="CO1369" s="1231"/>
      <c r="CP1369" s="1227"/>
    </row>
    <row r="1370" spans="89:94">
      <c r="CK1370" s="536"/>
      <c r="CL1370" s="536"/>
      <c r="CM1370" s="81"/>
      <c r="CN1370" s="1230"/>
      <c r="CO1370" s="1231"/>
      <c r="CP1370" s="1227"/>
    </row>
    <row r="1371" spans="89:94">
      <c r="CK1371" s="536"/>
      <c r="CL1371" s="536"/>
      <c r="CM1371" s="81"/>
      <c r="CN1371" s="1230"/>
      <c r="CO1371" s="1231"/>
      <c r="CP1371" s="1227"/>
    </row>
    <row r="1372" spans="89:94">
      <c r="CK1372" s="536"/>
      <c r="CL1372" s="536"/>
      <c r="CM1372" s="81"/>
      <c r="CN1372" s="1230"/>
      <c r="CO1372" s="1231"/>
      <c r="CP1372" s="1227"/>
    </row>
    <row r="1373" spans="89:94">
      <c r="CK1373" s="536"/>
      <c r="CL1373" s="536"/>
      <c r="CM1373" s="81"/>
      <c r="CN1373" s="1230"/>
      <c r="CO1373" s="1231"/>
      <c r="CP1373" s="1227"/>
    </row>
    <row r="1374" spans="89:94">
      <c r="CK1374" s="536"/>
      <c r="CL1374" s="536"/>
      <c r="CM1374" s="81"/>
      <c r="CN1374" s="1230"/>
      <c r="CO1374" s="1231"/>
      <c r="CP1374" s="1227"/>
    </row>
    <row r="1375" spans="89:94">
      <c r="CK1375" s="536"/>
      <c r="CL1375" s="536"/>
      <c r="CM1375" s="81"/>
      <c r="CN1375" s="1230"/>
      <c r="CO1375" s="1231"/>
      <c r="CP1375" s="1227"/>
    </row>
    <row r="1376" spans="89:94">
      <c r="CK1376" s="536"/>
      <c r="CL1376" s="536"/>
      <c r="CM1376" s="81"/>
      <c r="CN1376" s="1230"/>
      <c r="CO1376" s="1231"/>
      <c r="CP1376" s="1227"/>
    </row>
    <row r="1377" spans="89:94">
      <c r="CK1377" s="536"/>
      <c r="CL1377" s="536"/>
      <c r="CM1377" s="81"/>
      <c r="CN1377" s="1230"/>
      <c r="CO1377" s="1231"/>
      <c r="CP1377" s="1227"/>
    </row>
    <row r="1378" spans="89:94">
      <c r="CK1378" s="536"/>
      <c r="CL1378" s="536"/>
      <c r="CM1378" s="81"/>
      <c r="CN1378" s="1230"/>
      <c r="CO1378" s="1231"/>
      <c r="CP1378" s="1227"/>
    </row>
    <row r="1379" spans="89:94">
      <c r="CK1379" s="536"/>
      <c r="CL1379" s="536"/>
      <c r="CM1379" s="81"/>
      <c r="CN1379" s="1230"/>
      <c r="CO1379" s="1231"/>
      <c r="CP1379" s="1227"/>
    </row>
    <row r="1380" spans="89:94">
      <c r="CK1380" s="536"/>
      <c r="CL1380" s="536"/>
      <c r="CM1380" s="81"/>
      <c r="CN1380" s="1230"/>
      <c r="CO1380" s="1231"/>
      <c r="CP1380" s="1227"/>
    </row>
    <row r="1381" spans="89:94">
      <c r="CK1381" s="536"/>
      <c r="CL1381" s="536"/>
      <c r="CM1381" s="81"/>
      <c r="CN1381" s="1230"/>
      <c r="CO1381" s="1231"/>
      <c r="CP1381" s="1227"/>
    </row>
    <row r="1382" spans="89:94">
      <c r="CK1382" s="536"/>
      <c r="CL1382" s="536"/>
      <c r="CM1382" s="81"/>
      <c r="CN1382" s="1230"/>
      <c r="CO1382" s="1231"/>
      <c r="CP1382" s="1227"/>
    </row>
    <row r="1383" spans="89:94">
      <c r="CK1383" s="536"/>
      <c r="CL1383" s="536"/>
      <c r="CM1383" s="81"/>
      <c r="CN1383" s="1230"/>
      <c r="CO1383" s="1231"/>
      <c r="CP1383" s="1227"/>
    </row>
    <row r="1384" spans="89:94">
      <c r="CK1384" s="536"/>
      <c r="CL1384" s="536"/>
      <c r="CM1384" s="81"/>
      <c r="CN1384" s="1230"/>
      <c r="CO1384" s="1231"/>
      <c r="CP1384" s="1227"/>
    </row>
    <row r="1385" spans="89:94">
      <c r="CK1385" s="536"/>
      <c r="CL1385" s="536"/>
      <c r="CM1385" s="81"/>
      <c r="CN1385" s="1230"/>
      <c r="CO1385" s="1231"/>
      <c r="CP1385" s="1227"/>
    </row>
    <row r="1386" spans="89:94">
      <c r="CK1386" s="536"/>
      <c r="CL1386" s="536"/>
      <c r="CM1386" s="81"/>
      <c r="CN1386" s="1230"/>
      <c r="CO1386" s="1231"/>
      <c r="CP1386" s="1227"/>
    </row>
    <row r="1387" spans="89:94">
      <c r="CK1387" s="536"/>
      <c r="CL1387" s="536"/>
      <c r="CM1387" s="81"/>
      <c r="CN1387" s="1230"/>
      <c r="CO1387" s="1231"/>
      <c r="CP1387" s="1227"/>
    </row>
    <row r="1388" spans="89:94">
      <c r="CK1388" s="536"/>
      <c r="CL1388" s="536"/>
      <c r="CM1388" s="81"/>
      <c r="CN1388" s="1230"/>
      <c r="CO1388" s="1231"/>
      <c r="CP1388" s="1227"/>
    </row>
    <row r="1389" spans="89:94">
      <c r="CK1389" s="536"/>
      <c r="CL1389" s="536"/>
      <c r="CM1389" s="81"/>
      <c r="CN1389" s="1230"/>
      <c r="CO1389" s="1231"/>
      <c r="CP1389" s="1227"/>
    </row>
    <row r="1390" spans="89:94">
      <c r="CK1390" s="536"/>
      <c r="CL1390" s="536"/>
      <c r="CM1390" s="81"/>
      <c r="CN1390" s="1230"/>
      <c r="CO1390" s="1231"/>
      <c r="CP1390" s="1227"/>
    </row>
    <row r="1391" spans="89:94">
      <c r="CK1391" s="536"/>
      <c r="CL1391" s="536"/>
      <c r="CM1391" s="81"/>
      <c r="CN1391" s="1230"/>
      <c r="CO1391" s="1231"/>
      <c r="CP1391" s="1227"/>
    </row>
    <row r="1392" spans="89:94">
      <c r="CK1392" s="536"/>
      <c r="CL1392" s="536"/>
      <c r="CM1392" s="81"/>
      <c r="CN1392" s="1230"/>
      <c r="CO1392" s="1231"/>
      <c r="CP1392" s="1227"/>
    </row>
    <row r="1393" spans="89:94">
      <c r="CK1393" s="536"/>
      <c r="CL1393" s="536"/>
      <c r="CM1393" s="81"/>
      <c r="CN1393" s="1230"/>
      <c r="CO1393" s="1231"/>
      <c r="CP1393" s="1227"/>
    </row>
    <row r="1394" spans="89:94">
      <c r="CK1394" s="536"/>
      <c r="CL1394" s="536"/>
      <c r="CM1394" s="81"/>
      <c r="CN1394" s="1230"/>
      <c r="CO1394" s="1231"/>
      <c r="CP1394" s="1227"/>
    </row>
    <row r="1395" spans="89:94">
      <c r="CK1395" s="536"/>
      <c r="CL1395" s="536"/>
      <c r="CM1395" s="81"/>
      <c r="CN1395" s="1230"/>
      <c r="CO1395" s="1231"/>
      <c r="CP1395" s="1227"/>
    </row>
    <row r="1396" spans="89:94">
      <c r="CK1396" s="536"/>
      <c r="CL1396" s="536"/>
      <c r="CM1396" s="81"/>
      <c r="CN1396" s="1230"/>
      <c r="CO1396" s="1231"/>
      <c r="CP1396" s="1227"/>
    </row>
    <row r="1397" spans="89:94">
      <c r="CK1397" s="536"/>
      <c r="CL1397" s="536"/>
      <c r="CM1397" s="81"/>
      <c r="CN1397" s="1230"/>
      <c r="CO1397" s="1231"/>
      <c r="CP1397" s="1227"/>
    </row>
    <row r="1398" spans="89:94">
      <c r="CK1398" s="536"/>
      <c r="CL1398" s="536"/>
      <c r="CM1398" s="81"/>
      <c r="CN1398" s="1230"/>
      <c r="CO1398" s="1231"/>
      <c r="CP1398" s="1227"/>
    </row>
    <row r="1399" spans="89:94">
      <c r="CK1399" s="536"/>
      <c r="CL1399" s="536"/>
      <c r="CM1399" s="81"/>
      <c r="CN1399" s="1230"/>
      <c r="CO1399" s="1231"/>
      <c r="CP1399" s="1227"/>
    </row>
    <row r="1400" spans="89:94">
      <c r="CK1400" s="536"/>
      <c r="CL1400" s="536"/>
      <c r="CM1400" s="81"/>
      <c r="CN1400" s="1230"/>
      <c r="CO1400" s="1231"/>
      <c r="CP1400" s="1227"/>
    </row>
    <row r="1401" spans="89:94">
      <c r="CK1401" s="536"/>
      <c r="CL1401" s="536"/>
      <c r="CM1401" s="81"/>
      <c r="CN1401" s="1230"/>
      <c r="CO1401" s="1231"/>
      <c r="CP1401" s="1227"/>
    </row>
    <row r="1402" spans="89:94">
      <c r="CK1402" s="536"/>
      <c r="CL1402" s="536"/>
      <c r="CM1402" s="81"/>
      <c r="CN1402" s="1230"/>
      <c r="CO1402" s="1231"/>
      <c r="CP1402" s="1227"/>
    </row>
    <row r="1403" spans="89:94">
      <c r="CK1403" s="536"/>
      <c r="CL1403" s="536"/>
      <c r="CM1403" s="81"/>
      <c r="CN1403" s="1230"/>
      <c r="CO1403" s="1231"/>
      <c r="CP1403" s="1227"/>
    </row>
    <row r="1404" spans="89:94">
      <c r="CK1404" s="536"/>
      <c r="CL1404" s="536"/>
      <c r="CM1404" s="81"/>
      <c r="CN1404" s="1230"/>
      <c r="CO1404" s="1231"/>
      <c r="CP1404" s="1227"/>
    </row>
    <row r="1405" spans="89:94">
      <c r="CK1405" s="536"/>
      <c r="CL1405" s="536"/>
      <c r="CM1405" s="81"/>
      <c r="CN1405" s="1230"/>
      <c r="CO1405" s="1231"/>
      <c r="CP1405" s="1227"/>
    </row>
    <row r="1406" spans="89:94">
      <c r="CK1406" s="536"/>
      <c r="CL1406" s="536"/>
      <c r="CM1406" s="81"/>
      <c r="CN1406" s="1230"/>
      <c r="CO1406" s="1231"/>
      <c r="CP1406" s="1227"/>
    </row>
    <row r="1407" spans="89:94">
      <c r="CK1407" s="536"/>
      <c r="CL1407" s="536"/>
      <c r="CM1407" s="81"/>
      <c r="CN1407" s="1230"/>
      <c r="CO1407" s="1231"/>
      <c r="CP1407" s="1227"/>
    </row>
    <row r="1408" spans="89:94">
      <c r="CK1408" s="536"/>
      <c r="CL1408" s="536"/>
      <c r="CM1408" s="81"/>
      <c r="CN1408" s="1230"/>
      <c r="CO1408" s="1231"/>
      <c r="CP1408" s="1227"/>
    </row>
    <row r="1409" spans="89:94">
      <c r="CK1409" s="536"/>
      <c r="CL1409" s="536"/>
      <c r="CM1409" s="81"/>
      <c r="CN1409" s="1230"/>
      <c r="CO1409" s="1231"/>
      <c r="CP1409" s="1227"/>
    </row>
    <row r="1410" spans="89:94">
      <c r="CK1410" s="536"/>
      <c r="CL1410" s="536"/>
      <c r="CM1410" s="81"/>
      <c r="CN1410" s="1230"/>
      <c r="CO1410" s="1231"/>
      <c r="CP1410" s="1227"/>
    </row>
    <row r="1411" spans="89:94">
      <c r="CK1411" s="536"/>
      <c r="CL1411" s="536"/>
      <c r="CM1411" s="81"/>
      <c r="CN1411" s="1230"/>
      <c r="CO1411" s="1231"/>
      <c r="CP1411" s="1227"/>
    </row>
    <row r="1412" spans="89:94">
      <c r="CK1412" s="536"/>
      <c r="CL1412" s="536"/>
      <c r="CM1412" s="81"/>
      <c r="CN1412" s="1230"/>
      <c r="CO1412" s="1231"/>
      <c r="CP1412" s="1227"/>
    </row>
    <row r="1413" spans="89:94">
      <c r="CK1413" s="536"/>
      <c r="CL1413" s="536"/>
      <c r="CM1413" s="81"/>
      <c r="CN1413" s="1230"/>
      <c r="CO1413" s="1231"/>
      <c r="CP1413" s="1227"/>
    </row>
    <row r="1414" spans="89:94">
      <c r="CK1414" s="536"/>
      <c r="CL1414" s="536"/>
      <c r="CM1414" s="81"/>
      <c r="CN1414" s="1230"/>
      <c r="CO1414" s="1231"/>
      <c r="CP1414" s="1227"/>
    </row>
    <row r="1415" spans="89:94">
      <c r="CK1415" s="536"/>
      <c r="CL1415" s="536"/>
      <c r="CM1415" s="81"/>
      <c r="CN1415" s="1230"/>
      <c r="CO1415" s="1231"/>
      <c r="CP1415" s="1227"/>
    </row>
    <row r="1416" spans="89:94">
      <c r="CK1416" s="536"/>
      <c r="CL1416" s="536"/>
      <c r="CM1416" s="81"/>
      <c r="CN1416" s="1230"/>
      <c r="CO1416" s="1231"/>
      <c r="CP1416" s="1227"/>
    </row>
    <row r="1417" spans="89:94">
      <c r="CK1417" s="536"/>
      <c r="CL1417" s="536"/>
      <c r="CM1417" s="81"/>
      <c r="CN1417" s="1230"/>
      <c r="CO1417" s="1231"/>
      <c r="CP1417" s="1227"/>
    </row>
    <row r="1418" spans="89:94">
      <c r="CK1418" s="536"/>
      <c r="CL1418" s="536"/>
      <c r="CM1418" s="81"/>
      <c r="CN1418" s="1230"/>
      <c r="CO1418" s="1231"/>
      <c r="CP1418" s="1227"/>
    </row>
    <row r="1419" spans="89:94">
      <c r="CK1419" s="536"/>
      <c r="CL1419" s="536"/>
      <c r="CM1419" s="81"/>
      <c r="CN1419" s="1230"/>
      <c r="CO1419" s="1231"/>
      <c r="CP1419" s="1227"/>
    </row>
    <row r="1420" spans="89:94">
      <c r="CK1420" s="536"/>
      <c r="CL1420" s="536"/>
      <c r="CM1420" s="81"/>
      <c r="CN1420" s="1230"/>
      <c r="CO1420" s="1231"/>
      <c r="CP1420" s="1227"/>
    </row>
    <row r="1421" spans="89:94">
      <c r="CK1421" s="536"/>
      <c r="CL1421" s="536"/>
      <c r="CM1421" s="81"/>
      <c r="CN1421" s="1230"/>
      <c r="CO1421" s="1231"/>
      <c r="CP1421" s="1227"/>
    </row>
    <row r="1422" spans="89:94">
      <c r="CK1422" s="536"/>
      <c r="CL1422" s="536"/>
      <c r="CM1422" s="81"/>
      <c r="CN1422" s="1230"/>
      <c r="CO1422" s="1231"/>
      <c r="CP1422" s="1227"/>
    </row>
    <row r="1423" spans="89:94">
      <c r="CK1423" s="536"/>
      <c r="CL1423" s="536"/>
      <c r="CM1423" s="81"/>
      <c r="CN1423" s="1230"/>
      <c r="CO1423" s="1231"/>
      <c r="CP1423" s="1227"/>
    </row>
    <row r="1424" spans="89:94">
      <c r="CK1424" s="536"/>
      <c r="CL1424" s="536"/>
      <c r="CM1424" s="81"/>
      <c r="CN1424" s="1230"/>
      <c r="CO1424" s="1231"/>
      <c r="CP1424" s="1227"/>
    </row>
    <row r="1425" spans="89:94">
      <c r="CK1425" s="536"/>
      <c r="CL1425" s="536"/>
      <c r="CM1425" s="81"/>
      <c r="CN1425" s="1230"/>
      <c r="CO1425" s="1231"/>
      <c r="CP1425" s="1227"/>
    </row>
    <row r="1426" spans="89:94">
      <c r="CK1426" s="536"/>
      <c r="CL1426" s="536"/>
      <c r="CM1426" s="81"/>
      <c r="CN1426" s="1230"/>
      <c r="CO1426" s="1231"/>
      <c r="CP1426" s="1227"/>
    </row>
    <row r="1427" spans="89:94">
      <c r="CK1427" s="536"/>
      <c r="CL1427" s="536"/>
      <c r="CM1427" s="81"/>
      <c r="CN1427" s="1230"/>
      <c r="CO1427" s="1231"/>
      <c r="CP1427" s="1227"/>
    </row>
    <row r="1428" spans="89:94">
      <c r="CK1428" s="536"/>
      <c r="CL1428" s="536"/>
      <c r="CM1428" s="81"/>
      <c r="CN1428" s="1230"/>
      <c r="CO1428" s="1231"/>
      <c r="CP1428" s="1227"/>
    </row>
    <row r="1429" spans="89:94">
      <c r="CK1429" s="536"/>
      <c r="CL1429" s="536"/>
      <c r="CM1429" s="81"/>
      <c r="CN1429" s="1230"/>
      <c r="CO1429" s="1231"/>
      <c r="CP1429" s="1227"/>
    </row>
    <row r="1430" spans="89:94">
      <c r="CK1430" s="536"/>
      <c r="CL1430" s="536"/>
      <c r="CM1430" s="81"/>
      <c r="CN1430" s="1230"/>
      <c r="CO1430" s="1231"/>
      <c r="CP1430" s="1227"/>
    </row>
    <row r="1431" spans="89:94">
      <c r="CK1431" s="536"/>
      <c r="CL1431" s="536"/>
      <c r="CM1431" s="81"/>
      <c r="CN1431" s="1230"/>
      <c r="CO1431" s="1231"/>
      <c r="CP1431" s="1227"/>
    </row>
    <row r="1432" spans="89:94">
      <c r="CK1432" s="536"/>
      <c r="CL1432" s="536"/>
      <c r="CM1432" s="81"/>
      <c r="CN1432" s="1230"/>
      <c r="CO1432" s="1231"/>
      <c r="CP1432" s="1227"/>
    </row>
    <row r="1433" spans="89:94">
      <c r="CK1433" s="536"/>
      <c r="CL1433" s="536"/>
      <c r="CM1433" s="81"/>
      <c r="CN1433" s="1230"/>
      <c r="CO1433" s="1231"/>
      <c r="CP1433" s="1227"/>
    </row>
    <row r="1434" spans="89:94">
      <c r="CK1434" s="536"/>
      <c r="CL1434" s="536"/>
      <c r="CM1434" s="81"/>
      <c r="CN1434" s="1230"/>
      <c r="CO1434" s="1231"/>
      <c r="CP1434" s="1227"/>
    </row>
    <row r="1435" spans="89:94">
      <c r="CK1435" s="536"/>
      <c r="CL1435" s="536"/>
      <c r="CM1435" s="81"/>
      <c r="CN1435" s="1230"/>
      <c r="CO1435" s="1231"/>
      <c r="CP1435" s="1227"/>
    </row>
    <row r="1436" spans="89:94">
      <c r="CK1436" s="536"/>
      <c r="CL1436" s="536"/>
      <c r="CM1436" s="81"/>
      <c r="CN1436" s="1230"/>
      <c r="CO1436" s="1231"/>
      <c r="CP1436" s="1227"/>
    </row>
    <row r="1437" spans="89:94">
      <c r="CK1437" s="536"/>
      <c r="CL1437" s="536"/>
      <c r="CM1437" s="81"/>
      <c r="CN1437" s="1230"/>
      <c r="CO1437" s="1231"/>
      <c r="CP1437" s="1227"/>
    </row>
    <row r="1438" spans="89:94">
      <c r="CK1438" s="536"/>
      <c r="CL1438" s="536"/>
      <c r="CM1438" s="81"/>
      <c r="CN1438" s="1230"/>
      <c r="CO1438" s="1231"/>
      <c r="CP1438" s="1227"/>
    </row>
    <row r="1439" spans="89:94">
      <c r="CK1439" s="536"/>
      <c r="CL1439" s="536"/>
      <c r="CM1439" s="81"/>
      <c r="CN1439" s="1230"/>
      <c r="CO1439" s="1231"/>
      <c r="CP1439" s="1227"/>
    </row>
    <row r="1440" spans="89:94">
      <c r="CK1440" s="536"/>
      <c r="CL1440" s="536"/>
      <c r="CM1440" s="81"/>
      <c r="CN1440" s="1230"/>
      <c r="CO1440" s="1231"/>
      <c r="CP1440" s="1227"/>
    </row>
    <row r="1441" spans="89:94">
      <c r="CK1441" s="536"/>
      <c r="CL1441" s="536"/>
      <c r="CM1441" s="81"/>
      <c r="CN1441" s="1230"/>
      <c r="CO1441" s="1231"/>
      <c r="CP1441" s="1227"/>
    </row>
    <row r="1442" spans="89:94">
      <c r="CK1442" s="536"/>
      <c r="CL1442" s="536"/>
      <c r="CM1442" s="81"/>
      <c r="CN1442" s="1230"/>
      <c r="CO1442" s="1231"/>
      <c r="CP1442" s="1227"/>
    </row>
    <row r="1443" spans="89:94">
      <c r="CK1443" s="536"/>
      <c r="CL1443" s="536"/>
      <c r="CM1443" s="81"/>
      <c r="CN1443" s="1230"/>
      <c r="CO1443" s="1231"/>
      <c r="CP1443" s="1227"/>
    </row>
    <row r="1444" spans="89:94">
      <c r="CK1444" s="536"/>
      <c r="CL1444" s="536"/>
      <c r="CM1444" s="81"/>
      <c r="CN1444" s="1230"/>
      <c r="CO1444" s="1231"/>
      <c r="CP1444" s="1227"/>
    </row>
    <row r="1445" spans="89:94">
      <c r="CK1445" s="536"/>
      <c r="CL1445" s="536"/>
      <c r="CM1445" s="81"/>
      <c r="CN1445" s="1230"/>
      <c r="CO1445" s="1231"/>
      <c r="CP1445" s="1227"/>
    </row>
    <row r="1446" spans="89:94">
      <c r="CK1446" s="536"/>
      <c r="CL1446" s="536"/>
      <c r="CM1446" s="81"/>
      <c r="CN1446" s="1230"/>
      <c r="CO1446" s="1231"/>
      <c r="CP1446" s="1227"/>
    </row>
    <row r="1447" spans="89:94">
      <c r="CK1447" s="536"/>
      <c r="CL1447" s="536"/>
      <c r="CM1447" s="81"/>
      <c r="CN1447" s="1230"/>
      <c r="CO1447" s="1231"/>
      <c r="CP1447" s="1227"/>
    </row>
    <row r="1448" spans="89:94">
      <c r="CK1448" s="536"/>
      <c r="CL1448" s="536"/>
      <c r="CM1448" s="81"/>
      <c r="CN1448" s="1230"/>
      <c r="CO1448" s="1231"/>
      <c r="CP1448" s="1227"/>
    </row>
    <row r="1449" spans="89:94">
      <c r="CK1449" s="536"/>
      <c r="CL1449" s="536"/>
      <c r="CM1449" s="81"/>
      <c r="CN1449" s="1230"/>
      <c r="CO1449" s="1231"/>
      <c r="CP1449" s="1227"/>
    </row>
    <row r="1450" spans="89:94">
      <c r="CK1450" s="536"/>
      <c r="CL1450" s="536"/>
      <c r="CM1450" s="81"/>
      <c r="CN1450" s="1230"/>
      <c r="CO1450" s="1231"/>
      <c r="CP1450" s="1227"/>
    </row>
    <row r="1451" spans="89:94">
      <c r="CK1451" s="536"/>
      <c r="CL1451" s="536"/>
      <c r="CM1451" s="81"/>
      <c r="CN1451" s="1230"/>
      <c r="CO1451" s="1231"/>
      <c r="CP1451" s="1227"/>
    </row>
    <row r="1452" spans="89:94">
      <c r="CK1452" s="536"/>
      <c r="CL1452" s="536"/>
      <c r="CM1452" s="81"/>
      <c r="CN1452" s="1230"/>
      <c r="CO1452" s="1231"/>
      <c r="CP1452" s="1227"/>
    </row>
    <row r="1453" spans="89:94">
      <c r="CK1453" s="536"/>
      <c r="CL1453" s="536"/>
      <c r="CM1453" s="81"/>
      <c r="CN1453" s="1230"/>
      <c r="CO1453" s="1231"/>
      <c r="CP1453" s="1227"/>
    </row>
    <row r="1454" spans="89:94">
      <c r="CK1454" s="536"/>
      <c r="CL1454" s="536"/>
      <c r="CM1454" s="81"/>
      <c r="CN1454" s="1230"/>
      <c r="CO1454" s="1231"/>
      <c r="CP1454" s="1227"/>
    </row>
    <row r="1455" spans="89:94">
      <c r="CK1455" s="536"/>
      <c r="CL1455" s="536"/>
      <c r="CM1455" s="81"/>
      <c r="CN1455" s="1230"/>
      <c r="CO1455" s="1231"/>
      <c r="CP1455" s="1227"/>
    </row>
    <row r="1456" spans="89:94">
      <c r="CK1456" s="536"/>
      <c r="CL1456" s="536"/>
      <c r="CM1456" s="81"/>
      <c r="CN1456" s="1230"/>
      <c r="CO1456" s="1231"/>
      <c r="CP1456" s="1227"/>
    </row>
    <row r="1457" spans="89:94">
      <c r="CK1457" s="536"/>
      <c r="CL1457" s="536"/>
      <c r="CM1457" s="81"/>
      <c r="CN1457" s="1230"/>
      <c r="CO1457" s="1231"/>
      <c r="CP1457" s="1227"/>
    </row>
    <row r="1458" spans="89:94">
      <c r="CK1458" s="536"/>
      <c r="CL1458" s="536"/>
      <c r="CM1458" s="81"/>
      <c r="CN1458" s="1230"/>
      <c r="CO1458" s="1231"/>
      <c r="CP1458" s="1227"/>
    </row>
    <row r="1459" spans="89:94">
      <c r="CK1459" s="536"/>
      <c r="CL1459" s="536"/>
      <c r="CM1459" s="81"/>
      <c r="CN1459" s="1230"/>
      <c r="CO1459" s="1231"/>
      <c r="CP1459" s="1227"/>
    </row>
    <row r="1460" spans="89:94">
      <c r="CK1460" s="536"/>
      <c r="CL1460" s="536"/>
      <c r="CM1460" s="81"/>
      <c r="CN1460" s="1230"/>
      <c r="CO1460" s="1231"/>
      <c r="CP1460" s="1227"/>
    </row>
    <row r="1461" spans="89:94">
      <c r="CK1461" s="536"/>
      <c r="CL1461" s="536"/>
      <c r="CM1461" s="81"/>
      <c r="CN1461" s="1230"/>
      <c r="CO1461" s="1231"/>
      <c r="CP1461" s="1227"/>
    </row>
    <row r="1462" spans="89:94">
      <c r="CK1462" s="536"/>
      <c r="CL1462" s="536"/>
      <c r="CM1462" s="81"/>
      <c r="CN1462" s="1230"/>
      <c r="CO1462" s="1231"/>
      <c r="CP1462" s="1227"/>
    </row>
    <row r="1463" spans="89:94">
      <c r="CK1463" s="536"/>
      <c r="CL1463" s="536"/>
      <c r="CM1463" s="81"/>
      <c r="CN1463" s="1230"/>
      <c r="CO1463" s="1231"/>
      <c r="CP1463" s="1227"/>
    </row>
    <row r="1464" spans="89:94">
      <c r="CK1464" s="536"/>
      <c r="CL1464" s="536"/>
      <c r="CM1464" s="81"/>
      <c r="CN1464" s="1230"/>
      <c r="CO1464" s="1231"/>
      <c r="CP1464" s="1227"/>
    </row>
    <row r="1465" spans="89:94">
      <c r="CK1465" s="536"/>
      <c r="CL1465" s="536"/>
      <c r="CM1465" s="81"/>
      <c r="CN1465" s="1230"/>
      <c r="CO1465" s="1231"/>
      <c r="CP1465" s="1227"/>
    </row>
    <row r="1466" spans="89:94">
      <c r="CK1466" s="536"/>
      <c r="CL1466" s="536"/>
      <c r="CM1466" s="81"/>
      <c r="CN1466" s="1230"/>
      <c r="CO1466" s="1231"/>
      <c r="CP1466" s="1227"/>
    </row>
    <row r="1467" spans="89:94">
      <c r="CK1467" s="536"/>
      <c r="CL1467" s="536"/>
      <c r="CM1467" s="81"/>
      <c r="CN1467" s="1230"/>
      <c r="CO1467" s="1231"/>
      <c r="CP1467" s="1227"/>
    </row>
    <row r="1468" spans="89:94">
      <c r="CK1468" s="536"/>
      <c r="CL1468" s="536"/>
      <c r="CM1468" s="81"/>
      <c r="CN1468" s="1230"/>
      <c r="CO1468" s="1231"/>
      <c r="CP1468" s="1227"/>
    </row>
    <row r="1469" spans="89:94">
      <c r="CK1469" s="536"/>
      <c r="CL1469" s="536"/>
      <c r="CM1469" s="81"/>
      <c r="CN1469" s="1230"/>
      <c r="CO1469" s="1231"/>
      <c r="CP1469" s="1227"/>
    </row>
    <row r="1470" spans="89:94">
      <c r="CK1470" s="536"/>
      <c r="CL1470" s="536"/>
      <c r="CM1470" s="81"/>
      <c r="CN1470" s="1230"/>
      <c r="CO1470" s="1231"/>
      <c r="CP1470" s="1227"/>
    </row>
    <row r="1471" spans="89:94">
      <c r="CK1471" s="536"/>
      <c r="CL1471" s="536"/>
      <c r="CM1471" s="81"/>
      <c r="CN1471" s="1230"/>
      <c r="CO1471" s="1231"/>
      <c r="CP1471" s="1227"/>
    </row>
    <row r="1472" spans="89:94">
      <c r="CK1472" s="536"/>
      <c r="CL1472" s="536"/>
      <c r="CM1472" s="81"/>
      <c r="CN1472" s="1230"/>
      <c r="CO1472" s="1231"/>
      <c r="CP1472" s="1227"/>
    </row>
    <row r="1473" spans="89:94">
      <c r="CK1473" s="536"/>
      <c r="CL1473" s="536"/>
      <c r="CM1473" s="81"/>
      <c r="CN1473" s="1230"/>
      <c r="CO1473" s="1231"/>
      <c r="CP1473" s="1227"/>
    </row>
    <row r="1474" spans="89:94">
      <c r="CK1474" s="536"/>
      <c r="CL1474" s="536"/>
      <c r="CM1474" s="81"/>
      <c r="CN1474" s="1230"/>
      <c r="CO1474" s="1231"/>
      <c r="CP1474" s="1227"/>
    </row>
    <row r="1475" spans="89:94">
      <c r="CK1475" s="536"/>
      <c r="CL1475" s="536"/>
      <c r="CM1475" s="81"/>
      <c r="CN1475" s="1230"/>
      <c r="CO1475" s="1231"/>
      <c r="CP1475" s="1227"/>
    </row>
    <row r="1476" spans="89:94">
      <c r="CK1476" s="536"/>
      <c r="CL1476" s="536"/>
      <c r="CM1476" s="81"/>
      <c r="CN1476" s="1230"/>
      <c r="CO1476" s="1231"/>
      <c r="CP1476" s="1227"/>
    </row>
    <row r="1477" spans="89:94">
      <c r="CK1477" s="536"/>
      <c r="CL1477" s="536"/>
      <c r="CM1477" s="81"/>
      <c r="CN1477" s="1230"/>
      <c r="CO1477" s="1231"/>
      <c r="CP1477" s="1227"/>
    </row>
    <row r="1478" spans="89:94">
      <c r="CK1478" s="536"/>
      <c r="CL1478" s="536"/>
      <c r="CM1478" s="81"/>
      <c r="CN1478" s="1230"/>
      <c r="CO1478" s="1231"/>
      <c r="CP1478" s="1227"/>
    </row>
    <row r="1479" spans="89:94">
      <c r="CK1479" s="536"/>
      <c r="CL1479" s="536"/>
      <c r="CM1479" s="81"/>
      <c r="CN1479" s="1230"/>
      <c r="CO1479" s="1231"/>
      <c r="CP1479" s="1227"/>
    </row>
    <row r="1480" spans="89:94">
      <c r="CK1480" s="536"/>
      <c r="CL1480" s="536"/>
      <c r="CM1480" s="81"/>
      <c r="CN1480" s="1230"/>
      <c r="CO1480" s="1231"/>
      <c r="CP1480" s="1227"/>
    </row>
    <row r="1481" spans="89:94">
      <c r="CK1481" s="536"/>
      <c r="CL1481" s="536"/>
      <c r="CM1481" s="81"/>
      <c r="CN1481" s="1230"/>
      <c r="CO1481" s="1231"/>
      <c r="CP1481" s="1227"/>
    </row>
    <row r="1482" spans="89:94">
      <c r="CK1482" s="536"/>
      <c r="CL1482" s="536"/>
      <c r="CM1482" s="81"/>
      <c r="CN1482" s="1230"/>
      <c r="CO1482" s="1231"/>
      <c r="CP1482" s="1227"/>
    </row>
    <row r="1483" spans="89:94">
      <c r="CK1483" s="536"/>
      <c r="CL1483" s="536"/>
      <c r="CM1483" s="81"/>
      <c r="CN1483" s="1230"/>
      <c r="CO1483" s="1231"/>
      <c r="CP1483" s="1227"/>
    </row>
    <row r="1484" spans="89:94">
      <c r="CK1484" s="536"/>
      <c r="CL1484" s="536"/>
      <c r="CM1484" s="81"/>
      <c r="CN1484" s="1230"/>
      <c r="CO1484" s="1231"/>
      <c r="CP1484" s="1227"/>
    </row>
    <row r="1485" spans="89:94">
      <c r="CK1485" s="536"/>
      <c r="CL1485" s="536"/>
      <c r="CM1485" s="81"/>
      <c r="CN1485" s="1230"/>
      <c r="CO1485" s="1231"/>
      <c r="CP1485" s="1227"/>
    </row>
    <row r="1486" spans="89:94">
      <c r="CK1486" s="536"/>
      <c r="CL1486" s="536"/>
      <c r="CM1486" s="81"/>
      <c r="CN1486" s="1230"/>
      <c r="CO1486" s="1231"/>
      <c r="CP1486" s="1227"/>
    </row>
    <row r="1487" spans="89:94">
      <c r="CK1487" s="536"/>
      <c r="CL1487" s="536"/>
      <c r="CM1487" s="81"/>
      <c r="CN1487" s="1230"/>
      <c r="CO1487" s="1231"/>
      <c r="CP1487" s="1227"/>
    </row>
    <row r="1488" spans="89:94">
      <c r="CK1488" s="536"/>
      <c r="CL1488" s="536"/>
      <c r="CM1488" s="81"/>
      <c r="CN1488" s="1230"/>
      <c r="CO1488" s="1231"/>
      <c r="CP1488" s="1227"/>
    </row>
    <row r="1489" spans="89:94">
      <c r="CK1489" s="536"/>
      <c r="CL1489" s="536"/>
      <c r="CM1489" s="81"/>
      <c r="CN1489" s="1230"/>
      <c r="CO1489" s="1231"/>
      <c r="CP1489" s="1227"/>
    </row>
    <row r="1490" spans="89:94">
      <c r="CK1490" s="536"/>
      <c r="CL1490" s="536"/>
      <c r="CM1490" s="81"/>
      <c r="CN1490" s="1230"/>
      <c r="CO1490" s="1231"/>
      <c r="CP1490" s="1227"/>
    </row>
    <row r="1491" spans="89:94">
      <c r="CK1491" s="536"/>
      <c r="CL1491" s="536"/>
      <c r="CM1491" s="81"/>
      <c r="CN1491" s="1230"/>
      <c r="CO1491" s="1231"/>
      <c r="CP1491" s="1227"/>
    </row>
    <row r="1492" spans="89:94">
      <c r="CK1492" s="536"/>
      <c r="CL1492" s="536"/>
      <c r="CM1492" s="81"/>
      <c r="CN1492" s="1230"/>
      <c r="CO1492" s="1231"/>
      <c r="CP1492" s="1227"/>
    </row>
    <row r="1493" spans="89:94">
      <c r="CK1493" s="536"/>
      <c r="CL1493" s="536"/>
      <c r="CM1493" s="81"/>
      <c r="CN1493" s="1230"/>
      <c r="CO1493" s="1231"/>
      <c r="CP1493" s="1227"/>
    </row>
    <row r="1494" spans="89:94">
      <c r="CK1494" s="536"/>
      <c r="CL1494" s="536"/>
      <c r="CM1494" s="81"/>
      <c r="CN1494" s="1230"/>
      <c r="CO1494" s="1231"/>
      <c r="CP1494" s="1227"/>
    </row>
    <row r="1495" spans="89:94">
      <c r="CK1495" s="536"/>
      <c r="CL1495" s="536"/>
      <c r="CM1495" s="81"/>
      <c r="CN1495" s="1230"/>
      <c r="CO1495" s="1231"/>
      <c r="CP1495" s="1227"/>
    </row>
    <row r="1496" spans="89:94">
      <c r="CK1496" s="536"/>
      <c r="CL1496" s="536"/>
      <c r="CM1496" s="81"/>
      <c r="CN1496" s="1230"/>
      <c r="CO1496" s="1231"/>
      <c r="CP1496" s="1227"/>
    </row>
    <row r="1497" spans="89:94">
      <c r="CK1497" s="536"/>
      <c r="CL1497" s="536"/>
      <c r="CM1497" s="81"/>
      <c r="CN1497" s="1230"/>
      <c r="CO1497" s="1231"/>
      <c r="CP1497" s="1227"/>
    </row>
    <row r="1498" spans="89:94">
      <c r="CK1498" s="536"/>
      <c r="CL1498" s="536"/>
      <c r="CM1498" s="81"/>
      <c r="CN1498" s="1230"/>
      <c r="CO1498" s="1231"/>
      <c r="CP1498" s="1227"/>
    </row>
    <row r="1499" spans="89:94">
      <c r="CK1499" s="536"/>
      <c r="CL1499" s="536"/>
      <c r="CM1499" s="81"/>
      <c r="CN1499" s="1230"/>
      <c r="CO1499" s="1231"/>
      <c r="CP1499" s="1227"/>
    </row>
    <row r="1500" spans="89:94">
      <c r="CK1500" s="536"/>
      <c r="CL1500" s="536"/>
      <c r="CM1500" s="81"/>
      <c r="CN1500" s="1230"/>
      <c r="CO1500" s="1231"/>
      <c r="CP1500" s="1227"/>
    </row>
    <row r="1501" spans="89:94">
      <c r="CK1501" s="536"/>
      <c r="CL1501" s="536"/>
      <c r="CM1501" s="81"/>
      <c r="CN1501" s="1230"/>
      <c r="CO1501" s="1231"/>
      <c r="CP1501" s="1227"/>
    </row>
    <row r="1502" spans="89:94">
      <c r="CK1502" s="536"/>
      <c r="CL1502" s="536"/>
      <c r="CM1502" s="81"/>
      <c r="CN1502" s="1230"/>
      <c r="CO1502" s="1231"/>
      <c r="CP1502" s="1227"/>
    </row>
    <row r="1503" spans="89:94">
      <c r="CK1503" s="536"/>
      <c r="CL1503" s="536"/>
      <c r="CM1503" s="81"/>
      <c r="CN1503" s="1230"/>
      <c r="CO1503" s="1231"/>
      <c r="CP1503" s="1227"/>
    </row>
    <row r="1504" spans="89:94">
      <c r="CK1504" s="536"/>
      <c r="CL1504" s="536"/>
      <c r="CM1504" s="81"/>
      <c r="CN1504" s="1230"/>
      <c r="CO1504" s="1231"/>
      <c r="CP1504" s="1227"/>
    </row>
    <row r="1505" spans="89:94">
      <c r="CK1505" s="536"/>
      <c r="CL1505" s="536"/>
      <c r="CM1505" s="81"/>
      <c r="CN1505" s="1230"/>
      <c r="CO1505" s="1231"/>
      <c r="CP1505" s="1227"/>
    </row>
    <row r="1506" spans="89:94">
      <c r="CK1506" s="536"/>
      <c r="CL1506" s="536"/>
      <c r="CM1506" s="81"/>
      <c r="CN1506" s="1230"/>
      <c r="CO1506" s="1231"/>
      <c r="CP1506" s="1227"/>
    </row>
    <row r="1507" spans="89:94">
      <c r="CK1507" s="536"/>
      <c r="CL1507" s="536"/>
      <c r="CM1507" s="81"/>
      <c r="CN1507" s="1230"/>
      <c r="CO1507" s="1231"/>
      <c r="CP1507" s="1227"/>
    </row>
    <row r="1508" spans="89:94">
      <c r="CK1508" s="536"/>
      <c r="CL1508" s="536"/>
      <c r="CM1508" s="81"/>
      <c r="CN1508" s="1230"/>
      <c r="CO1508" s="1231"/>
      <c r="CP1508" s="1227"/>
    </row>
    <row r="1509" spans="89:94">
      <c r="CK1509" s="536"/>
      <c r="CL1509" s="536"/>
      <c r="CM1509" s="81"/>
      <c r="CN1509" s="1230"/>
      <c r="CO1509" s="1231"/>
      <c r="CP1509" s="1227"/>
    </row>
    <row r="1510" spans="89:94">
      <c r="CK1510" s="536"/>
      <c r="CL1510" s="536"/>
      <c r="CM1510" s="81"/>
      <c r="CN1510" s="1230"/>
      <c r="CO1510" s="1231"/>
      <c r="CP1510" s="1227"/>
    </row>
    <row r="1511" spans="89:94">
      <c r="CK1511" s="536"/>
      <c r="CL1511" s="536"/>
      <c r="CM1511" s="81"/>
      <c r="CN1511" s="1230"/>
      <c r="CO1511" s="1231"/>
      <c r="CP1511" s="1227"/>
    </row>
    <row r="1512" spans="89:94">
      <c r="CK1512" s="536"/>
      <c r="CL1512" s="536"/>
      <c r="CM1512" s="81"/>
      <c r="CN1512" s="1230"/>
      <c r="CO1512" s="1231"/>
      <c r="CP1512" s="1227"/>
    </row>
    <row r="1513" spans="89:94">
      <c r="CK1513" s="536"/>
      <c r="CL1513" s="536"/>
      <c r="CM1513" s="81"/>
      <c r="CN1513" s="1230"/>
      <c r="CO1513" s="1231"/>
      <c r="CP1513" s="1227"/>
    </row>
    <row r="1514" spans="89:94">
      <c r="CK1514" s="536"/>
      <c r="CL1514" s="536"/>
      <c r="CM1514" s="81"/>
      <c r="CN1514" s="1230"/>
      <c r="CO1514" s="1231"/>
      <c r="CP1514" s="1227"/>
    </row>
    <row r="1515" spans="89:94">
      <c r="CK1515" s="536"/>
      <c r="CL1515" s="536"/>
      <c r="CM1515" s="81"/>
      <c r="CN1515" s="1230"/>
      <c r="CO1515" s="1231"/>
      <c r="CP1515" s="1227"/>
    </row>
    <row r="1516" spans="89:94">
      <c r="CK1516" s="536"/>
      <c r="CL1516" s="536"/>
      <c r="CM1516" s="81"/>
      <c r="CN1516" s="1230"/>
      <c r="CO1516" s="1231"/>
      <c r="CP1516" s="1227"/>
    </row>
    <row r="1517" spans="89:94">
      <c r="CK1517" s="536"/>
      <c r="CL1517" s="536"/>
      <c r="CM1517" s="81"/>
      <c r="CN1517" s="1230"/>
      <c r="CO1517" s="1231"/>
      <c r="CP1517" s="1227"/>
    </row>
    <row r="1518" spans="89:94">
      <c r="CK1518" s="536"/>
      <c r="CL1518" s="536"/>
      <c r="CM1518" s="81"/>
      <c r="CN1518" s="1230"/>
      <c r="CO1518" s="1231"/>
      <c r="CP1518" s="1227"/>
    </row>
    <row r="1519" spans="89:94">
      <c r="CK1519" s="536"/>
      <c r="CL1519" s="536"/>
      <c r="CM1519" s="81"/>
      <c r="CN1519" s="1230"/>
      <c r="CO1519" s="1231"/>
      <c r="CP1519" s="1227"/>
    </row>
    <row r="1520" spans="89:94">
      <c r="CK1520" s="536"/>
      <c r="CL1520" s="536"/>
      <c r="CM1520" s="81"/>
      <c r="CN1520" s="1230"/>
      <c r="CO1520" s="1231"/>
      <c r="CP1520" s="1227"/>
    </row>
    <row r="1521" spans="89:94">
      <c r="CK1521" s="536"/>
      <c r="CL1521" s="536"/>
      <c r="CM1521" s="81"/>
      <c r="CN1521" s="1230"/>
      <c r="CO1521" s="1231"/>
      <c r="CP1521" s="1227"/>
    </row>
    <row r="1522" spans="89:94">
      <c r="CK1522" s="536"/>
      <c r="CL1522" s="536"/>
      <c r="CM1522" s="81"/>
      <c r="CN1522" s="1230"/>
      <c r="CO1522" s="1231"/>
      <c r="CP1522" s="1227"/>
    </row>
    <row r="1523" spans="89:94">
      <c r="CK1523" s="536"/>
      <c r="CL1523" s="536"/>
      <c r="CM1523" s="81"/>
      <c r="CN1523" s="1230"/>
      <c r="CO1523" s="1231"/>
      <c r="CP1523" s="1227"/>
    </row>
    <row r="1524" spans="89:94">
      <c r="CK1524" s="536"/>
      <c r="CL1524" s="536"/>
      <c r="CM1524" s="81"/>
      <c r="CN1524" s="1230"/>
      <c r="CO1524" s="1231"/>
      <c r="CP1524" s="1227"/>
    </row>
    <row r="1525" spans="89:94">
      <c r="CK1525" s="536"/>
      <c r="CL1525" s="536"/>
      <c r="CM1525" s="81"/>
      <c r="CN1525" s="1230"/>
      <c r="CO1525" s="1231"/>
      <c r="CP1525" s="1227"/>
    </row>
    <row r="1526" spans="89:94">
      <c r="CK1526" s="536"/>
      <c r="CL1526" s="536"/>
      <c r="CM1526" s="81"/>
      <c r="CN1526" s="1230"/>
      <c r="CO1526" s="1231"/>
      <c r="CP1526" s="1227"/>
    </row>
    <row r="1527" spans="89:94">
      <c r="CK1527" s="536"/>
      <c r="CL1527" s="536"/>
      <c r="CM1527" s="81"/>
      <c r="CN1527" s="1230"/>
      <c r="CO1527" s="1231"/>
      <c r="CP1527" s="1227"/>
    </row>
    <row r="1528" spans="89:94">
      <c r="CK1528" s="536"/>
      <c r="CL1528" s="536"/>
      <c r="CM1528" s="81"/>
      <c r="CN1528" s="1230"/>
      <c r="CO1528" s="1231"/>
      <c r="CP1528" s="1227"/>
    </row>
    <row r="1529" spans="89:94">
      <c r="CK1529" s="536"/>
      <c r="CL1529" s="536"/>
      <c r="CM1529" s="81"/>
      <c r="CN1529" s="1230"/>
      <c r="CO1529" s="1231"/>
      <c r="CP1529" s="1227"/>
    </row>
    <row r="1530" spans="89:94">
      <c r="CK1530" s="536"/>
      <c r="CL1530" s="536"/>
      <c r="CM1530" s="81"/>
      <c r="CN1530" s="1230"/>
      <c r="CO1530" s="1231"/>
      <c r="CP1530" s="1227"/>
    </row>
    <row r="1531" spans="89:94">
      <c r="CK1531" s="536"/>
      <c r="CL1531" s="536"/>
      <c r="CM1531" s="81"/>
      <c r="CN1531" s="1230"/>
      <c r="CO1531" s="1231"/>
      <c r="CP1531" s="1227"/>
    </row>
    <row r="1532" spans="89:94">
      <c r="CK1532" s="536"/>
      <c r="CL1532" s="536"/>
      <c r="CM1532" s="81"/>
      <c r="CN1532" s="1230"/>
      <c r="CO1532" s="1231"/>
      <c r="CP1532" s="1227"/>
    </row>
    <row r="1533" spans="89:94">
      <c r="CK1533" s="536"/>
      <c r="CL1533" s="536"/>
      <c r="CM1533" s="81"/>
      <c r="CN1533" s="1230"/>
      <c r="CO1533" s="1231"/>
      <c r="CP1533" s="1227"/>
    </row>
    <row r="1534" spans="89:94">
      <c r="CK1534" s="536"/>
      <c r="CL1534" s="536"/>
      <c r="CM1534" s="81"/>
      <c r="CN1534" s="1230"/>
      <c r="CO1534" s="1231"/>
      <c r="CP1534" s="1227"/>
    </row>
    <row r="1535" spans="89:94">
      <c r="CK1535" s="536"/>
      <c r="CL1535" s="536"/>
      <c r="CM1535" s="81"/>
      <c r="CN1535" s="1230"/>
      <c r="CO1535" s="1231"/>
      <c r="CP1535" s="1227"/>
    </row>
    <row r="1536" spans="89:94">
      <c r="CK1536" s="536"/>
      <c r="CL1536" s="536"/>
      <c r="CM1536" s="81"/>
      <c r="CN1536" s="1230"/>
      <c r="CO1536" s="1231"/>
      <c r="CP1536" s="1227"/>
    </row>
    <row r="1537" spans="89:94">
      <c r="CK1537" s="536"/>
      <c r="CL1537" s="536"/>
      <c r="CM1537" s="81"/>
      <c r="CN1537" s="1230"/>
      <c r="CO1537" s="1231"/>
      <c r="CP1537" s="1227"/>
    </row>
    <row r="1538" spans="89:94">
      <c r="CK1538" s="536"/>
      <c r="CL1538" s="536"/>
      <c r="CM1538" s="81"/>
      <c r="CN1538" s="1230"/>
      <c r="CO1538" s="1231"/>
      <c r="CP1538" s="1227"/>
    </row>
    <row r="1539" spans="89:94">
      <c r="CK1539" s="536"/>
      <c r="CL1539" s="536"/>
      <c r="CM1539" s="81"/>
      <c r="CN1539" s="1230"/>
      <c r="CO1539" s="1231"/>
      <c r="CP1539" s="1227"/>
    </row>
    <row r="1540" spans="89:94">
      <c r="CK1540" s="536"/>
      <c r="CL1540" s="536"/>
      <c r="CM1540" s="81"/>
      <c r="CN1540" s="1230"/>
      <c r="CO1540" s="1231"/>
      <c r="CP1540" s="1227"/>
    </row>
    <row r="1541" spans="89:94">
      <c r="CK1541" s="536"/>
      <c r="CL1541" s="536"/>
      <c r="CM1541" s="81"/>
      <c r="CN1541" s="1230"/>
      <c r="CO1541" s="1231"/>
      <c r="CP1541" s="1227"/>
    </row>
    <row r="1542" spans="89:94">
      <c r="CK1542" s="536"/>
      <c r="CL1542" s="536"/>
      <c r="CM1542" s="81"/>
      <c r="CN1542" s="1230"/>
      <c r="CO1542" s="1231"/>
      <c r="CP1542" s="1227"/>
    </row>
    <row r="1543" spans="89:94">
      <c r="CK1543" s="536"/>
      <c r="CL1543" s="536"/>
      <c r="CM1543" s="81"/>
      <c r="CN1543" s="1230"/>
      <c r="CO1543" s="1231"/>
      <c r="CP1543" s="1227"/>
    </row>
    <row r="1544" spans="89:94">
      <c r="CK1544" s="536"/>
      <c r="CL1544" s="536"/>
      <c r="CM1544" s="81"/>
      <c r="CN1544" s="1230"/>
      <c r="CO1544" s="1231"/>
      <c r="CP1544" s="1227"/>
    </row>
    <row r="1545" spans="89:94">
      <c r="CK1545" s="536"/>
      <c r="CL1545" s="536"/>
      <c r="CM1545" s="81"/>
      <c r="CN1545" s="1230"/>
      <c r="CO1545" s="1231"/>
      <c r="CP1545" s="1227"/>
    </row>
    <row r="1546" spans="89:94">
      <c r="CK1546" s="536"/>
      <c r="CL1546" s="536"/>
      <c r="CM1546" s="81"/>
      <c r="CN1546" s="1230"/>
      <c r="CO1546" s="1231"/>
      <c r="CP1546" s="1227"/>
    </row>
    <row r="1547" spans="89:94">
      <c r="CK1547" s="536"/>
      <c r="CL1547" s="536"/>
      <c r="CM1547" s="81"/>
      <c r="CN1547" s="1230"/>
      <c r="CO1547" s="1231"/>
      <c r="CP1547" s="1227"/>
    </row>
    <row r="1548" spans="89:94">
      <c r="CK1548" s="536"/>
      <c r="CL1548" s="536"/>
      <c r="CM1548" s="81"/>
      <c r="CN1548" s="1230"/>
      <c r="CO1548" s="1231"/>
      <c r="CP1548" s="1227"/>
    </row>
    <row r="1549" spans="89:94">
      <c r="CK1549" s="536"/>
      <c r="CL1549" s="536"/>
      <c r="CM1549" s="81"/>
      <c r="CN1549" s="1230"/>
      <c r="CO1549" s="1231"/>
      <c r="CP1549" s="1227"/>
    </row>
    <row r="1550" spans="89:94">
      <c r="CK1550" s="536"/>
      <c r="CL1550" s="536"/>
      <c r="CM1550" s="81"/>
      <c r="CN1550" s="1230"/>
      <c r="CO1550" s="1231"/>
      <c r="CP1550" s="1227"/>
    </row>
    <row r="1551" spans="89:94">
      <c r="CK1551" s="536"/>
      <c r="CL1551" s="536"/>
      <c r="CM1551" s="81"/>
      <c r="CN1551" s="1230"/>
      <c r="CO1551" s="1231"/>
      <c r="CP1551" s="1227"/>
    </row>
    <row r="1552" spans="89:94">
      <c r="CK1552" s="536"/>
      <c r="CL1552" s="536"/>
      <c r="CM1552" s="81"/>
      <c r="CN1552" s="1230"/>
      <c r="CO1552" s="1231"/>
      <c r="CP1552" s="1227"/>
    </row>
    <row r="1553" spans="89:94">
      <c r="CK1553" s="536"/>
      <c r="CL1553" s="536"/>
      <c r="CM1553" s="81"/>
      <c r="CN1553" s="1230"/>
      <c r="CO1553" s="1231"/>
      <c r="CP1553" s="1227"/>
    </row>
    <row r="1554" spans="89:94">
      <c r="CK1554" s="536"/>
      <c r="CL1554" s="536"/>
      <c r="CM1554" s="81"/>
      <c r="CN1554" s="1230"/>
      <c r="CO1554" s="1231"/>
      <c r="CP1554" s="1227"/>
    </row>
    <row r="1555" spans="89:94">
      <c r="CK1555" s="536"/>
      <c r="CL1555" s="536"/>
      <c r="CM1555" s="81"/>
      <c r="CN1555" s="1230"/>
      <c r="CO1555" s="1231"/>
      <c r="CP1555" s="1227"/>
    </row>
    <row r="1556" spans="89:94">
      <c r="CK1556" s="536"/>
      <c r="CL1556" s="536"/>
      <c r="CM1556" s="81"/>
      <c r="CN1556" s="1230"/>
      <c r="CO1556" s="1231"/>
      <c r="CP1556" s="1227"/>
    </row>
    <row r="1557" spans="89:94">
      <c r="CK1557" s="536"/>
      <c r="CL1557" s="536"/>
      <c r="CM1557" s="81"/>
      <c r="CN1557" s="1230"/>
      <c r="CO1557" s="1231"/>
      <c r="CP1557" s="1227"/>
    </row>
    <row r="1558" spans="89:94">
      <c r="CK1558" s="536"/>
      <c r="CL1558" s="536"/>
      <c r="CM1558" s="81"/>
      <c r="CN1558" s="1230"/>
      <c r="CO1558" s="1231"/>
      <c r="CP1558" s="1227"/>
    </row>
    <row r="1559" spans="89:94">
      <c r="CK1559" s="536"/>
      <c r="CL1559" s="536"/>
      <c r="CM1559" s="81"/>
      <c r="CN1559" s="1230"/>
      <c r="CO1559" s="1231"/>
      <c r="CP1559" s="1227"/>
    </row>
    <row r="1560" spans="89:94">
      <c r="CK1560" s="536"/>
      <c r="CL1560" s="536"/>
      <c r="CM1560" s="81"/>
      <c r="CN1560" s="1230"/>
      <c r="CO1560" s="1231"/>
      <c r="CP1560" s="1227"/>
    </row>
    <row r="1561" spans="89:94">
      <c r="CK1561" s="536"/>
      <c r="CL1561" s="536"/>
      <c r="CM1561" s="81"/>
      <c r="CN1561" s="1230"/>
      <c r="CO1561" s="1231"/>
      <c r="CP1561" s="1227"/>
    </row>
    <row r="1562" spans="89:94">
      <c r="CK1562" s="536"/>
      <c r="CL1562" s="536"/>
      <c r="CM1562" s="81"/>
      <c r="CN1562" s="1230"/>
      <c r="CO1562" s="1231"/>
      <c r="CP1562" s="1227"/>
    </row>
    <row r="1563" spans="89:94">
      <c r="CK1563" s="536"/>
      <c r="CL1563" s="536"/>
      <c r="CM1563" s="81"/>
      <c r="CN1563" s="1230"/>
      <c r="CO1563" s="1231"/>
      <c r="CP1563" s="1227"/>
    </row>
    <row r="1564" spans="89:94">
      <c r="CK1564" s="536"/>
      <c r="CL1564" s="536"/>
      <c r="CM1564" s="81"/>
      <c r="CN1564" s="1230"/>
      <c r="CO1564" s="1231"/>
      <c r="CP1564" s="1227"/>
    </row>
    <row r="1565" spans="89:94">
      <c r="CK1565" s="536"/>
      <c r="CL1565" s="536"/>
      <c r="CM1565" s="81"/>
      <c r="CN1565" s="1230"/>
      <c r="CO1565" s="1231"/>
      <c r="CP1565" s="1227"/>
    </row>
    <row r="1566" spans="89:94">
      <c r="CK1566" s="536"/>
      <c r="CL1566" s="536"/>
      <c r="CM1566" s="81"/>
      <c r="CN1566" s="1230"/>
      <c r="CO1566" s="1231"/>
      <c r="CP1566" s="1227"/>
    </row>
    <row r="1567" spans="89:94">
      <c r="CK1567" s="536"/>
      <c r="CL1567" s="536"/>
      <c r="CM1567" s="81"/>
      <c r="CN1567" s="1230"/>
      <c r="CO1567" s="1231"/>
      <c r="CP1567" s="1227"/>
    </row>
    <row r="1568" spans="89:94">
      <c r="CK1568" s="536"/>
      <c r="CL1568" s="536"/>
      <c r="CM1568" s="81"/>
      <c r="CN1568" s="1230"/>
      <c r="CO1568" s="1231"/>
      <c r="CP1568" s="1227"/>
    </row>
    <row r="1569" spans="89:94">
      <c r="CK1569" s="536"/>
      <c r="CL1569" s="536"/>
      <c r="CM1569" s="81"/>
      <c r="CN1569" s="1230"/>
      <c r="CO1569" s="1231"/>
      <c r="CP1569" s="1227"/>
    </row>
    <row r="1570" spans="89:94">
      <c r="CK1570" s="536"/>
      <c r="CL1570" s="536"/>
      <c r="CM1570" s="81"/>
      <c r="CN1570" s="1230"/>
      <c r="CO1570" s="1231"/>
      <c r="CP1570" s="1227"/>
    </row>
    <row r="1571" spans="89:94">
      <c r="CK1571" s="536"/>
      <c r="CL1571" s="536"/>
      <c r="CM1571" s="81"/>
      <c r="CN1571" s="1230"/>
      <c r="CO1571" s="1231"/>
      <c r="CP1571" s="1227"/>
    </row>
    <row r="1572" spans="89:94">
      <c r="CK1572" s="536"/>
      <c r="CL1572" s="536"/>
      <c r="CM1572" s="81"/>
      <c r="CN1572" s="1230"/>
      <c r="CO1572" s="1231"/>
      <c r="CP1572" s="1227"/>
    </row>
    <row r="1573" spans="89:94">
      <c r="CK1573" s="536"/>
      <c r="CL1573" s="536"/>
      <c r="CM1573" s="81"/>
      <c r="CN1573" s="1230"/>
      <c r="CO1573" s="1231"/>
      <c r="CP1573" s="1227"/>
    </row>
    <row r="1574" spans="89:94">
      <c r="CK1574" s="536"/>
      <c r="CL1574" s="536"/>
      <c r="CM1574" s="81"/>
      <c r="CN1574" s="1230"/>
      <c r="CO1574" s="1231"/>
      <c r="CP1574" s="1227"/>
    </row>
    <row r="1575" spans="89:94">
      <c r="CK1575" s="536"/>
      <c r="CL1575" s="536"/>
      <c r="CM1575" s="81"/>
      <c r="CN1575" s="1230"/>
      <c r="CO1575" s="1231"/>
      <c r="CP1575" s="1227"/>
    </row>
    <row r="1576" spans="89:94">
      <c r="CK1576" s="536"/>
      <c r="CL1576" s="536"/>
      <c r="CM1576" s="81"/>
      <c r="CN1576" s="1230"/>
      <c r="CO1576" s="1231"/>
      <c r="CP1576" s="1227"/>
    </row>
    <row r="1577" spans="89:94">
      <c r="CK1577" s="536"/>
      <c r="CL1577" s="536"/>
      <c r="CM1577" s="81"/>
      <c r="CN1577" s="1230"/>
      <c r="CO1577" s="1231"/>
      <c r="CP1577" s="1227"/>
    </row>
    <row r="1578" spans="89:94">
      <c r="CK1578" s="536"/>
      <c r="CL1578" s="536"/>
      <c r="CM1578" s="81"/>
      <c r="CN1578" s="1230"/>
      <c r="CO1578" s="1231"/>
      <c r="CP1578" s="1227"/>
    </row>
    <row r="1579" spans="89:94">
      <c r="CK1579" s="536"/>
      <c r="CL1579" s="536"/>
      <c r="CM1579" s="81"/>
      <c r="CN1579" s="1230"/>
      <c r="CO1579" s="1231"/>
      <c r="CP1579" s="1227"/>
    </row>
    <row r="1580" spans="89:94">
      <c r="CK1580" s="536"/>
      <c r="CL1580" s="536"/>
      <c r="CM1580" s="81"/>
      <c r="CN1580" s="1230"/>
      <c r="CO1580" s="1231"/>
      <c r="CP1580" s="1227"/>
    </row>
    <row r="1581" spans="89:94">
      <c r="CK1581" s="536"/>
      <c r="CL1581" s="536"/>
      <c r="CM1581" s="81"/>
      <c r="CN1581" s="1230"/>
      <c r="CO1581" s="1231"/>
      <c r="CP1581" s="1227"/>
    </row>
    <row r="1582" spans="89:94">
      <c r="CK1582" s="536"/>
      <c r="CL1582" s="536"/>
      <c r="CM1582" s="81"/>
      <c r="CN1582" s="1230"/>
      <c r="CO1582" s="1231"/>
      <c r="CP1582" s="1227"/>
    </row>
    <row r="1583" spans="89:94">
      <c r="CK1583" s="536"/>
      <c r="CL1583" s="536"/>
      <c r="CM1583" s="81"/>
      <c r="CN1583" s="1230"/>
      <c r="CO1583" s="1231"/>
      <c r="CP1583" s="1227"/>
    </row>
    <row r="1584" spans="89:94">
      <c r="CK1584" s="536"/>
      <c r="CL1584" s="536"/>
      <c r="CM1584" s="81"/>
      <c r="CN1584" s="1230"/>
      <c r="CO1584" s="1231"/>
      <c r="CP1584" s="1227"/>
    </row>
    <row r="1585" spans="89:94">
      <c r="CK1585" s="536"/>
      <c r="CL1585" s="536"/>
      <c r="CM1585" s="81"/>
      <c r="CN1585" s="1230"/>
      <c r="CO1585" s="1231"/>
      <c r="CP1585" s="1227"/>
    </row>
    <row r="1586" spans="89:94">
      <c r="CK1586" s="536"/>
      <c r="CL1586" s="536"/>
      <c r="CM1586" s="81"/>
      <c r="CN1586" s="1230"/>
      <c r="CO1586" s="1231"/>
      <c r="CP1586" s="1227"/>
    </row>
    <row r="1587" spans="89:94">
      <c r="CK1587" s="536"/>
      <c r="CL1587" s="536"/>
      <c r="CM1587" s="81"/>
      <c r="CN1587" s="1230"/>
      <c r="CO1587" s="1231"/>
      <c r="CP1587" s="1227"/>
    </row>
    <row r="1588" spans="89:94">
      <c r="CK1588" s="536"/>
      <c r="CL1588" s="536"/>
      <c r="CM1588" s="81"/>
      <c r="CN1588" s="1230"/>
      <c r="CO1588" s="1231"/>
      <c r="CP1588" s="1227"/>
    </row>
    <row r="1589" spans="89:94">
      <c r="CK1589" s="536"/>
      <c r="CL1589" s="536"/>
      <c r="CM1589" s="81"/>
      <c r="CN1589" s="1230"/>
      <c r="CO1589" s="1231"/>
      <c r="CP1589" s="1227"/>
    </row>
    <row r="1590" spans="89:94">
      <c r="CK1590" s="536"/>
      <c r="CL1590" s="536"/>
      <c r="CM1590" s="81"/>
      <c r="CN1590" s="1230"/>
      <c r="CO1590" s="1231"/>
      <c r="CP1590" s="1227"/>
    </row>
    <row r="1591" spans="89:94">
      <c r="CK1591" s="536"/>
      <c r="CL1591" s="536"/>
      <c r="CM1591" s="81"/>
      <c r="CN1591" s="1230"/>
      <c r="CO1591" s="1231"/>
      <c r="CP1591" s="1227"/>
    </row>
    <row r="1592" spans="89:94">
      <c r="CK1592" s="536"/>
      <c r="CL1592" s="536"/>
      <c r="CM1592" s="81"/>
      <c r="CN1592" s="1230"/>
      <c r="CO1592" s="1231"/>
      <c r="CP1592" s="1227"/>
    </row>
    <row r="1593" spans="89:94">
      <c r="CK1593" s="536"/>
      <c r="CL1593" s="536"/>
      <c r="CM1593" s="81"/>
      <c r="CN1593" s="1230"/>
      <c r="CO1593" s="1231"/>
      <c r="CP1593" s="1227"/>
    </row>
    <row r="1594" spans="89:94">
      <c r="CK1594" s="536"/>
      <c r="CL1594" s="536"/>
      <c r="CM1594" s="81"/>
      <c r="CN1594" s="1230"/>
      <c r="CO1594" s="1231"/>
      <c r="CP1594" s="1227"/>
    </row>
    <row r="1595" spans="89:94">
      <c r="CK1595" s="536"/>
      <c r="CL1595" s="536"/>
      <c r="CM1595" s="81"/>
      <c r="CN1595" s="1230"/>
      <c r="CO1595" s="1231"/>
      <c r="CP1595" s="1227"/>
    </row>
    <row r="1596" spans="89:94">
      <c r="CK1596" s="536"/>
      <c r="CL1596" s="536"/>
      <c r="CM1596" s="81"/>
      <c r="CN1596" s="1230"/>
      <c r="CO1596" s="1231"/>
      <c r="CP1596" s="1227"/>
    </row>
    <row r="1597" spans="89:94">
      <c r="CK1597" s="536"/>
      <c r="CL1597" s="536"/>
      <c r="CM1597" s="81"/>
      <c r="CN1597" s="1230"/>
      <c r="CO1597" s="1231"/>
      <c r="CP1597" s="1227"/>
    </row>
    <row r="1598" spans="89:94">
      <c r="CK1598" s="536"/>
      <c r="CL1598" s="536"/>
      <c r="CM1598" s="81"/>
      <c r="CN1598" s="1230"/>
      <c r="CO1598" s="1231"/>
      <c r="CP1598" s="1227"/>
    </row>
    <row r="1599" spans="89:94">
      <c r="CK1599" s="536"/>
      <c r="CL1599" s="536"/>
      <c r="CM1599" s="81"/>
      <c r="CN1599" s="1230"/>
      <c r="CO1599" s="1231"/>
      <c r="CP1599" s="1227"/>
    </row>
    <row r="1600" spans="89:94">
      <c r="CK1600" s="536"/>
      <c r="CL1600" s="536"/>
      <c r="CM1600" s="81"/>
      <c r="CN1600" s="1230"/>
      <c r="CO1600" s="1231"/>
      <c r="CP1600" s="1227"/>
    </row>
    <row r="1601" spans="89:94">
      <c r="CK1601" s="536"/>
      <c r="CL1601" s="536"/>
      <c r="CM1601" s="81"/>
      <c r="CN1601" s="1230"/>
      <c r="CO1601" s="1231"/>
      <c r="CP1601" s="1227"/>
    </row>
    <row r="1602" spans="89:94">
      <c r="CK1602" s="536"/>
      <c r="CL1602" s="536"/>
      <c r="CM1602" s="81"/>
      <c r="CN1602" s="1230"/>
      <c r="CO1602" s="1231"/>
      <c r="CP1602" s="1227"/>
    </row>
    <row r="1603" spans="89:94">
      <c r="CK1603" s="536"/>
      <c r="CL1603" s="536"/>
      <c r="CM1603" s="81"/>
      <c r="CN1603" s="1230"/>
      <c r="CO1603" s="1231"/>
      <c r="CP1603" s="1227"/>
    </row>
    <row r="1604" spans="89:94">
      <c r="CK1604" s="536"/>
      <c r="CL1604" s="536"/>
      <c r="CM1604" s="81"/>
      <c r="CN1604" s="1230"/>
      <c r="CO1604" s="1231"/>
      <c r="CP1604" s="1227"/>
    </row>
    <row r="1605" spans="89:94">
      <c r="CK1605" s="536"/>
      <c r="CL1605" s="536"/>
      <c r="CM1605" s="81"/>
      <c r="CN1605" s="1230"/>
      <c r="CO1605" s="1231"/>
      <c r="CP1605" s="1227"/>
    </row>
    <row r="1606" spans="89:94">
      <c r="CK1606" s="536"/>
      <c r="CL1606" s="536"/>
      <c r="CM1606" s="81"/>
      <c r="CN1606" s="1230"/>
      <c r="CO1606" s="1231"/>
      <c r="CP1606" s="1227"/>
    </row>
    <row r="1607" spans="89:94">
      <c r="CK1607" s="536"/>
      <c r="CL1607" s="536"/>
      <c r="CM1607" s="81"/>
      <c r="CN1607" s="1230"/>
      <c r="CO1607" s="1231"/>
      <c r="CP1607" s="1227"/>
    </row>
    <row r="1608" spans="89:94">
      <c r="CK1608" s="536"/>
      <c r="CL1608" s="536"/>
      <c r="CM1608" s="81"/>
      <c r="CN1608" s="1230"/>
      <c r="CO1608" s="1231"/>
      <c r="CP1608" s="1227"/>
    </row>
    <row r="1609" spans="89:94">
      <c r="CK1609" s="536"/>
      <c r="CL1609" s="536"/>
      <c r="CM1609" s="81"/>
      <c r="CN1609" s="1230"/>
      <c r="CO1609" s="1231"/>
      <c r="CP1609" s="1227"/>
    </row>
    <row r="1610" spans="89:94">
      <c r="CK1610" s="536"/>
      <c r="CL1610" s="536"/>
      <c r="CM1610" s="81"/>
      <c r="CN1610" s="1230"/>
      <c r="CO1610" s="1231"/>
      <c r="CP1610" s="1227"/>
    </row>
    <row r="1611" spans="89:94">
      <c r="CK1611" s="536"/>
      <c r="CL1611" s="536"/>
      <c r="CM1611" s="81"/>
      <c r="CN1611" s="1230"/>
      <c r="CO1611" s="1231"/>
      <c r="CP1611" s="1227"/>
    </row>
    <row r="1612" spans="89:94">
      <c r="CK1612" s="536"/>
      <c r="CL1612" s="536"/>
      <c r="CM1612" s="81"/>
      <c r="CN1612" s="1230"/>
      <c r="CO1612" s="1231"/>
      <c r="CP1612" s="1227"/>
    </row>
    <row r="1613" spans="89:94">
      <c r="CK1613" s="536"/>
      <c r="CL1613" s="536"/>
      <c r="CM1613" s="81"/>
      <c r="CN1613" s="1230"/>
      <c r="CO1613" s="1231"/>
      <c r="CP1613" s="1227"/>
    </row>
    <row r="1614" spans="89:94">
      <c r="CK1614" s="536"/>
      <c r="CL1614" s="536"/>
      <c r="CM1614" s="81"/>
      <c r="CN1614" s="1230"/>
      <c r="CO1614" s="1231"/>
      <c r="CP1614" s="1227"/>
    </row>
    <row r="1615" spans="89:94">
      <c r="CK1615" s="536"/>
      <c r="CL1615" s="536"/>
      <c r="CM1615" s="81"/>
      <c r="CN1615" s="1230"/>
      <c r="CO1615" s="1231"/>
      <c r="CP1615" s="1227"/>
    </row>
    <row r="1616" spans="89:94">
      <c r="CK1616" s="536"/>
      <c r="CL1616" s="536"/>
      <c r="CM1616" s="81"/>
      <c r="CN1616" s="1230"/>
      <c r="CO1616" s="1231"/>
      <c r="CP1616" s="1227"/>
    </row>
    <row r="1617" spans="89:94">
      <c r="CK1617" s="536"/>
      <c r="CL1617" s="536"/>
      <c r="CM1617" s="81"/>
      <c r="CN1617" s="1230"/>
      <c r="CO1617" s="1231"/>
      <c r="CP1617" s="1227"/>
    </row>
    <row r="1618" spans="89:94">
      <c r="CK1618" s="536"/>
      <c r="CL1618" s="536"/>
      <c r="CM1618" s="81"/>
      <c r="CN1618" s="1230"/>
      <c r="CO1618" s="1231"/>
      <c r="CP1618" s="1227"/>
    </row>
    <row r="1619" spans="89:94">
      <c r="CK1619" s="536"/>
      <c r="CL1619" s="536"/>
      <c r="CM1619" s="81"/>
      <c r="CN1619" s="1230"/>
      <c r="CO1619" s="1231"/>
      <c r="CP1619" s="1227"/>
    </row>
    <row r="1620" spans="89:94">
      <c r="CK1620" s="536"/>
      <c r="CL1620" s="536"/>
      <c r="CM1620" s="81"/>
      <c r="CN1620" s="1230"/>
      <c r="CO1620" s="1231"/>
      <c r="CP1620" s="1227"/>
    </row>
    <row r="1621" spans="89:94">
      <c r="CK1621" s="536"/>
      <c r="CL1621" s="536"/>
      <c r="CM1621" s="81"/>
      <c r="CN1621" s="1230"/>
      <c r="CO1621" s="1231"/>
      <c r="CP1621" s="1227"/>
    </row>
    <row r="1622" spans="89:94">
      <c r="CK1622" s="536"/>
      <c r="CL1622" s="536"/>
      <c r="CM1622" s="81"/>
      <c r="CN1622" s="1230"/>
      <c r="CO1622" s="1231"/>
      <c r="CP1622" s="1227"/>
    </row>
    <row r="1623" spans="89:94">
      <c r="CK1623" s="536"/>
      <c r="CL1623" s="536"/>
      <c r="CM1623" s="81"/>
      <c r="CN1623" s="1230"/>
      <c r="CO1623" s="1231"/>
      <c r="CP1623" s="1227"/>
    </row>
    <row r="1624" spans="89:94">
      <c r="CK1624" s="536"/>
      <c r="CL1624" s="536"/>
      <c r="CM1624" s="81"/>
      <c r="CN1624" s="1230"/>
      <c r="CO1624" s="1231"/>
      <c r="CP1624" s="1227"/>
    </row>
    <row r="1625" spans="89:94">
      <c r="CK1625" s="536"/>
      <c r="CL1625" s="536"/>
      <c r="CM1625" s="81"/>
      <c r="CN1625" s="1230"/>
      <c r="CO1625" s="1231"/>
      <c r="CP1625" s="1227"/>
    </row>
    <row r="1626" spans="89:94">
      <c r="CK1626" s="536"/>
      <c r="CL1626" s="536"/>
      <c r="CM1626" s="81"/>
      <c r="CN1626" s="1230"/>
      <c r="CO1626" s="1231"/>
      <c r="CP1626" s="1227"/>
    </row>
    <row r="1627" spans="89:94">
      <c r="CK1627" s="536"/>
      <c r="CL1627" s="536"/>
      <c r="CM1627" s="81"/>
      <c r="CN1627" s="1230"/>
      <c r="CO1627" s="1231"/>
      <c r="CP1627" s="1227"/>
    </row>
    <row r="1628" spans="89:94">
      <c r="CK1628" s="536"/>
      <c r="CL1628" s="536"/>
      <c r="CM1628" s="81"/>
      <c r="CN1628" s="1230"/>
      <c r="CO1628" s="1231"/>
      <c r="CP1628" s="1227"/>
    </row>
    <row r="1629" spans="89:94">
      <c r="CK1629" s="536"/>
      <c r="CL1629" s="536"/>
      <c r="CM1629" s="81"/>
      <c r="CN1629" s="1230"/>
      <c r="CO1629" s="1231"/>
      <c r="CP1629" s="1227"/>
    </row>
    <row r="1630" spans="89:94">
      <c r="CK1630" s="536"/>
      <c r="CL1630" s="536"/>
      <c r="CM1630" s="81"/>
      <c r="CN1630" s="1230"/>
      <c r="CO1630" s="1231"/>
      <c r="CP1630" s="1227"/>
    </row>
    <row r="1631" spans="89:94">
      <c r="CK1631" s="536"/>
      <c r="CL1631" s="536"/>
      <c r="CM1631" s="81"/>
      <c r="CN1631" s="1230"/>
      <c r="CO1631" s="1231"/>
      <c r="CP1631" s="1227"/>
    </row>
    <row r="1632" spans="89:94">
      <c r="CK1632" s="536"/>
      <c r="CL1632" s="536"/>
      <c r="CM1632" s="81"/>
      <c r="CN1632" s="1230"/>
      <c r="CO1632" s="1231"/>
      <c r="CP1632" s="1227"/>
    </row>
    <row r="1633" spans="89:94">
      <c r="CK1633" s="536"/>
      <c r="CL1633" s="536"/>
      <c r="CM1633" s="81"/>
      <c r="CN1633" s="1230"/>
      <c r="CO1633" s="1231"/>
      <c r="CP1633" s="1227"/>
    </row>
    <row r="1634" spans="89:94">
      <c r="CK1634" s="536"/>
      <c r="CL1634" s="536"/>
      <c r="CM1634" s="81"/>
      <c r="CN1634" s="1230"/>
      <c r="CO1634" s="1231"/>
      <c r="CP1634" s="1227"/>
    </row>
    <row r="1635" spans="89:94">
      <c r="CK1635" s="536"/>
      <c r="CL1635" s="536"/>
      <c r="CM1635" s="81"/>
      <c r="CN1635" s="1230"/>
      <c r="CO1635" s="1231"/>
      <c r="CP1635" s="1227"/>
    </row>
    <row r="1636" spans="89:94">
      <c r="CK1636" s="536"/>
      <c r="CL1636" s="536"/>
      <c r="CM1636" s="81"/>
      <c r="CN1636" s="1230"/>
      <c r="CO1636" s="1231"/>
      <c r="CP1636" s="1227"/>
    </row>
    <row r="1637" spans="89:94">
      <c r="CK1637" s="536"/>
      <c r="CL1637" s="536"/>
      <c r="CM1637" s="81"/>
      <c r="CN1637" s="1230"/>
      <c r="CO1637" s="1231"/>
      <c r="CP1637" s="1227"/>
    </row>
    <row r="1638" spans="89:94">
      <c r="CK1638" s="536"/>
      <c r="CL1638" s="536"/>
      <c r="CM1638" s="81"/>
      <c r="CN1638" s="1230"/>
      <c r="CO1638" s="1231"/>
      <c r="CP1638" s="1227"/>
    </row>
    <row r="1639" spans="89:94">
      <c r="CK1639" s="536"/>
      <c r="CL1639" s="536"/>
      <c r="CM1639" s="81"/>
      <c r="CN1639" s="1230"/>
      <c r="CO1639" s="1231"/>
      <c r="CP1639" s="1227"/>
    </row>
    <row r="1640" spans="89:94">
      <c r="CK1640" s="536"/>
      <c r="CL1640" s="536"/>
      <c r="CM1640" s="81"/>
      <c r="CN1640" s="1230"/>
      <c r="CO1640" s="1231"/>
      <c r="CP1640" s="1227"/>
    </row>
    <row r="1641" spans="89:94">
      <c r="CK1641" s="536"/>
      <c r="CL1641" s="536"/>
      <c r="CM1641" s="81"/>
      <c r="CN1641" s="1230"/>
      <c r="CO1641" s="1231"/>
      <c r="CP1641" s="1227"/>
    </row>
    <row r="1642" spans="89:94">
      <c r="CK1642" s="536"/>
      <c r="CL1642" s="536"/>
      <c r="CM1642" s="81"/>
      <c r="CN1642" s="1230"/>
      <c r="CO1642" s="1231"/>
      <c r="CP1642" s="1227"/>
    </row>
    <row r="1643" spans="89:94">
      <c r="CK1643" s="536"/>
      <c r="CL1643" s="536"/>
      <c r="CM1643" s="81"/>
      <c r="CN1643" s="1230"/>
      <c r="CO1643" s="1231"/>
      <c r="CP1643" s="1227"/>
    </row>
    <row r="1644" spans="89:94">
      <c r="CK1644" s="536"/>
      <c r="CL1644" s="536"/>
      <c r="CM1644" s="81"/>
      <c r="CN1644" s="1230"/>
      <c r="CO1644" s="1231"/>
      <c r="CP1644" s="1227"/>
    </row>
    <row r="1645" spans="89:94">
      <c r="CK1645" s="536"/>
      <c r="CL1645" s="536"/>
      <c r="CM1645" s="81"/>
      <c r="CN1645" s="1230"/>
      <c r="CO1645" s="1231"/>
      <c r="CP1645" s="1227"/>
    </row>
    <row r="1646" spans="89:94">
      <c r="CK1646" s="536"/>
      <c r="CL1646" s="536"/>
      <c r="CM1646" s="81"/>
      <c r="CN1646" s="1230"/>
      <c r="CO1646" s="1231"/>
      <c r="CP1646" s="1227"/>
    </row>
    <row r="1647" spans="89:94">
      <c r="CK1647" s="536"/>
      <c r="CL1647" s="536"/>
      <c r="CM1647" s="81"/>
      <c r="CN1647" s="1230"/>
      <c r="CO1647" s="1231"/>
      <c r="CP1647" s="1227"/>
    </row>
    <row r="1648" spans="89:94">
      <c r="CK1648" s="536"/>
      <c r="CL1648" s="536"/>
      <c r="CM1648" s="81"/>
      <c r="CN1648" s="1230"/>
      <c r="CO1648" s="1231"/>
      <c r="CP1648" s="1227"/>
    </row>
    <row r="1649" spans="89:94">
      <c r="CK1649" s="536"/>
      <c r="CL1649" s="536"/>
      <c r="CM1649" s="81"/>
      <c r="CN1649" s="1230"/>
      <c r="CO1649" s="1231"/>
      <c r="CP1649" s="1227"/>
    </row>
    <row r="1650" spans="89:94">
      <c r="CK1650" s="536"/>
      <c r="CL1650" s="536"/>
      <c r="CM1650" s="81"/>
      <c r="CN1650" s="1230"/>
      <c r="CO1650" s="1231"/>
      <c r="CP1650" s="1227"/>
    </row>
    <row r="1651" spans="89:94">
      <c r="CK1651" s="536"/>
      <c r="CL1651" s="536"/>
      <c r="CM1651" s="81"/>
      <c r="CN1651" s="1230"/>
      <c r="CO1651" s="1231"/>
      <c r="CP1651" s="1227"/>
    </row>
    <row r="1652" spans="89:94">
      <c r="CK1652" s="536"/>
      <c r="CL1652" s="536"/>
      <c r="CM1652" s="81"/>
      <c r="CN1652" s="1230"/>
      <c r="CO1652" s="1231"/>
      <c r="CP1652" s="1227"/>
    </row>
    <row r="1653" spans="89:94">
      <c r="CK1653" s="536"/>
      <c r="CL1653" s="536"/>
      <c r="CM1653" s="81"/>
      <c r="CN1653" s="1230"/>
      <c r="CO1653" s="1231"/>
      <c r="CP1653" s="1227"/>
    </row>
    <row r="1654" spans="89:94">
      <c r="CK1654" s="536"/>
      <c r="CL1654" s="536"/>
      <c r="CM1654" s="81"/>
      <c r="CN1654" s="1230"/>
      <c r="CO1654" s="1231"/>
      <c r="CP1654" s="1227"/>
    </row>
    <row r="1655" spans="89:94">
      <c r="CK1655" s="536"/>
      <c r="CL1655" s="536"/>
      <c r="CM1655" s="81"/>
      <c r="CN1655" s="1230"/>
      <c r="CO1655" s="1231"/>
      <c r="CP1655" s="1227"/>
    </row>
    <row r="1656" spans="89:94">
      <c r="CK1656" s="536"/>
      <c r="CL1656" s="536"/>
      <c r="CM1656" s="81"/>
      <c r="CN1656" s="1230"/>
      <c r="CO1656" s="1231"/>
      <c r="CP1656" s="1227"/>
    </row>
    <row r="1657" spans="89:94">
      <c r="CK1657" s="536"/>
      <c r="CL1657" s="536"/>
      <c r="CM1657" s="81"/>
      <c r="CN1657" s="1230"/>
      <c r="CO1657" s="1231"/>
      <c r="CP1657" s="1227"/>
    </row>
    <row r="1658" spans="89:94">
      <c r="CK1658" s="536"/>
      <c r="CL1658" s="536"/>
      <c r="CM1658" s="81"/>
      <c r="CN1658" s="1230"/>
      <c r="CO1658" s="1231"/>
      <c r="CP1658" s="1227"/>
    </row>
    <row r="1659" spans="89:94">
      <c r="CK1659" s="536"/>
      <c r="CL1659" s="536"/>
      <c r="CM1659" s="81"/>
      <c r="CN1659" s="1230"/>
      <c r="CO1659" s="1231"/>
      <c r="CP1659" s="1227"/>
    </row>
    <row r="1660" spans="89:94">
      <c r="CK1660" s="536"/>
      <c r="CL1660" s="536"/>
      <c r="CM1660" s="81"/>
      <c r="CN1660" s="1230"/>
      <c r="CO1660" s="1231"/>
      <c r="CP1660" s="1227"/>
    </row>
    <row r="1661" spans="89:94">
      <c r="CK1661" s="536"/>
      <c r="CL1661" s="536"/>
      <c r="CM1661" s="81"/>
      <c r="CN1661" s="1230"/>
      <c r="CO1661" s="1231"/>
      <c r="CP1661" s="1227"/>
    </row>
    <row r="1662" spans="89:94">
      <c r="CK1662" s="536"/>
      <c r="CL1662" s="536"/>
      <c r="CM1662" s="81"/>
      <c r="CN1662" s="1230"/>
      <c r="CO1662" s="1231"/>
      <c r="CP1662" s="1227"/>
    </row>
    <row r="1663" spans="89:94">
      <c r="CK1663" s="536"/>
      <c r="CL1663" s="536"/>
      <c r="CM1663" s="81"/>
      <c r="CN1663" s="1230"/>
      <c r="CO1663" s="1231"/>
      <c r="CP1663" s="1227"/>
    </row>
    <row r="1664" spans="89:94">
      <c r="CK1664" s="536"/>
      <c r="CL1664" s="536"/>
      <c r="CM1664" s="81"/>
      <c r="CN1664" s="1230"/>
      <c r="CO1664" s="1231"/>
      <c r="CP1664" s="1227"/>
    </row>
    <row r="1665" spans="89:94">
      <c r="CK1665" s="536"/>
      <c r="CL1665" s="536"/>
      <c r="CM1665" s="81"/>
      <c r="CN1665" s="1230"/>
      <c r="CO1665" s="1231"/>
      <c r="CP1665" s="1227"/>
    </row>
    <row r="1666" spans="89:94">
      <c r="CK1666" s="536"/>
      <c r="CL1666" s="536"/>
      <c r="CM1666" s="81"/>
      <c r="CN1666" s="1230"/>
      <c r="CO1666" s="1231"/>
      <c r="CP1666" s="1227"/>
    </row>
    <row r="1667" spans="89:94">
      <c r="CK1667" s="536"/>
      <c r="CL1667" s="536"/>
      <c r="CM1667" s="81"/>
      <c r="CN1667" s="1230"/>
      <c r="CO1667" s="1231"/>
      <c r="CP1667" s="1227"/>
    </row>
    <row r="1668" spans="89:94">
      <c r="CK1668" s="536"/>
      <c r="CL1668" s="536"/>
      <c r="CM1668" s="81"/>
      <c r="CN1668" s="1230"/>
      <c r="CO1668" s="1231"/>
      <c r="CP1668" s="1227"/>
    </row>
    <row r="1669" spans="89:94">
      <c r="CK1669" s="536"/>
      <c r="CL1669" s="536"/>
      <c r="CM1669" s="81"/>
      <c r="CN1669" s="1230"/>
      <c r="CO1669" s="1231"/>
      <c r="CP1669" s="1227"/>
    </row>
    <row r="1670" spans="89:94">
      <c r="CK1670" s="536"/>
      <c r="CL1670" s="536"/>
      <c r="CM1670" s="81"/>
      <c r="CN1670" s="1230"/>
      <c r="CO1670" s="1231"/>
      <c r="CP1670" s="1227"/>
    </row>
    <row r="1671" spans="89:94">
      <c r="CK1671" s="536"/>
      <c r="CL1671" s="536"/>
      <c r="CM1671" s="81"/>
      <c r="CN1671" s="1230"/>
      <c r="CO1671" s="1231"/>
      <c r="CP1671" s="1227"/>
    </row>
    <row r="1672" spans="89:94">
      <c r="CK1672" s="536"/>
      <c r="CL1672" s="536"/>
      <c r="CM1672" s="81"/>
      <c r="CN1672" s="1230"/>
      <c r="CO1672" s="1231"/>
      <c r="CP1672" s="1227"/>
    </row>
    <row r="1673" spans="89:94">
      <c r="CK1673" s="536"/>
      <c r="CL1673" s="536"/>
      <c r="CM1673" s="81"/>
      <c r="CN1673" s="1230"/>
      <c r="CO1673" s="1231"/>
      <c r="CP1673" s="1227"/>
    </row>
    <row r="1674" spans="89:94">
      <c r="CK1674" s="536"/>
      <c r="CL1674" s="536"/>
      <c r="CM1674" s="81"/>
      <c r="CN1674" s="1230"/>
      <c r="CO1674" s="1231"/>
      <c r="CP1674" s="1227"/>
    </row>
    <row r="1675" spans="89:94">
      <c r="CK1675" s="536"/>
      <c r="CL1675" s="536"/>
      <c r="CM1675" s="81"/>
      <c r="CN1675" s="1230"/>
      <c r="CO1675" s="1231"/>
      <c r="CP1675" s="1227"/>
    </row>
    <row r="1676" spans="89:94">
      <c r="CK1676" s="536"/>
      <c r="CL1676" s="536"/>
      <c r="CM1676" s="81"/>
      <c r="CN1676" s="1230"/>
      <c r="CO1676" s="1231"/>
      <c r="CP1676" s="1227"/>
    </row>
    <row r="1677" spans="89:94">
      <c r="CK1677" s="536"/>
      <c r="CL1677" s="536"/>
      <c r="CM1677" s="81"/>
      <c r="CN1677" s="1230"/>
      <c r="CO1677" s="1231"/>
      <c r="CP1677" s="1227"/>
    </row>
    <row r="1678" spans="89:94">
      <c r="CK1678" s="536"/>
      <c r="CL1678" s="536"/>
      <c r="CM1678" s="81"/>
      <c r="CN1678" s="1230"/>
      <c r="CO1678" s="1231"/>
      <c r="CP1678" s="1227"/>
    </row>
    <row r="1679" spans="89:94">
      <c r="CK1679" s="536"/>
      <c r="CL1679" s="536"/>
      <c r="CM1679" s="81"/>
      <c r="CN1679" s="1230"/>
      <c r="CO1679" s="1231"/>
      <c r="CP1679" s="1227"/>
    </row>
    <row r="1680" spans="89:94">
      <c r="CK1680" s="536"/>
      <c r="CL1680" s="536"/>
      <c r="CM1680" s="81"/>
      <c r="CN1680" s="1230"/>
      <c r="CO1680" s="1231"/>
      <c r="CP1680" s="1227"/>
    </row>
    <row r="1681" spans="89:94">
      <c r="CK1681" s="536"/>
      <c r="CL1681" s="536"/>
      <c r="CM1681" s="81"/>
      <c r="CN1681" s="1230"/>
      <c r="CO1681" s="1231"/>
      <c r="CP1681" s="1227"/>
    </row>
    <row r="1682" spans="89:94">
      <c r="CK1682" s="536"/>
      <c r="CL1682" s="536"/>
      <c r="CM1682" s="81"/>
      <c r="CN1682" s="1230"/>
      <c r="CO1682" s="1231"/>
      <c r="CP1682" s="1227"/>
    </row>
    <row r="1683" spans="89:94">
      <c r="CK1683" s="536"/>
      <c r="CL1683" s="536"/>
      <c r="CM1683" s="81"/>
      <c r="CN1683" s="1230"/>
      <c r="CO1683" s="1231"/>
      <c r="CP1683" s="1227"/>
    </row>
    <row r="1684" spans="89:94">
      <c r="CK1684" s="536"/>
      <c r="CL1684" s="536"/>
      <c r="CM1684" s="81"/>
      <c r="CN1684" s="1230"/>
      <c r="CO1684" s="1231"/>
      <c r="CP1684" s="1227"/>
    </row>
    <row r="1685" spans="89:94">
      <c r="CK1685" s="536"/>
      <c r="CL1685" s="536"/>
      <c r="CM1685" s="81"/>
      <c r="CN1685" s="1230"/>
      <c r="CO1685" s="1231"/>
      <c r="CP1685" s="1227"/>
    </row>
    <row r="1686" spans="89:94">
      <c r="CK1686" s="536"/>
      <c r="CL1686" s="536"/>
      <c r="CM1686" s="81"/>
      <c r="CN1686" s="1230"/>
      <c r="CO1686" s="1231"/>
      <c r="CP1686" s="1227"/>
    </row>
    <row r="1687" spans="89:94">
      <c r="CK1687" s="536"/>
      <c r="CL1687" s="536"/>
      <c r="CM1687" s="81"/>
      <c r="CN1687" s="1230"/>
      <c r="CO1687" s="1231"/>
      <c r="CP1687" s="1227"/>
    </row>
    <row r="1688" spans="89:94">
      <c r="CK1688" s="536"/>
      <c r="CL1688" s="536"/>
      <c r="CM1688" s="81"/>
      <c r="CN1688" s="1230"/>
      <c r="CO1688" s="1231"/>
      <c r="CP1688" s="1227"/>
    </row>
    <row r="1689" spans="89:94">
      <c r="CK1689" s="536"/>
      <c r="CL1689" s="536"/>
      <c r="CM1689" s="81"/>
      <c r="CN1689" s="1230"/>
      <c r="CO1689" s="1231"/>
      <c r="CP1689" s="1227"/>
    </row>
    <row r="1690" spans="89:94">
      <c r="CK1690" s="536"/>
      <c r="CL1690" s="536"/>
      <c r="CM1690" s="81"/>
      <c r="CN1690" s="1230"/>
      <c r="CO1690" s="1231"/>
      <c r="CP1690" s="1227"/>
    </row>
    <row r="1691" spans="89:94">
      <c r="CK1691" s="536"/>
      <c r="CL1691" s="536"/>
      <c r="CM1691" s="81"/>
      <c r="CN1691" s="1230"/>
      <c r="CO1691" s="1231"/>
      <c r="CP1691" s="1227"/>
    </row>
    <row r="1692" spans="89:94">
      <c r="CK1692" s="536"/>
      <c r="CL1692" s="536"/>
      <c r="CM1692" s="81"/>
      <c r="CN1692" s="1230"/>
      <c r="CO1692" s="1231"/>
      <c r="CP1692" s="1227"/>
    </row>
    <row r="1693" spans="89:94">
      <c r="CK1693" s="536"/>
      <c r="CL1693" s="536"/>
      <c r="CM1693" s="81"/>
      <c r="CN1693" s="1230"/>
      <c r="CO1693" s="1231"/>
      <c r="CP1693" s="1227"/>
    </row>
    <row r="1694" spans="89:94">
      <c r="CK1694" s="536"/>
      <c r="CL1694" s="536"/>
      <c r="CM1694" s="81"/>
      <c r="CN1694" s="1230"/>
      <c r="CO1694" s="1231"/>
      <c r="CP1694" s="1227"/>
    </row>
    <row r="1695" spans="89:94">
      <c r="CK1695" s="536"/>
      <c r="CL1695" s="536"/>
      <c r="CM1695" s="81"/>
      <c r="CN1695" s="1230"/>
      <c r="CO1695" s="1231"/>
      <c r="CP1695" s="1227"/>
    </row>
    <row r="1696" spans="89:94">
      <c r="CK1696" s="536"/>
      <c r="CL1696" s="536"/>
      <c r="CM1696" s="81"/>
      <c r="CN1696" s="1230"/>
      <c r="CO1696" s="1231"/>
      <c r="CP1696" s="1227"/>
    </row>
    <row r="1697" spans="89:94">
      <c r="CK1697" s="536"/>
      <c r="CL1697" s="536"/>
      <c r="CM1697" s="81"/>
      <c r="CN1697" s="1230"/>
      <c r="CO1697" s="1231"/>
      <c r="CP1697" s="1227"/>
    </row>
    <row r="1698" spans="89:94">
      <c r="CK1698" s="536"/>
      <c r="CL1698" s="536"/>
      <c r="CM1698" s="81"/>
      <c r="CN1698" s="1230"/>
      <c r="CO1698" s="1231"/>
      <c r="CP1698" s="1227"/>
    </row>
    <row r="1699" spans="89:94">
      <c r="CK1699" s="536"/>
      <c r="CL1699" s="536"/>
      <c r="CM1699" s="81"/>
      <c r="CN1699" s="1230"/>
      <c r="CO1699" s="1231"/>
      <c r="CP1699" s="1227"/>
    </row>
    <row r="1700" spans="89:94">
      <c r="CK1700" s="536"/>
      <c r="CL1700" s="536"/>
      <c r="CM1700" s="81"/>
      <c r="CN1700" s="1230"/>
      <c r="CO1700" s="1231"/>
      <c r="CP1700" s="1227"/>
    </row>
    <row r="1701" spans="89:94">
      <c r="CK1701" s="536"/>
      <c r="CL1701" s="536"/>
      <c r="CM1701" s="81"/>
      <c r="CN1701" s="1230"/>
      <c r="CO1701" s="1231"/>
      <c r="CP1701" s="1227"/>
    </row>
    <row r="1702" spans="89:94">
      <c r="CK1702" s="536"/>
      <c r="CL1702" s="536"/>
      <c r="CM1702" s="81"/>
      <c r="CN1702" s="1230"/>
      <c r="CO1702" s="1231"/>
      <c r="CP1702" s="1227"/>
    </row>
    <row r="1703" spans="89:94">
      <c r="CK1703" s="536"/>
      <c r="CL1703" s="536"/>
      <c r="CM1703" s="81"/>
      <c r="CN1703" s="1230"/>
      <c r="CO1703" s="1231"/>
      <c r="CP1703" s="1227"/>
    </row>
    <row r="1704" spans="89:94">
      <c r="CK1704" s="536"/>
      <c r="CL1704" s="536"/>
      <c r="CM1704" s="81"/>
      <c r="CN1704" s="1230"/>
      <c r="CO1704" s="1231"/>
      <c r="CP1704" s="1227"/>
    </row>
    <row r="1705" spans="89:94">
      <c r="CK1705" s="536"/>
      <c r="CL1705" s="536"/>
      <c r="CM1705" s="81"/>
      <c r="CN1705" s="1230"/>
      <c r="CO1705" s="1231"/>
      <c r="CP1705" s="1227"/>
    </row>
    <row r="1706" spans="89:94">
      <c r="CK1706" s="536"/>
      <c r="CL1706" s="536"/>
      <c r="CM1706" s="81"/>
      <c r="CN1706" s="1230"/>
      <c r="CO1706" s="1231"/>
      <c r="CP1706" s="1227"/>
    </row>
    <row r="1707" spans="89:94">
      <c r="CK1707" s="536"/>
      <c r="CL1707" s="536"/>
      <c r="CM1707" s="81"/>
      <c r="CN1707" s="1230"/>
      <c r="CO1707" s="1231"/>
      <c r="CP1707" s="1227"/>
    </row>
    <row r="1708" spans="89:94">
      <c r="CK1708" s="536"/>
      <c r="CL1708" s="536"/>
      <c r="CM1708" s="81"/>
      <c r="CN1708" s="1230"/>
      <c r="CO1708" s="1231"/>
      <c r="CP1708" s="1227"/>
    </row>
    <row r="1709" spans="89:94">
      <c r="CK1709" s="536"/>
      <c r="CL1709" s="536"/>
      <c r="CM1709" s="81"/>
      <c r="CN1709" s="1230"/>
      <c r="CO1709" s="1231"/>
      <c r="CP1709" s="1227"/>
    </row>
    <row r="1710" spans="89:94">
      <c r="CK1710" s="536"/>
      <c r="CL1710" s="536"/>
      <c r="CM1710" s="81"/>
      <c r="CN1710" s="1230"/>
      <c r="CO1710" s="1231"/>
      <c r="CP1710" s="1227"/>
    </row>
    <row r="1711" spans="89:94">
      <c r="CK1711" s="536"/>
      <c r="CL1711" s="536"/>
      <c r="CM1711" s="81"/>
      <c r="CN1711" s="1230"/>
      <c r="CO1711" s="1231"/>
      <c r="CP1711" s="1227"/>
    </row>
    <row r="1712" spans="89:94">
      <c r="CK1712" s="536"/>
      <c r="CL1712" s="536"/>
      <c r="CM1712" s="81"/>
      <c r="CN1712" s="1230"/>
      <c r="CO1712" s="1231"/>
      <c r="CP1712" s="1227"/>
    </row>
    <row r="1713" spans="89:94">
      <c r="CK1713" s="536"/>
      <c r="CL1713" s="536"/>
      <c r="CM1713" s="81"/>
      <c r="CN1713" s="1230"/>
      <c r="CO1713" s="1231"/>
      <c r="CP1713" s="1227"/>
    </row>
    <row r="1714" spans="89:94">
      <c r="CK1714" s="536"/>
      <c r="CL1714" s="536"/>
      <c r="CM1714" s="81"/>
      <c r="CN1714" s="1230"/>
      <c r="CO1714" s="1231"/>
      <c r="CP1714" s="1227"/>
    </row>
    <row r="1715" spans="89:94">
      <c r="CK1715" s="536"/>
      <c r="CL1715" s="536"/>
      <c r="CM1715" s="81"/>
      <c r="CN1715" s="1230"/>
      <c r="CO1715" s="1231"/>
      <c r="CP1715" s="1227"/>
    </row>
    <row r="1716" spans="89:94">
      <c r="CK1716" s="536"/>
      <c r="CL1716" s="536"/>
      <c r="CM1716" s="81"/>
      <c r="CN1716" s="1230"/>
      <c r="CO1716" s="1231"/>
      <c r="CP1716" s="1227"/>
    </row>
    <row r="1717" spans="89:94">
      <c r="CK1717" s="536"/>
      <c r="CL1717" s="536"/>
      <c r="CM1717" s="81"/>
      <c r="CN1717" s="1230"/>
      <c r="CO1717" s="1231"/>
      <c r="CP1717" s="1227"/>
    </row>
    <row r="1718" spans="89:94">
      <c r="CK1718" s="536"/>
      <c r="CL1718" s="536"/>
      <c r="CM1718" s="81"/>
      <c r="CN1718" s="1230"/>
      <c r="CO1718" s="1231"/>
      <c r="CP1718" s="1227"/>
    </row>
    <row r="1719" spans="89:94">
      <c r="CK1719" s="536"/>
      <c r="CL1719" s="536"/>
      <c r="CM1719" s="81"/>
      <c r="CN1719" s="1230"/>
      <c r="CO1719" s="1231"/>
      <c r="CP1719" s="1227"/>
    </row>
    <row r="1720" spans="89:94">
      <c r="CK1720" s="536"/>
      <c r="CL1720" s="536"/>
      <c r="CM1720" s="81"/>
      <c r="CN1720" s="1230"/>
      <c r="CO1720" s="1231"/>
      <c r="CP1720" s="1227"/>
    </row>
    <row r="1721" spans="89:94">
      <c r="CK1721" s="536"/>
      <c r="CL1721" s="536"/>
      <c r="CM1721" s="81"/>
      <c r="CN1721" s="1230"/>
      <c r="CO1721" s="1231"/>
      <c r="CP1721" s="1227"/>
    </row>
    <row r="1722" spans="89:94">
      <c r="CK1722" s="536"/>
      <c r="CL1722" s="536"/>
      <c r="CM1722" s="81"/>
      <c r="CN1722" s="1230"/>
      <c r="CO1722" s="1231"/>
      <c r="CP1722" s="1227"/>
    </row>
    <row r="1723" spans="89:94">
      <c r="CK1723" s="536"/>
      <c r="CL1723" s="536"/>
      <c r="CM1723" s="81"/>
      <c r="CN1723" s="1230"/>
      <c r="CO1723" s="1231"/>
      <c r="CP1723" s="1227"/>
    </row>
    <row r="1724" spans="89:94">
      <c r="CK1724" s="536"/>
      <c r="CL1724" s="536"/>
      <c r="CM1724" s="81"/>
      <c r="CN1724" s="1230"/>
      <c r="CO1724" s="1231"/>
      <c r="CP1724" s="1227"/>
    </row>
    <row r="1725" spans="89:94">
      <c r="CK1725" s="536"/>
      <c r="CL1725" s="536"/>
      <c r="CM1725" s="81"/>
      <c r="CN1725" s="1230"/>
      <c r="CO1725" s="1231"/>
      <c r="CP1725" s="1227"/>
    </row>
    <row r="1726" spans="89:94">
      <c r="CK1726" s="536"/>
      <c r="CL1726" s="536"/>
      <c r="CM1726" s="81"/>
      <c r="CN1726" s="1230"/>
      <c r="CO1726" s="1231"/>
      <c r="CP1726" s="1227"/>
    </row>
    <row r="1727" spans="89:94">
      <c r="CK1727" s="536"/>
      <c r="CL1727" s="536"/>
      <c r="CM1727" s="81"/>
      <c r="CN1727" s="1230"/>
      <c r="CO1727" s="1231"/>
      <c r="CP1727" s="1227"/>
    </row>
    <row r="1728" spans="89:94">
      <c r="CK1728" s="536"/>
      <c r="CL1728" s="536"/>
      <c r="CM1728" s="81"/>
      <c r="CN1728" s="1230"/>
      <c r="CO1728" s="1231"/>
      <c r="CP1728" s="1227"/>
    </row>
    <row r="1729" spans="89:94">
      <c r="CK1729" s="536"/>
      <c r="CL1729" s="536"/>
      <c r="CM1729" s="81"/>
      <c r="CN1729" s="1230"/>
      <c r="CO1729" s="1231"/>
      <c r="CP1729" s="1227"/>
    </row>
    <row r="1730" spans="89:94">
      <c r="CK1730" s="536"/>
      <c r="CL1730" s="536"/>
      <c r="CM1730" s="81"/>
      <c r="CN1730" s="1230"/>
      <c r="CO1730" s="1231"/>
      <c r="CP1730" s="1227"/>
    </row>
    <row r="1731" spans="89:94">
      <c r="CK1731" s="536"/>
      <c r="CL1731" s="536"/>
      <c r="CM1731" s="81"/>
      <c r="CN1731" s="1230"/>
      <c r="CO1731" s="1231"/>
      <c r="CP1731" s="1227"/>
    </row>
    <row r="1732" spans="89:94">
      <c r="CK1732" s="536"/>
      <c r="CL1732" s="536"/>
      <c r="CM1732" s="81"/>
      <c r="CN1732" s="1230"/>
      <c r="CO1732" s="1231"/>
      <c r="CP1732" s="1227"/>
    </row>
    <row r="1733" spans="89:94">
      <c r="CK1733" s="536"/>
      <c r="CL1733" s="536"/>
      <c r="CM1733" s="81"/>
      <c r="CN1733" s="1230"/>
      <c r="CO1733" s="1231"/>
      <c r="CP1733" s="1227"/>
    </row>
    <row r="1734" spans="89:94">
      <c r="CK1734" s="536"/>
      <c r="CL1734" s="536"/>
      <c r="CM1734" s="81"/>
      <c r="CN1734" s="1230"/>
      <c r="CO1734" s="1231"/>
      <c r="CP1734" s="1227"/>
    </row>
    <row r="1735" spans="89:94">
      <c r="CK1735" s="536"/>
      <c r="CL1735" s="536"/>
      <c r="CM1735" s="81"/>
      <c r="CN1735" s="1230"/>
      <c r="CO1735" s="1231"/>
      <c r="CP1735" s="1227"/>
    </row>
    <row r="1736" spans="89:94">
      <c r="CK1736" s="536"/>
      <c r="CL1736" s="536"/>
      <c r="CM1736" s="81"/>
      <c r="CN1736" s="1230"/>
      <c r="CO1736" s="1231"/>
      <c r="CP1736" s="1227"/>
    </row>
    <row r="1737" spans="89:94">
      <c r="CK1737" s="536"/>
      <c r="CL1737" s="536"/>
      <c r="CM1737" s="81"/>
      <c r="CN1737" s="1230"/>
      <c r="CO1737" s="1231"/>
      <c r="CP1737" s="1227"/>
    </row>
    <row r="1738" spans="89:94">
      <c r="CK1738" s="536"/>
      <c r="CL1738" s="536"/>
      <c r="CM1738" s="81"/>
      <c r="CN1738" s="1230"/>
      <c r="CO1738" s="1231"/>
      <c r="CP1738" s="1227"/>
    </row>
    <row r="1739" spans="89:94">
      <c r="CK1739" s="536"/>
      <c r="CL1739" s="536"/>
      <c r="CM1739" s="81"/>
      <c r="CN1739" s="1230"/>
      <c r="CO1739" s="1231"/>
      <c r="CP1739" s="1227"/>
    </row>
    <row r="1740" spans="89:94">
      <c r="CK1740" s="536"/>
      <c r="CL1740" s="536"/>
      <c r="CM1740" s="81"/>
      <c r="CN1740" s="1230"/>
      <c r="CO1740" s="1231"/>
      <c r="CP1740" s="1227"/>
    </row>
    <row r="1741" spans="89:94">
      <c r="CK1741" s="536"/>
      <c r="CL1741" s="536"/>
      <c r="CM1741" s="81"/>
      <c r="CN1741" s="1230"/>
      <c r="CO1741" s="1231"/>
      <c r="CP1741" s="1227"/>
    </row>
    <row r="1742" spans="89:94">
      <c r="CK1742" s="536"/>
      <c r="CL1742" s="536"/>
      <c r="CM1742" s="81"/>
      <c r="CN1742" s="1230"/>
      <c r="CO1742" s="1231"/>
      <c r="CP1742" s="1227"/>
    </row>
    <row r="1743" spans="89:94">
      <c r="CK1743" s="536"/>
      <c r="CL1743" s="536"/>
      <c r="CM1743" s="81"/>
      <c r="CN1743" s="1230"/>
      <c r="CO1743" s="1231"/>
      <c r="CP1743" s="1227"/>
    </row>
    <row r="1744" spans="89:94">
      <c r="CK1744" s="536"/>
      <c r="CL1744" s="536"/>
      <c r="CM1744" s="81"/>
      <c r="CN1744" s="1230"/>
      <c r="CO1744" s="1231"/>
      <c r="CP1744" s="1227"/>
    </row>
    <row r="1745" spans="89:94">
      <c r="CK1745" s="536"/>
      <c r="CL1745" s="536"/>
      <c r="CM1745" s="81"/>
      <c r="CN1745" s="1230"/>
      <c r="CO1745" s="1231"/>
      <c r="CP1745" s="1227"/>
    </row>
    <row r="1746" spans="89:94">
      <c r="CK1746" s="536"/>
      <c r="CL1746" s="536"/>
      <c r="CM1746" s="81"/>
      <c r="CN1746" s="1230"/>
      <c r="CO1746" s="1231"/>
      <c r="CP1746" s="1227"/>
    </row>
    <row r="1747" spans="89:94">
      <c r="CK1747" s="536"/>
      <c r="CL1747" s="536"/>
      <c r="CM1747" s="81"/>
      <c r="CN1747" s="1230"/>
      <c r="CO1747" s="1231"/>
      <c r="CP1747" s="1227"/>
    </row>
    <row r="1748" spans="89:94">
      <c r="CK1748" s="536"/>
      <c r="CL1748" s="536"/>
      <c r="CM1748" s="81"/>
      <c r="CN1748" s="1230"/>
      <c r="CO1748" s="1231"/>
      <c r="CP1748" s="1227"/>
    </row>
    <row r="1749" spans="89:94">
      <c r="CK1749" s="536"/>
      <c r="CL1749" s="536"/>
      <c r="CM1749" s="81"/>
      <c r="CN1749" s="1230"/>
      <c r="CO1749" s="1231"/>
      <c r="CP1749" s="1227"/>
    </row>
    <row r="1750" spans="89:94">
      <c r="CK1750" s="536"/>
      <c r="CL1750" s="536"/>
      <c r="CM1750" s="81"/>
      <c r="CN1750" s="1230"/>
      <c r="CO1750" s="1231"/>
      <c r="CP1750" s="1227"/>
    </row>
    <row r="1751" spans="89:94">
      <c r="CK1751" s="536"/>
      <c r="CL1751" s="536"/>
      <c r="CM1751" s="81"/>
      <c r="CN1751" s="1230"/>
      <c r="CO1751" s="1231"/>
      <c r="CP1751" s="1227"/>
    </row>
    <row r="1752" spans="89:94">
      <c r="CK1752" s="536"/>
      <c r="CL1752" s="536"/>
      <c r="CM1752" s="81"/>
      <c r="CN1752" s="1230"/>
      <c r="CO1752" s="1231"/>
      <c r="CP1752" s="1227"/>
    </row>
    <row r="1753" spans="89:94">
      <c r="CK1753" s="536"/>
      <c r="CL1753" s="536"/>
      <c r="CM1753" s="81"/>
      <c r="CN1753" s="1230"/>
      <c r="CO1753" s="1231"/>
      <c r="CP1753" s="1227"/>
    </row>
    <row r="1754" spans="89:94">
      <c r="CK1754" s="536"/>
      <c r="CL1754" s="536"/>
      <c r="CM1754" s="81"/>
      <c r="CN1754" s="1230"/>
      <c r="CO1754" s="1231"/>
      <c r="CP1754" s="1227"/>
    </row>
    <row r="1755" spans="89:94">
      <c r="CK1755" s="536"/>
      <c r="CL1755" s="536"/>
      <c r="CM1755" s="81"/>
      <c r="CN1755" s="1230"/>
      <c r="CO1755" s="1231"/>
      <c r="CP1755" s="1227"/>
    </row>
    <row r="1756" spans="89:94">
      <c r="CK1756" s="536"/>
      <c r="CL1756" s="536"/>
      <c r="CM1756" s="81"/>
      <c r="CN1756" s="1230"/>
      <c r="CO1756" s="1231"/>
      <c r="CP1756" s="1227"/>
    </row>
    <row r="1757" spans="89:94">
      <c r="CK1757" s="536"/>
      <c r="CL1757" s="536"/>
      <c r="CM1757" s="81"/>
      <c r="CN1757" s="1230"/>
      <c r="CO1757" s="1231"/>
      <c r="CP1757" s="1227"/>
    </row>
    <row r="1758" spans="89:94">
      <c r="CK1758" s="536"/>
      <c r="CL1758" s="536"/>
      <c r="CM1758" s="81"/>
      <c r="CN1758" s="1230"/>
      <c r="CO1758" s="1231"/>
      <c r="CP1758" s="1227"/>
    </row>
    <row r="1759" spans="89:94">
      <c r="CK1759" s="536"/>
      <c r="CL1759" s="536"/>
      <c r="CM1759" s="81"/>
      <c r="CN1759" s="1230"/>
      <c r="CO1759" s="1231"/>
      <c r="CP1759" s="1227"/>
    </row>
    <row r="1760" spans="89:94">
      <c r="CK1760" s="536"/>
      <c r="CL1760" s="536"/>
      <c r="CM1760" s="81"/>
      <c r="CN1760" s="1230"/>
      <c r="CO1760" s="1231"/>
      <c r="CP1760" s="1227"/>
    </row>
    <row r="1761" spans="89:94">
      <c r="CK1761" s="536"/>
      <c r="CL1761" s="536"/>
      <c r="CM1761" s="81"/>
      <c r="CN1761" s="1230"/>
      <c r="CO1761" s="1231"/>
      <c r="CP1761" s="1227"/>
    </row>
    <row r="1762" spans="89:94">
      <c r="CK1762" s="536"/>
      <c r="CL1762" s="536"/>
      <c r="CM1762" s="81"/>
      <c r="CN1762" s="1230"/>
      <c r="CO1762" s="1231"/>
      <c r="CP1762" s="1227"/>
    </row>
    <row r="1763" spans="89:94">
      <c r="CK1763" s="536"/>
      <c r="CL1763" s="536"/>
      <c r="CM1763" s="81"/>
      <c r="CN1763" s="1230"/>
      <c r="CO1763" s="1231"/>
      <c r="CP1763" s="1227"/>
    </row>
    <row r="1764" spans="89:94">
      <c r="CK1764" s="536"/>
      <c r="CL1764" s="536"/>
      <c r="CM1764" s="81"/>
      <c r="CN1764" s="1230"/>
      <c r="CO1764" s="1231"/>
      <c r="CP1764" s="1227"/>
    </row>
    <row r="1765" spans="89:94">
      <c r="CK1765" s="536"/>
      <c r="CL1765" s="536"/>
      <c r="CM1765" s="81"/>
      <c r="CN1765" s="1230"/>
      <c r="CO1765" s="1231"/>
      <c r="CP1765" s="1227"/>
    </row>
    <row r="1766" spans="89:94">
      <c r="CK1766" s="536"/>
      <c r="CL1766" s="536"/>
      <c r="CM1766" s="81"/>
      <c r="CN1766" s="1230"/>
      <c r="CO1766" s="1231"/>
      <c r="CP1766" s="1227"/>
    </row>
    <row r="1767" spans="89:94">
      <c r="CK1767" s="536"/>
      <c r="CL1767" s="536"/>
      <c r="CM1767" s="81"/>
      <c r="CN1767" s="1230"/>
      <c r="CO1767" s="1231"/>
      <c r="CP1767" s="1227"/>
    </row>
    <row r="1768" spans="89:94">
      <c r="CK1768" s="536"/>
      <c r="CL1768" s="536"/>
      <c r="CM1768" s="81"/>
      <c r="CN1768" s="1230"/>
      <c r="CO1768" s="1231"/>
      <c r="CP1768" s="1227"/>
    </row>
    <row r="1769" spans="89:94">
      <c r="CK1769" s="536"/>
      <c r="CL1769" s="536"/>
      <c r="CM1769" s="81"/>
      <c r="CN1769" s="1230"/>
      <c r="CO1769" s="1231"/>
      <c r="CP1769" s="1227"/>
    </row>
    <row r="1770" spans="89:94">
      <c r="CK1770" s="536"/>
      <c r="CL1770" s="536"/>
      <c r="CM1770" s="81"/>
      <c r="CN1770" s="1230"/>
      <c r="CO1770" s="1231"/>
      <c r="CP1770" s="1227"/>
    </row>
    <row r="1771" spans="89:94">
      <c r="CK1771" s="536"/>
      <c r="CL1771" s="536"/>
      <c r="CM1771" s="81"/>
      <c r="CN1771" s="1230"/>
      <c r="CO1771" s="1231"/>
      <c r="CP1771" s="1227"/>
    </row>
    <row r="1772" spans="89:94">
      <c r="CK1772" s="536"/>
      <c r="CL1772" s="536"/>
      <c r="CM1772" s="81"/>
      <c r="CN1772" s="1230"/>
      <c r="CO1772" s="1231"/>
      <c r="CP1772" s="1227"/>
    </row>
    <row r="1773" spans="89:94">
      <c r="CK1773" s="536"/>
      <c r="CL1773" s="536"/>
      <c r="CM1773" s="81"/>
      <c r="CN1773" s="1230"/>
      <c r="CO1773" s="1231"/>
      <c r="CP1773" s="1227"/>
    </row>
    <row r="1774" spans="89:94">
      <c r="CK1774" s="536"/>
      <c r="CL1774" s="536"/>
      <c r="CM1774" s="81"/>
      <c r="CN1774" s="1230"/>
      <c r="CO1774" s="1231"/>
      <c r="CP1774" s="1227"/>
    </row>
    <row r="1775" spans="89:94">
      <c r="CK1775" s="536"/>
      <c r="CL1775" s="536"/>
      <c r="CM1775" s="81"/>
      <c r="CN1775" s="1230"/>
      <c r="CO1775" s="1231"/>
      <c r="CP1775" s="1227"/>
    </row>
    <row r="1776" spans="89:94">
      <c r="CK1776" s="536"/>
      <c r="CL1776" s="536"/>
      <c r="CM1776" s="81"/>
      <c r="CN1776" s="1230"/>
      <c r="CO1776" s="1231"/>
      <c r="CP1776" s="1227"/>
    </row>
    <row r="1777" spans="89:94">
      <c r="CK1777" s="536"/>
      <c r="CL1777" s="536"/>
      <c r="CM1777" s="81"/>
      <c r="CN1777" s="1230"/>
      <c r="CO1777" s="1231"/>
      <c r="CP1777" s="1227"/>
    </row>
    <row r="1778" spans="89:94">
      <c r="CK1778" s="536"/>
      <c r="CL1778" s="536"/>
      <c r="CM1778" s="81"/>
      <c r="CN1778" s="1230"/>
      <c r="CO1778" s="1231"/>
      <c r="CP1778" s="1227"/>
    </row>
    <row r="1779" spans="89:94">
      <c r="CK1779" s="536"/>
      <c r="CL1779" s="536"/>
      <c r="CM1779" s="81"/>
      <c r="CN1779" s="1230"/>
      <c r="CO1779" s="1231"/>
      <c r="CP1779" s="1227"/>
    </row>
    <row r="1780" spans="89:94">
      <c r="CK1780" s="536"/>
      <c r="CL1780" s="536"/>
      <c r="CM1780" s="81"/>
      <c r="CN1780" s="1230"/>
      <c r="CO1780" s="1231"/>
      <c r="CP1780" s="1227"/>
    </row>
    <row r="1781" spans="89:94">
      <c r="CK1781" s="536"/>
      <c r="CL1781" s="536"/>
      <c r="CM1781" s="81"/>
      <c r="CN1781" s="1230"/>
      <c r="CO1781" s="1231"/>
      <c r="CP1781" s="1227"/>
    </row>
    <row r="1782" spans="89:94">
      <c r="CK1782" s="536"/>
      <c r="CL1782" s="536"/>
      <c r="CM1782" s="81"/>
      <c r="CN1782" s="1230"/>
      <c r="CO1782" s="1231"/>
      <c r="CP1782" s="1227"/>
    </row>
    <row r="1783" spans="89:94">
      <c r="CK1783" s="536"/>
      <c r="CL1783" s="536"/>
      <c r="CM1783" s="81"/>
      <c r="CN1783" s="1230"/>
      <c r="CO1783" s="1231"/>
      <c r="CP1783" s="1227"/>
    </row>
    <row r="1784" spans="89:94">
      <c r="CK1784" s="536"/>
      <c r="CL1784" s="536"/>
      <c r="CM1784" s="81"/>
      <c r="CN1784" s="1230"/>
      <c r="CO1784" s="1231"/>
      <c r="CP1784" s="1227"/>
    </row>
    <row r="1785" spans="89:94">
      <c r="CK1785" s="536"/>
      <c r="CL1785" s="536"/>
      <c r="CM1785" s="81"/>
      <c r="CN1785" s="1230"/>
      <c r="CO1785" s="1231"/>
      <c r="CP1785" s="1227"/>
    </row>
    <row r="1786" spans="89:94">
      <c r="CK1786" s="536"/>
      <c r="CL1786" s="536"/>
      <c r="CM1786" s="81"/>
      <c r="CN1786" s="1230"/>
      <c r="CO1786" s="1231"/>
      <c r="CP1786" s="1227"/>
    </row>
    <row r="1787" spans="89:94">
      <c r="CK1787" s="536"/>
      <c r="CL1787" s="536"/>
      <c r="CM1787" s="81"/>
      <c r="CN1787" s="1230"/>
      <c r="CO1787" s="1231"/>
      <c r="CP1787" s="1227"/>
    </row>
    <row r="1788" spans="89:94">
      <c r="CK1788" s="536"/>
      <c r="CL1788" s="536"/>
      <c r="CM1788" s="81"/>
      <c r="CN1788" s="1230"/>
      <c r="CO1788" s="1231"/>
      <c r="CP1788" s="1227"/>
    </row>
    <row r="1789" spans="89:94">
      <c r="CK1789" s="536"/>
      <c r="CL1789" s="536"/>
      <c r="CM1789" s="81"/>
      <c r="CN1789" s="1230"/>
      <c r="CO1789" s="1231"/>
      <c r="CP1789" s="1227"/>
    </row>
    <row r="1790" spans="89:94">
      <c r="CK1790" s="536"/>
      <c r="CL1790" s="536"/>
      <c r="CM1790" s="81"/>
      <c r="CN1790" s="1230"/>
      <c r="CO1790" s="1231"/>
      <c r="CP1790" s="1227"/>
    </row>
    <row r="1791" spans="89:94">
      <c r="CK1791" s="536"/>
      <c r="CL1791" s="536"/>
      <c r="CM1791" s="81"/>
      <c r="CN1791" s="1230"/>
      <c r="CO1791" s="1231"/>
      <c r="CP1791" s="1227"/>
    </row>
    <row r="1792" spans="89:94">
      <c r="CK1792" s="536"/>
      <c r="CL1792" s="536"/>
      <c r="CM1792" s="81"/>
      <c r="CN1792" s="1230"/>
      <c r="CO1792" s="1231"/>
      <c r="CP1792" s="1227"/>
    </row>
    <row r="1793" spans="89:94">
      <c r="CK1793" s="536"/>
      <c r="CL1793" s="536"/>
      <c r="CM1793" s="81"/>
      <c r="CN1793" s="1230"/>
      <c r="CO1793" s="1231"/>
      <c r="CP1793" s="1227"/>
    </row>
    <row r="1794" spans="89:94">
      <c r="CK1794" s="536"/>
      <c r="CL1794" s="536"/>
      <c r="CM1794" s="81"/>
      <c r="CN1794" s="1230"/>
      <c r="CO1794" s="1231"/>
      <c r="CP1794" s="1227"/>
    </row>
    <row r="1795" spans="89:94">
      <c r="CK1795" s="536"/>
      <c r="CL1795" s="536"/>
      <c r="CM1795" s="81"/>
      <c r="CN1795" s="1230"/>
      <c r="CO1795" s="1231"/>
      <c r="CP1795" s="1227"/>
    </row>
    <row r="1796" spans="89:94">
      <c r="CK1796" s="536"/>
      <c r="CL1796" s="536"/>
      <c r="CM1796" s="81"/>
      <c r="CN1796" s="1230"/>
      <c r="CO1796" s="1231"/>
      <c r="CP1796" s="1227"/>
    </row>
    <row r="1797" spans="89:94">
      <c r="CK1797" s="536"/>
      <c r="CL1797" s="536"/>
      <c r="CM1797" s="81"/>
      <c r="CN1797" s="1230"/>
      <c r="CO1797" s="1231"/>
      <c r="CP1797" s="1227"/>
    </row>
    <row r="1798" spans="89:94">
      <c r="CK1798" s="536"/>
      <c r="CL1798" s="536"/>
      <c r="CM1798" s="81"/>
      <c r="CN1798" s="1230"/>
      <c r="CO1798" s="1231"/>
      <c r="CP1798" s="1227"/>
    </row>
    <row r="1799" spans="89:94">
      <c r="CK1799" s="536"/>
      <c r="CL1799" s="536"/>
      <c r="CM1799" s="81"/>
      <c r="CN1799" s="1230"/>
      <c r="CO1799" s="1231"/>
      <c r="CP1799" s="1227"/>
    </row>
    <row r="1800" spans="89:94">
      <c r="CK1800" s="536"/>
      <c r="CL1800" s="536"/>
      <c r="CM1800" s="81"/>
      <c r="CN1800" s="1230"/>
      <c r="CO1800" s="1231"/>
      <c r="CP1800" s="1227"/>
    </row>
    <row r="1801" spans="89:94">
      <c r="CK1801" s="536"/>
      <c r="CL1801" s="536"/>
      <c r="CM1801" s="81"/>
      <c r="CN1801" s="1230"/>
      <c r="CO1801" s="1231"/>
      <c r="CP1801" s="1227"/>
    </row>
    <row r="1802" spans="89:94">
      <c r="CK1802" s="536"/>
      <c r="CL1802" s="536"/>
      <c r="CM1802" s="81"/>
      <c r="CN1802" s="1230"/>
      <c r="CO1802" s="1231"/>
      <c r="CP1802" s="1227"/>
    </row>
    <row r="1803" spans="89:94">
      <c r="CK1803" s="536"/>
      <c r="CL1803" s="536"/>
      <c r="CM1803" s="81"/>
      <c r="CN1803" s="1230"/>
      <c r="CO1803" s="1231"/>
      <c r="CP1803" s="1227"/>
    </row>
    <row r="1804" spans="89:94">
      <c r="CK1804" s="536"/>
      <c r="CL1804" s="536"/>
      <c r="CM1804" s="81"/>
      <c r="CN1804" s="1230"/>
      <c r="CO1804" s="1231"/>
      <c r="CP1804" s="1227"/>
    </row>
    <row r="1805" spans="89:94">
      <c r="CK1805" s="536"/>
      <c r="CL1805" s="536"/>
      <c r="CM1805" s="81"/>
      <c r="CN1805" s="1230"/>
      <c r="CO1805" s="1231"/>
      <c r="CP1805" s="1227"/>
    </row>
    <row r="1806" spans="89:94">
      <c r="CK1806" s="536"/>
      <c r="CL1806" s="536"/>
      <c r="CM1806" s="81"/>
      <c r="CN1806" s="1230"/>
      <c r="CO1806" s="1231"/>
      <c r="CP1806" s="1227"/>
    </row>
    <row r="1807" spans="89:94">
      <c r="CK1807" s="536"/>
      <c r="CL1807" s="536"/>
      <c r="CM1807" s="81"/>
      <c r="CN1807" s="1230"/>
      <c r="CO1807" s="1231"/>
      <c r="CP1807" s="1227"/>
    </row>
    <row r="1808" spans="89:94">
      <c r="CK1808" s="536"/>
      <c r="CL1808" s="536"/>
      <c r="CM1808" s="81"/>
      <c r="CN1808" s="1230"/>
      <c r="CO1808" s="1231"/>
      <c r="CP1808" s="1227"/>
    </row>
    <row r="1809" spans="89:94">
      <c r="CK1809" s="536"/>
      <c r="CL1809" s="536"/>
      <c r="CM1809" s="81"/>
      <c r="CN1809" s="1230"/>
      <c r="CO1809" s="1231"/>
      <c r="CP1809" s="1227"/>
    </row>
    <row r="1810" spans="89:94">
      <c r="CK1810" s="536"/>
      <c r="CL1810" s="536"/>
      <c r="CM1810" s="81"/>
      <c r="CN1810" s="1230"/>
      <c r="CO1810" s="1231"/>
      <c r="CP1810" s="1227"/>
    </row>
    <row r="1811" spans="89:94">
      <c r="CK1811" s="536"/>
      <c r="CL1811" s="536"/>
      <c r="CM1811" s="81"/>
      <c r="CN1811" s="1230"/>
      <c r="CO1811" s="1231"/>
      <c r="CP1811" s="1227"/>
    </row>
    <row r="1812" spans="89:94">
      <c r="CK1812" s="536"/>
      <c r="CL1812" s="536"/>
      <c r="CM1812" s="81"/>
      <c r="CN1812" s="1230"/>
      <c r="CO1812" s="1231"/>
      <c r="CP1812" s="1227"/>
    </row>
    <row r="1813" spans="89:94">
      <c r="CK1813" s="536"/>
      <c r="CL1813" s="536"/>
      <c r="CM1813" s="81"/>
      <c r="CN1813" s="1230"/>
      <c r="CO1813" s="1231"/>
      <c r="CP1813" s="1227"/>
    </row>
    <row r="1814" spans="89:94">
      <c r="CK1814" s="536"/>
      <c r="CL1814" s="536"/>
      <c r="CM1814" s="81"/>
      <c r="CN1814" s="1230"/>
      <c r="CO1814" s="1231"/>
      <c r="CP1814" s="1227"/>
    </row>
    <row r="1815" spans="89:94">
      <c r="CK1815" s="536"/>
      <c r="CL1815" s="536"/>
      <c r="CM1815" s="81"/>
      <c r="CN1815" s="1230"/>
      <c r="CO1815" s="1231"/>
      <c r="CP1815" s="1227"/>
    </row>
    <row r="1816" spans="89:94">
      <c r="CK1816" s="536"/>
      <c r="CL1816" s="536"/>
      <c r="CM1816" s="81"/>
      <c r="CN1816" s="1230"/>
      <c r="CO1816" s="1231"/>
      <c r="CP1816" s="1227"/>
    </row>
    <row r="1817" spans="89:94">
      <c r="CK1817" s="536"/>
      <c r="CL1817" s="536"/>
      <c r="CM1817" s="81"/>
      <c r="CN1817" s="1230"/>
      <c r="CO1817" s="1231"/>
      <c r="CP1817" s="1227"/>
    </row>
    <row r="1818" spans="89:94">
      <c r="CK1818" s="536"/>
      <c r="CL1818" s="536"/>
      <c r="CM1818" s="81"/>
      <c r="CN1818" s="1230"/>
      <c r="CO1818" s="1231"/>
      <c r="CP1818" s="1227"/>
    </row>
    <row r="1819" spans="89:94">
      <c r="CK1819" s="536"/>
      <c r="CL1819" s="536"/>
      <c r="CM1819" s="81"/>
      <c r="CN1819" s="1230"/>
      <c r="CO1819" s="1231"/>
      <c r="CP1819" s="1227"/>
    </row>
    <row r="1820" spans="89:94">
      <c r="CK1820" s="536"/>
      <c r="CL1820" s="536"/>
      <c r="CM1820" s="81"/>
      <c r="CN1820" s="1230"/>
      <c r="CO1820" s="1231"/>
      <c r="CP1820" s="1227"/>
    </row>
    <row r="1821" spans="89:94">
      <c r="CK1821" s="536"/>
      <c r="CL1821" s="536"/>
      <c r="CM1821" s="81"/>
      <c r="CN1821" s="1230"/>
      <c r="CO1821" s="1231"/>
      <c r="CP1821" s="1227"/>
    </row>
    <row r="1822" spans="89:94">
      <c r="CK1822" s="536"/>
      <c r="CL1822" s="536"/>
      <c r="CM1822" s="81"/>
      <c r="CN1822" s="1230"/>
      <c r="CO1822" s="1231"/>
      <c r="CP1822" s="1227"/>
    </row>
    <row r="1823" spans="89:94">
      <c r="CK1823" s="536"/>
      <c r="CL1823" s="536"/>
      <c r="CM1823" s="81"/>
      <c r="CN1823" s="1230"/>
      <c r="CO1823" s="1231"/>
      <c r="CP1823" s="1227"/>
    </row>
    <row r="1824" spans="89:94">
      <c r="CK1824" s="536"/>
      <c r="CL1824" s="536"/>
      <c r="CM1824" s="81"/>
      <c r="CN1824" s="1230"/>
      <c r="CO1824" s="1231"/>
      <c r="CP1824" s="1227"/>
    </row>
    <row r="1825" spans="89:94">
      <c r="CK1825" s="536"/>
      <c r="CL1825" s="536"/>
      <c r="CM1825" s="81"/>
      <c r="CN1825" s="1230"/>
      <c r="CO1825" s="1231"/>
      <c r="CP1825" s="1227"/>
    </row>
    <row r="1826" spans="89:94">
      <c r="CK1826" s="536"/>
      <c r="CL1826" s="536"/>
      <c r="CM1826" s="81"/>
      <c r="CN1826" s="1230"/>
      <c r="CO1826" s="1231"/>
      <c r="CP1826" s="1227"/>
    </row>
    <row r="1827" spans="89:94">
      <c r="CK1827" s="536"/>
      <c r="CL1827" s="536"/>
      <c r="CM1827" s="81"/>
      <c r="CN1827" s="1230"/>
      <c r="CO1827" s="1231"/>
      <c r="CP1827" s="1227"/>
    </row>
    <row r="1828" spans="89:94">
      <c r="CK1828" s="536"/>
      <c r="CL1828" s="536"/>
      <c r="CM1828" s="81"/>
      <c r="CN1828" s="1230"/>
      <c r="CO1828" s="1231"/>
      <c r="CP1828" s="1227"/>
    </row>
    <row r="1829" spans="89:94">
      <c r="CK1829" s="536"/>
      <c r="CL1829" s="536"/>
      <c r="CM1829" s="81"/>
      <c r="CN1829" s="1230"/>
      <c r="CO1829" s="1231"/>
      <c r="CP1829" s="1227"/>
    </row>
    <row r="1830" spans="89:94">
      <c r="CK1830" s="536"/>
      <c r="CL1830" s="536"/>
      <c r="CM1830" s="81"/>
      <c r="CN1830" s="1230"/>
      <c r="CO1830" s="1231"/>
      <c r="CP1830" s="1227"/>
    </row>
    <row r="1831" spans="89:94">
      <c r="CK1831" s="536"/>
      <c r="CL1831" s="536"/>
      <c r="CM1831" s="81"/>
      <c r="CN1831" s="1230"/>
      <c r="CO1831" s="1231"/>
      <c r="CP1831" s="1227"/>
    </row>
    <row r="1832" spans="89:94">
      <c r="CK1832" s="536"/>
      <c r="CL1832" s="536"/>
      <c r="CM1832" s="81"/>
      <c r="CN1832" s="1230"/>
      <c r="CO1832" s="1231"/>
      <c r="CP1832" s="1227"/>
    </row>
    <row r="1833" spans="89:94">
      <c r="CK1833" s="536"/>
      <c r="CL1833" s="536"/>
      <c r="CM1833" s="81"/>
      <c r="CN1833" s="1230"/>
      <c r="CO1833" s="1231"/>
      <c r="CP1833" s="1227"/>
    </row>
    <row r="1834" spans="89:94">
      <c r="CK1834" s="536"/>
      <c r="CL1834" s="536"/>
      <c r="CM1834" s="81"/>
      <c r="CN1834" s="1230"/>
      <c r="CO1834" s="1231"/>
      <c r="CP1834" s="1227"/>
    </row>
    <row r="1835" spans="89:94">
      <c r="CK1835" s="536"/>
      <c r="CL1835" s="536"/>
      <c r="CM1835" s="81"/>
      <c r="CN1835" s="1230"/>
      <c r="CO1835" s="1231"/>
      <c r="CP1835" s="1227"/>
    </row>
    <row r="1836" spans="89:94">
      <c r="CK1836" s="536"/>
      <c r="CL1836" s="536"/>
      <c r="CM1836" s="81"/>
      <c r="CN1836" s="1230"/>
      <c r="CO1836" s="1231"/>
      <c r="CP1836" s="1227"/>
    </row>
    <row r="1837" spans="89:94">
      <c r="CK1837" s="536"/>
      <c r="CL1837" s="536"/>
      <c r="CM1837" s="81"/>
      <c r="CN1837" s="1230"/>
      <c r="CO1837" s="1231"/>
      <c r="CP1837" s="1227"/>
    </row>
    <row r="1838" spans="89:94">
      <c r="CK1838" s="536"/>
      <c r="CL1838" s="536"/>
      <c r="CM1838" s="81"/>
      <c r="CN1838" s="1230"/>
      <c r="CO1838" s="1231"/>
      <c r="CP1838" s="1227"/>
    </row>
    <row r="1839" spans="89:94">
      <c r="CK1839" s="536"/>
      <c r="CL1839" s="536"/>
      <c r="CM1839" s="81"/>
      <c r="CN1839" s="1230"/>
      <c r="CO1839" s="1231"/>
      <c r="CP1839" s="1227"/>
    </row>
    <row r="1840" spans="89:94">
      <c r="CK1840" s="536"/>
      <c r="CL1840" s="536"/>
      <c r="CM1840" s="81"/>
      <c r="CN1840" s="1230"/>
      <c r="CO1840" s="1231"/>
      <c r="CP1840" s="1227"/>
    </row>
    <row r="1841" spans="89:94">
      <c r="CK1841" s="536"/>
      <c r="CL1841" s="536"/>
      <c r="CM1841" s="81"/>
      <c r="CN1841" s="1230"/>
      <c r="CO1841" s="1231"/>
      <c r="CP1841" s="1227"/>
    </row>
    <row r="1842" spans="89:94">
      <c r="CK1842" s="536"/>
      <c r="CL1842" s="536"/>
      <c r="CM1842" s="81"/>
      <c r="CN1842" s="1230"/>
      <c r="CO1842" s="1231"/>
      <c r="CP1842" s="1227"/>
    </row>
    <row r="1843" spans="89:94">
      <c r="CK1843" s="536"/>
      <c r="CL1843" s="536"/>
      <c r="CM1843" s="81"/>
      <c r="CN1843" s="1230"/>
      <c r="CO1843" s="1231"/>
      <c r="CP1843" s="1227"/>
    </row>
    <row r="1844" spans="89:94">
      <c r="CK1844" s="536"/>
      <c r="CL1844" s="536"/>
      <c r="CM1844" s="81"/>
      <c r="CN1844" s="1230"/>
      <c r="CO1844" s="1231"/>
      <c r="CP1844" s="1227"/>
    </row>
    <row r="1845" spans="89:94">
      <c r="CK1845" s="536"/>
      <c r="CL1845" s="536"/>
      <c r="CM1845" s="81"/>
      <c r="CN1845" s="1230"/>
      <c r="CO1845" s="1231"/>
      <c r="CP1845" s="1227"/>
    </row>
    <row r="1846" spans="89:94">
      <c r="CK1846" s="536"/>
      <c r="CL1846" s="536"/>
      <c r="CM1846" s="81"/>
      <c r="CN1846" s="1230"/>
      <c r="CO1846" s="1231"/>
      <c r="CP1846" s="1227"/>
    </row>
    <row r="1847" spans="89:94">
      <c r="CK1847" s="536"/>
      <c r="CL1847" s="536"/>
      <c r="CM1847" s="81"/>
      <c r="CN1847" s="1230"/>
      <c r="CO1847" s="1231"/>
      <c r="CP1847" s="1227"/>
    </row>
    <row r="1848" spans="89:94">
      <c r="CK1848" s="536"/>
      <c r="CL1848" s="536"/>
      <c r="CM1848" s="81"/>
      <c r="CN1848" s="1230"/>
      <c r="CO1848" s="1231"/>
      <c r="CP1848" s="1227"/>
    </row>
    <row r="1849" spans="89:94">
      <c r="CK1849" s="536"/>
      <c r="CL1849" s="536"/>
      <c r="CM1849" s="81"/>
      <c r="CN1849" s="1230"/>
      <c r="CO1849" s="1231"/>
      <c r="CP1849" s="1227"/>
    </row>
    <row r="1850" spans="89:94">
      <c r="CK1850" s="536"/>
      <c r="CL1850" s="536"/>
      <c r="CM1850" s="81"/>
      <c r="CN1850" s="1230"/>
      <c r="CO1850" s="1231"/>
      <c r="CP1850" s="1227"/>
    </row>
    <row r="1851" spans="89:94">
      <c r="CK1851" s="536"/>
      <c r="CL1851" s="536"/>
      <c r="CM1851" s="81"/>
      <c r="CN1851" s="1230"/>
      <c r="CO1851" s="1231"/>
      <c r="CP1851" s="1227"/>
    </row>
    <row r="1852" spans="89:94">
      <c r="CK1852" s="536"/>
      <c r="CL1852" s="536"/>
      <c r="CM1852" s="81"/>
      <c r="CN1852" s="1230"/>
      <c r="CO1852" s="1231"/>
      <c r="CP1852" s="1227"/>
    </row>
    <row r="1853" spans="89:94">
      <c r="CK1853" s="536"/>
      <c r="CL1853" s="536"/>
      <c r="CM1853" s="81"/>
      <c r="CN1853" s="1230"/>
      <c r="CO1853" s="1231"/>
      <c r="CP1853" s="1227"/>
    </row>
    <row r="1854" spans="89:94">
      <c r="CK1854" s="536"/>
      <c r="CL1854" s="536"/>
      <c r="CM1854" s="81"/>
      <c r="CN1854" s="1230"/>
      <c r="CO1854" s="1231"/>
      <c r="CP1854" s="1227"/>
    </row>
    <row r="1855" spans="89:94">
      <c r="CK1855" s="536"/>
      <c r="CL1855" s="536"/>
      <c r="CM1855" s="81"/>
      <c r="CN1855" s="1230"/>
      <c r="CO1855" s="1231"/>
      <c r="CP1855" s="1227"/>
    </row>
    <row r="1856" spans="89:94">
      <c r="CK1856" s="536"/>
      <c r="CL1856" s="536"/>
      <c r="CM1856" s="81"/>
      <c r="CN1856" s="1230"/>
      <c r="CO1856" s="1231"/>
      <c r="CP1856" s="1227"/>
    </row>
    <row r="1857" spans="89:94">
      <c r="CK1857" s="536"/>
      <c r="CL1857" s="536"/>
      <c r="CM1857" s="81"/>
      <c r="CN1857" s="1230"/>
      <c r="CO1857" s="1231"/>
      <c r="CP1857" s="1227"/>
    </row>
    <row r="1858" spans="89:94">
      <c r="CK1858" s="536"/>
      <c r="CL1858" s="536"/>
      <c r="CM1858" s="81"/>
      <c r="CN1858" s="1230"/>
      <c r="CO1858" s="1231"/>
      <c r="CP1858" s="1227"/>
    </row>
    <row r="1859" spans="89:94">
      <c r="CK1859" s="536"/>
      <c r="CL1859" s="536"/>
      <c r="CM1859" s="81"/>
      <c r="CN1859" s="1230"/>
      <c r="CO1859" s="1231"/>
      <c r="CP1859" s="1227"/>
    </row>
    <row r="1860" spans="89:94">
      <c r="CK1860" s="536"/>
      <c r="CL1860" s="536"/>
      <c r="CM1860" s="81"/>
      <c r="CN1860" s="1230"/>
      <c r="CO1860" s="1231"/>
      <c r="CP1860" s="1227"/>
    </row>
    <row r="1861" spans="89:94">
      <c r="CK1861" s="536"/>
      <c r="CL1861" s="536"/>
      <c r="CM1861" s="81"/>
      <c r="CN1861" s="1230"/>
      <c r="CO1861" s="1231"/>
      <c r="CP1861" s="1227"/>
    </row>
    <row r="1862" spans="89:94">
      <c r="CK1862" s="536"/>
      <c r="CL1862" s="536"/>
      <c r="CM1862" s="81"/>
      <c r="CN1862" s="1230"/>
      <c r="CO1862" s="1231"/>
      <c r="CP1862" s="1227"/>
    </row>
    <row r="1863" spans="89:94">
      <c r="CK1863" s="536"/>
      <c r="CL1863" s="536"/>
      <c r="CM1863" s="81"/>
      <c r="CN1863" s="1230"/>
      <c r="CO1863" s="1231"/>
      <c r="CP1863" s="1227"/>
    </row>
    <row r="1864" spans="89:94">
      <c r="CK1864" s="536"/>
      <c r="CL1864" s="536"/>
      <c r="CM1864" s="81"/>
      <c r="CN1864" s="1230"/>
      <c r="CO1864" s="1231"/>
      <c r="CP1864" s="1227"/>
    </row>
    <row r="1865" spans="89:94">
      <c r="CK1865" s="536"/>
      <c r="CL1865" s="536"/>
      <c r="CM1865" s="81"/>
      <c r="CN1865" s="1230"/>
      <c r="CO1865" s="1231"/>
      <c r="CP1865" s="1227"/>
    </row>
    <row r="1866" spans="89:94">
      <c r="CK1866" s="536"/>
      <c r="CL1866" s="536"/>
      <c r="CM1866" s="81"/>
      <c r="CN1866" s="1230"/>
      <c r="CO1866" s="1231"/>
      <c r="CP1866" s="1227"/>
    </row>
    <row r="1867" spans="89:94">
      <c r="CK1867" s="536"/>
      <c r="CL1867" s="536"/>
      <c r="CM1867" s="81"/>
      <c r="CN1867" s="1230"/>
      <c r="CO1867" s="1231"/>
      <c r="CP1867" s="1227"/>
    </row>
    <row r="1868" spans="89:94">
      <c r="CK1868" s="536"/>
      <c r="CL1868" s="536"/>
      <c r="CM1868" s="81"/>
      <c r="CN1868" s="1230"/>
      <c r="CO1868" s="1231"/>
      <c r="CP1868" s="1227"/>
    </row>
    <row r="1869" spans="89:94">
      <c r="CK1869" s="536"/>
      <c r="CL1869" s="536"/>
      <c r="CM1869" s="81"/>
      <c r="CN1869" s="1230"/>
      <c r="CO1869" s="1231"/>
      <c r="CP1869" s="1227"/>
    </row>
    <row r="1870" spans="89:94">
      <c r="CK1870" s="536"/>
      <c r="CL1870" s="536"/>
      <c r="CM1870" s="81"/>
      <c r="CN1870" s="1230"/>
      <c r="CO1870" s="1231"/>
      <c r="CP1870" s="1227"/>
    </row>
    <row r="1871" spans="89:94">
      <c r="CK1871" s="536"/>
      <c r="CL1871" s="536"/>
      <c r="CM1871" s="81"/>
      <c r="CN1871" s="1230"/>
      <c r="CO1871" s="1231"/>
      <c r="CP1871" s="1227"/>
    </row>
    <row r="1872" spans="89:94">
      <c r="CK1872" s="536"/>
      <c r="CL1872" s="536"/>
      <c r="CM1872" s="81"/>
      <c r="CN1872" s="1230"/>
      <c r="CO1872" s="1231"/>
      <c r="CP1872" s="1227"/>
    </row>
    <row r="1873" spans="89:94">
      <c r="CK1873" s="536"/>
      <c r="CL1873" s="536"/>
      <c r="CM1873" s="81"/>
      <c r="CN1873" s="1230"/>
      <c r="CO1873" s="1231"/>
      <c r="CP1873" s="1227"/>
    </row>
    <row r="1874" spans="89:94">
      <c r="CK1874" s="536"/>
      <c r="CL1874" s="536"/>
      <c r="CM1874" s="81"/>
      <c r="CN1874" s="1230"/>
      <c r="CO1874" s="1231"/>
      <c r="CP1874" s="1227"/>
    </row>
    <row r="1875" spans="89:94">
      <c r="CK1875" s="536"/>
      <c r="CL1875" s="536"/>
      <c r="CM1875" s="81"/>
      <c r="CN1875" s="1230"/>
      <c r="CO1875" s="1231"/>
      <c r="CP1875" s="1227"/>
    </row>
    <row r="1876" spans="89:94">
      <c r="CK1876" s="536"/>
      <c r="CL1876" s="536"/>
      <c r="CM1876" s="81"/>
      <c r="CN1876" s="1230"/>
      <c r="CO1876" s="1231"/>
      <c r="CP1876" s="1227"/>
    </row>
    <row r="1877" spans="89:94">
      <c r="CK1877" s="536"/>
      <c r="CL1877" s="536"/>
      <c r="CM1877" s="81"/>
      <c r="CN1877" s="1230"/>
      <c r="CO1877" s="1231"/>
      <c r="CP1877" s="1227"/>
    </row>
    <row r="1878" spans="89:94">
      <c r="CK1878" s="536"/>
      <c r="CL1878" s="536"/>
      <c r="CM1878" s="81"/>
      <c r="CN1878" s="1230"/>
      <c r="CO1878" s="1231"/>
      <c r="CP1878" s="1227"/>
    </row>
    <row r="1879" spans="89:94">
      <c r="CK1879" s="536"/>
      <c r="CL1879" s="536"/>
      <c r="CM1879" s="81"/>
      <c r="CN1879" s="1230"/>
      <c r="CO1879" s="1231"/>
      <c r="CP1879" s="1227"/>
    </row>
    <row r="1880" spans="89:94">
      <c r="CK1880" s="536"/>
      <c r="CL1880" s="536"/>
      <c r="CM1880" s="81"/>
      <c r="CN1880" s="1230"/>
      <c r="CO1880" s="1231"/>
      <c r="CP1880" s="1227"/>
    </row>
    <row r="1881" spans="89:94">
      <c r="CK1881" s="536"/>
      <c r="CL1881" s="536"/>
      <c r="CM1881" s="81"/>
      <c r="CN1881" s="1230"/>
      <c r="CO1881" s="1231"/>
      <c r="CP1881" s="1227"/>
    </row>
    <row r="1882" spans="89:94">
      <c r="CK1882" s="536"/>
      <c r="CL1882" s="536"/>
      <c r="CM1882" s="81"/>
      <c r="CN1882" s="1230"/>
      <c r="CO1882" s="1231"/>
      <c r="CP1882" s="1227"/>
    </row>
    <row r="1883" spans="89:94">
      <c r="CK1883" s="536"/>
      <c r="CL1883" s="536"/>
      <c r="CM1883" s="81"/>
      <c r="CN1883" s="1230"/>
      <c r="CO1883" s="1231"/>
      <c r="CP1883" s="1227"/>
    </row>
    <row r="1884" spans="89:94">
      <c r="CK1884" s="536"/>
      <c r="CL1884" s="536"/>
      <c r="CM1884" s="81"/>
      <c r="CN1884" s="1230"/>
      <c r="CO1884" s="1231"/>
      <c r="CP1884" s="1227"/>
    </row>
    <row r="1885" spans="89:94">
      <c r="CK1885" s="536"/>
      <c r="CL1885" s="536"/>
      <c r="CM1885" s="81"/>
      <c r="CN1885" s="1230"/>
      <c r="CO1885" s="1231"/>
      <c r="CP1885" s="1227"/>
    </row>
    <row r="1886" spans="89:94">
      <c r="CK1886" s="536"/>
      <c r="CL1886" s="536"/>
      <c r="CM1886" s="81"/>
      <c r="CN1886" s="1230"/>
      <c r="CO1886" s="1231"/>
      <c r="CP1886" s="1227"/>
    </row>
    <row r="1887" spans="89:94">
      <c r="CK1887" s="536"/>
      <c r="CL1887" s="536"/>
      <c r="CM1887" s="81"/>
      <c r="CN1887" s="1230"/>
      <c r="CO1887" s="1231"/>
      <c r="CP1887" s="1227"/>
    </row>
    <row r="1888" spans="89:94">
      <c r="CK1888" s="536"/>
      <c r="CL1888" s="536"/>
      <c r="CM1888" s="81"/>
      <c r="CN1888" s="1230"/>
      <c r="CO1888" s="1231"/>
      <c r="CP1888" s="1227"/>
    </row>
    <row r="1889" spans="89:94">
      <c r="CK1889" s="536"/>
      <c r="CL1889" s="536"/>
      <c r="CM1889" s="81"/>
      <c r="CN1889" s="1230"/>
      <c r="CO1889" s="1231"/>
      <c r="CP1889" s="1227"/>
    </row>
    <row r="1890" spans="89:94">
      <c r="CK1890" s="536"/>
      <c r="CL1890" s="536"/>
      <c r="CM1890" s="81"/>
      <c r="CN1890" s="1230"/>
      <c r="CO1890" s="1231"/>
      <c r="CP1890" s="1227"/>
    </row>
    <row r="1891" spans="89:94">
      <c r="CK1891" s="536"/>
      <c r="CL1891" s="536"/>
      <c r="CM1891" s="81"/>
      <c r="CN1891" s="1230"/>
      <c r="CO1891" s="1231"/>
      <c r="CP1891" s="1227"/>
    </row>
    <row r="1892" spans="89:94">
      <c r="CK1892" s="536"/>
      <c r="CL1892" s="536"/>
      <c r="CM1892" s="81"/>
      <c r="CN1892" s="1230"/>
      <c r="CO1892" s="1231"/>
      <c r="CP1892" s="1227"/>
    </row>
    <row r="1893" spans="89:94">
      <c r="CK1893" s="536"/>
      <c r="CL1893" s="536"/>
      <c r="CM1893" s="81"/>
      <c r="CN1893" s="1230"/>
      <c r="CO1893" s="1231"/>
      <c r="CP1893" s="1227"/>
    </row>
    <row r="1894" spans="89:94">
      <c r="CK1894" s="536"/>
      <c r="CL1894" s="536"/>
      <c r="CM1894" s="81"/>
      <c r="CN1894" s="1230"/>
      <c r="CO1894" s="1231"/>
      <c r="CP1894" s="1227"/>
    </row>
    <row r="1895" spans="89:94">
      <c r="CK1895" s="536"/>
      <c r="CL1895" s="536"/>
      <c r="CM1895" s="81"/>
      <c r="CN1895" s="1230"/>
      <c r="CO1895" s="1231"/>
      <c r="CP1895" s="1227"/>
    </row>
    <row r="1896" spans="89:94">
      <c r="CK1896" s="536"/>
      <c r="CL1896" s="536"/>
      <c r="CM1896" s="81"/>
      <c r="CN1896" s="1230"/>
      <c r="CO1896" s="1231"/>
      <c r="CP1896" s="1227"/>
    </row>
    <row r="1897" spans="89:94">
      <c r="CK1897" s="536"/>
      <c r="CL1897" s="536"/>
      <c r="CM1897" s="81"/>
      <c r="CN1897" s="1230"/>
      <c r="CO1897" s="1231"/>
      <c r="CP1897" s="1227"/>
    </row>
    <row r="1898" spans="89:94">
      <c r="CK1898" s="536"/>
      <c r="CL1898" s="536"/>
      <c r="CM1898" s="81"/>
      <c r="CN1898" s="1230"/>
      <c r="CO1898" s="1231"/>
      <c r="CP1898" s="1227"/>
    </row>
    <row r="1899" spans="89:94">
      <c r="CK1899" s="536"/>
      <c r="CL1899" s="536"/>
      <c r="CM1899" s="81"/>
      <c r="CN1899" s="1230"/>
      <c r="CO1899" s="1231"/>
      <c r="CP1899" s="1227"/>
    </row>
    <row r="1900" spans="89:94">
      <c r="CK1900" s="536"/>
      <c r="CL1900" s="536"/>
      <c r="CM1900" s="81"/>
      <c r="CN1900" s="1230"/>
      <c r="CO1900" s="1231"/>
      <c r="CP1900" s="1227"/>
    </row>
    <row r="1901" spans="89:94">
      <c r="CK1901" s="536"/>
      <c r="CL1901" s="536"/>
      <c r="CM1901" s="81"/>
      <c r="CN1901" s="1230"/>
      <c r="CO1901" s="1231"/>
      <c r="CP1901" s="1227"/>
    </row>
    <row r="1902" spans="89:94">
      <c r="CK1902" s="536"/>
      <c r="CL1902" s="536"/>
      <c r="CM1902" s="81"/>
      <c r="CN1902" s="1230"/>
      <c r="CO1902" s="1231"/>
      <c r="CP1902" s="1227"/>
    </row>
    <row r="1903" spans="89:94">
      <c r="CK1903" s="536"/>
      <c r="CL1903" s="536"/>
      <c r="CM1903" s="81"/>
      <c r="CN1903" s="1230"/>
      <c r="CO1903" s="1231"/>
      <c r="CP1903" s="1227"/>
    </row>
    <row r="1904" spans="89:94">
      <c r="CK1904" s="536"/>
      <c r="CL1904" s="536"/>
      <c r="CM1904" s="81"/>
      <c r="CN1904" s="1230"/>
      <c r="CO1904" s="1231"/>
      <c r="CP1904" s="1227"/>
    </row>
    <row r="1905" spans="89:94">
      <c r="CK1905" s="536"/>
      <c r="CL1905" s="536"/>
      <c r="CM1905" s="81"/>
      <c r="CN1905" s="1230"/>
      <c r="CO1905" s="1231"/>
      <c r="CP1905" s="1227"/>
    </row>
    <row r="1906" spans="89:94">
      <c r="CK1906" s="536"/>
      <c r="CL1906" s="536"/>
      <c r="CM1906" s="81"/>
      <c r="CN1906" s="1230"/>
      <c r="CO1906" s="1231"/>
      <c r="CP1906" s="1227"/>
    </row>
    <row r="1907" spans="89:94">
      <c r="CK1907" s="536"/>
      <c r="CL1907" s="536"/>
      <c r="CM1907" s="81"/>
      <c r="CN1907" s="1230"/>
      <c r="CO1907" s="1231"/>
      <c r="CP1907" s="1227"/>
    </row>
    <row r="1908" spans="89:94">
      <c r="CK1908" s="536"/>
      <c r="CL1908" s="536"/>
      <c r="CM1908" s="81"/>
      <c r="CN1908" s="1230"/>
      <c r="CO1908" s="1231"/>
      <c r="CP1908" s="1227"/>
    </row>
    <row r="1909" spans="89:94">
      <c r="CK1909" s="536"/>
      <c r="CL1909" s="536"/>
      <c r="CM1909" s="81"/>
      <c r="CN1909" s="1230"/>
      <c r="CO1909" s="1231"/>
      <c r="CP1909" s="1227"/>
    </row>
    <row r="1910" spans="89:94">
      <c r="CK1910" s="536"/>
      <c r="CL1910" s="536"/>
      <c r="CM1910" s="81"/>
      <c r="CN1910" s="1230"/>
      <c r="CO1910" s="1231"/>
      <c r="CP1910" s="1227"/>
    </row>
    <row r="1911" spans="89:94">
      <c r="CK1911" s="536"/>
      <c r="CL1911" s="536"/>
      <c r="CM1911" s="81"/>
      <c r="CN1911" s="1230"/>
      <c r="CO1911" s="1231"/>
      <c r="CP1911" s="1227"/>
    </row>
    <row r="1912" spans="89:94">
      <c r="CK1912" s="536"/>
      <c r="CL1912" s="536"/>
      <c r="CM1912" s="81"/>
      <c r="CN1912" s="1230"/>
      <c r="CO1912" s="1231"/>
      <c r="CP1912" s="1227"/>
    </row>
    <row r="1913" spans="89:94">
      <c r="CK1913" s="536"/>
      <c r="CL1913" s="536"/>
      <c r="CM1913" s="81"/>
      <c r="CN1913" s="1230"/>
      <c r="CO1913" s="1231"/>
      <c r="CP1913" s="1227"/>
    </row>
    <row r="1914" spans="89:94">
      <c r="CK1914" s="536"/>
      <c r="CL1914" s="536"/>
      <c r="CM1914" s="81"/>
      <c r="CN1914" s="1230"/>
      <c r="CO1914" s="1231"/>
      <c r="CP1914" s="1227"/>
    </row>
    <row r="1915" spans="89:94">
      <c r="CK1915" s="536"/>
      <c r="CL1915" s="536"/>
      <c r="CM1915" s="81"/>
      <c r="CN1915" s="1230"/>
      <c r="CO1915" s="1231"/>
      <c r="CP1915" s="1227"/>
    </row>
    <row r="1916" spans="89:94">
      <c r="CK1916" s="536"/>
      <c r="CL1916" s="536"/>
      <c r="CM1916" s="81"/>
      <c r="CN1916" s="1230"/>
      <c r="CO1916" s="1231"/>
      <c r="CP1916" s="1227"/>
    </row>
    <row r="1917" spans="89:94">
      <c r="CK1917" s="536"/>
      <c r="CL1917" s="536"/>
      <c r="CM1917" s="81"/>
      <c r="CN1917" s="1230"/>
      <c r="CO1917" s="1231"/>
      <c r="CP1917" s="1227"/>
    </row>
    <row r="1918" spans="89:94">
      <c r="CK1918" s="536"/>
      <c r="CL1918" s="536"/>
      <c r="CM1918" s="81"/>
      <c r="CN1918" s="1230"/>
      <c r="CO1918" s="1231"/>
      <c r="CP1918" s="1227"/>
    </row>
    <row r="1919" spans="89:94">
      <c r="CK1919" s="536"/>
      <c r="CL1919" s="536"/>
      <c r="CM1919" s="81"/>
      <c r="CN1919" s="1230"/>
      <c r="CO1919" s="1231"/>
      <c r="CP1919" s="1227"/>
    </row>
    <row r="1920" spans="89:94">
      <c r="CK1920" s="536"/>
      <c r="CL1920" s="536"/>
      <c r="CM1920" s="81"/>
      <c r="CN1920" s="1230"/>
      <c r="CO1920" s="1231"/>
      <c r="CP1920" s="1227"/>
    </row>
    <row r="1921" spans="89:94">
      <c r="CK1921" s="536"/>
      <c r="CL1921" s="536"/>
      <c r="CM1921" s="81"/>
      <c r="CN1921" s="1230"/>
      <c r="CO1921" s="1231"/>
      <c r="CP1921" s="1227"/>
    </row>
    <row r="1922" spans="89:94">
      <c r="CK1922" s="536"/>
      <c r="CL1922" s="536"/>
      <c r="CM1922" s="81"/>
      <c r="CN1922" s="1230"/>
      <c r="CO1922" s="1231"/>
      <c r="CP1922" s="1227"/>
    </row>
    <row r="1923" spans="89:94">
      <c r="CK1923" s="536"/>
      <c r="CL1923" s="536"/>
      <c r="CM1923" s="81"/>
      <c r="CN1923" s="1230"/>
      <c r="CO1923" s="1231"/>
      <c r="CP1923" s="1227"/>
    </row>
    <row r="1924" spans="89:94">
      <c r="CK1924" s="536"/>
      <c r="CL1924" s="536"/>
      <c r="CM1924" s="81"/>
      <c r="CN1924" s="1230"/>
      <c r="CO1924" s="1231"/>
      <c r="CP1924" s="1227"/>
    </row>
    <row r="1925" spans="89:94">
      <c r="CK1925" s="536"/>
      <c r="CL1925" s="536"/>
      <c r="CM1925" s="81"/>
      <c r="CN1925" s="1230"/>
      <c r="CO1925" s="1231"/>
      <c r="CP1925" s="1227"/>
    </row>
    <row r="1926" spans="89:94">
      <c r="CK1926" s="536"/>
      <c r="CL1926" s="536"/>
      <c r="CM1926" s="81"/>
      <c r="CN1926" s="1230"/>
      <c r="CO1926" s="1231"/>
      <c r="CP1926" s="1227"/>
    </row>
    <row r="1927" spans="89:94">
      <c r="CK1927" s="536"/>
      <c r="CL1927" s="536"/>
      <c r="CM1927" s="81"/>
      <c r="CN1927" s="1230"/>
      <c r="CO1927" s="1231"/>
      <c r="CP1927" s="1227"/>
    </row>
    <row r="1928" spans="89:94">
      <c r="CK1928" s="536"/>
      <c r="CL1928" s="536"/>
      <c r="CM1928" s="81"/>
      <c r="CN1928" s="1230"/>
      <c r="CO1928" s="1231"/>
      <c r="CP1928" s="1227"/>
    </row>
    <row r="1929" spans="89:94">
      <c r="CK1929" s="536"/>
      <c r="CL1929" s="536"/>
      <c r="CM1929" s="81"/>
      <c r="CN1929" s="1230"/>
      <c r="CO1929" s="1231"/>
      <c r="CP1929" s="1227"/>
    </row>
    <row r="1930" spans="89:94">
      <c r="CK1930" s="536"/>
      <c r="CL1930" s="536"/>
      <c r="CM1930" s="81"/>
      <c r="CN1930" s="1230"/>
      <c r="CO1930" s="1231"/>
      <c r="CP1930" s="1227"/>
    </row>
    <row r="1931" spans="89:94">
      <c r="CK1931" s="536"/>
      <c r="CL1931" s="536"/>
      <c r="CM1931" s="81"/>
      <c r="CN1931" s="1230"/>
      <c r="CO1931" s="1231"/>
      <c r="CP1931" s="1227"/>
    </row>
    <row r="1932" spans="89:94">
      <c r="CK1932" s="536"/>
      <c r="CL1932" s="536"/>
      <c r="CM1932" s="81"/>
      <c r="CN1932" s="1230"/>
      <c r="CO1932" s="1231"/>
      <c r="CP1932" s="1227"/>
    </row>
    <row r="1933" spans="89:94">
      <c r="CK1933" s="536"/>
      <c r="CL1933" s="536"/>
      <c r="CM1933" s="81"/>
      <c r="CN1933" s="1230"/>
      <c r="CO1933" s="1231"/>
      <c r="CP1933" s="1227"/>
    </row>
    <row r="1934" spans="89:94">
      <c r="CK1934" s="536"/>
      <c r="CL1934" s="536"/>
      <c r="CM1934" s="81"/>
      <c r="CN1934" s="1230"/>
      <c r="CO1934" s="1231"/>
      <c r="CP1934" s="1227"/>
    </row>
    <row r="1935" spans="89:94">
      <c r="CK1935" s="536"/>
      <c r="CL1935" s="536"/>
      <c r="CM1935" s="81"/>
      <c r="CN1935" s="1230"/>
      <c r="CO1935" s="1231"/>
      <c r="CP1935" s="1227"/>
    </row>
    <row r="1936" spans="89:94">
      <c r="CK1936" s="536"/>
      <c r="CL1936" s="536"/>
      <c r="CM1936" s="81"/>
      <c r="CN1936" s="1230"/>
      <c r="CO1936" s="1231"/>
      <c r="CP1936" s="1227"/>
    </row>
    <row r="1937" spans="89:94">
      <c r="CK1937" s="536"/>
      <c r="CL1937" s="536"/>
      <c r="CM1937" s="81"/>
      <c r="CN1937" s="1230"/>
      <c r="CO1937" s="1231"/>
      <c r="CP1937" s="1227"/>
    </row>
    <row r="1938" spans="89:94">
      <c r="CK1938" s="536"/>
      <c r="CL1938" s="536"/>
      <c r="CM1938" s="81"/>
      <c r="CN1938" s="1230"/>
      <c r="CO1938" s="1231"/>
      <c r="CP1938" s="1227"/>
    </row>
    <row r="1939" spans="89:94">
      <c r="CK1939" s="536"/>
      <c r="CL1939" s="536"/>
      <c r="CM1939" s="81"/>
      <c r="CN1939" s="1230"/>
      <c r="CO1939" s="1231"/>
      <c r="CP1939" s="1227"/>
    </row>
    <row r="1940" spans="89:94">
      <c r="CK1940" s="536"/>
      <c r="CL1940" s="536"/>
      <c r="CM1940" s="81"/>
      <c r="CN1940" s="1230"/>
      <c r="CO1940" s="1231"/>
      <c r="CP1940" s="1227"/>
    </row>
    <row r="1941" spans="89:94">
      <c r="CK1941" s="536"/>
      <c r="CL1941" s="536"/>
      <c r="CM1941" s="81"/>
      <c r="CN1941" s="1230"/>
      <c r="CO1941" s="1231"/>
      <c r="CP1941" s="1227"/>
    </row>
    <row r="1942" spans="89:94">
      <c r="CK1942" s="536"/>
      <c r="CL1942" s="536"/>
      <c r="CM1942" s="81"/>
      <c r="CN1942" s="1230"/>
      <c r="CO1942" s="1231"/>
      <c r="CP1942" s="1227"/>
    </row>
    <row r="1943" spans="89:94">
      <c r="CK1943" s="536"/>
      <c r="CL1943" s="536"/>
      <c r="CM1943" s="81"/>
      <c r="CN1943" s="1230"/>
      <c r="CO1943" s="1231"/>
      <c r="CP1943" s="1227"/>
    </row>
    <row r="1944" spans="89:94">
      <c r="CK1944" s="536"/>
      <c r="CL1944" s="536"/>
      <c r="CM1944" s="81"/>
      <c r="CN1944" s="1230"/>
      <c r="CO1944" s="1231"/>
      <c r="CP1944" s="1227"/>
    </row>
    <row r="1945" spans="89:94">
      <c r="CK1945" s="536"/>
      <c r="CL1945" s="536"/>
      <c r="CM1945" s="81"/>
      <c r="CN1945" s="1230"/>
      <c r="CO1945" s="1231"/>
      <c r="CP1945" s="1227"/>
    </row>
    <row r="1946" spans="89:94">
      <c r="CK1946" s="536"/>
      <c r="CL1946" s="536"/>
      <c r="CM1946" s="81"/>
      <c r="CN1946" s="1230"/>
      <c r="CO1946" s="1231"/>
      <c r="CP1946" s="1227"/>
    </row>
    <row r="1947" spans="89:94">
      <c r="CK1947" s="536"/>
      <c r="CL1947" s="536"/>
      <c r="CM1947" s="81"/>
      <c r="CN1947" s="1230"/>
      <c r="CO1947" s="1231"/>
      <c r="CP1947" s="1227"/>
    </row>
    <row r="1948" spans="89:94">
      <c r="CK1948" s="536"/>
      <c r="CL1948" s="536"/>
      <c r="CM1948" s="81"/>
      <c r="CN1948" s="1230"/>
      <c r="CO1948" s="1231"/>
      <c r="CP1948" s="1227"/>
    </row>
    <row r="1949" spans="89:94">
      <c r="CK1949" s="536"/>
      <c r="CL1949" s="536"/>
      <c r="CM1949" s="81"/>
      <c r="CN1949" s="1230"/>
      <c r="CO1949" s="1231"/>
      <c r="CP1949" s="1227"/>
    </row>
    <row r="1950" spans="89:94">
      <c r="CK1950" s="536"/>
      <c r="CL1950" s="536"/>
      <c r="CM1950" s="81"/>
      <c r="CN1950" s="1230"/>
      <c r="CO1950" s="1231"/>
      <c r="CP1950" s="1227"/>
    </row>
    <row r="1951" spans="89:94">
      <c r="CK1951" s="536"/>
      <c r="CL1951" s="536"/>
      <c r="CM1951" s="81"/>
      <c r="CN1951" s="1230"/>
      <c r="CO1951" s="1231"/>
      <c r="CP1951" s="1227"/>
    </row>
    <row r="1952" spans="89:94">
      <c r="CK1952" s="536"/>
      <c r="CL1952" s="536"/>
      <c r="CM1952" s="81"/>
      <c r="CN1952" s="1230"/>
      <c r="CO1952" s="1231"/>
      <c r="CP1952" s="1227"/>
    </row>
    <row r="1953" spans="89:94">
      <c r="CK1953" s="536"/>
      <c r="CL1953" s="536"/>
      <c r="CM1953" s="81"/>
      <c r="CN1953" s="1230"/>
      <c r="CO1953" s="1231"/>
      <c r="CP1953" s="1227"/>
    </row>
    <row r="1954" spans="89:94">
      <c r="CK1954" s="536"/>
      <c r="CL1954" s="536"/>
      <c r="CM1954" s="81"/>
      <c r="CN1954" s="1230"/>
      <c r="CO1954" s="1231"/>
      <c r="CP1954" s="1227"/>
    </row>
    <row r="1955" spans="89:94">
      <c r="CK1955" s="536"/>
      <c r="CL1955" s="536"/>
      <c r="CM1955" s="81"/>
      <c r="CN1955" s="1230"/>
      <c r="CO1955" s="1231"/>
      <c r="CP1955" s="1227"/>
    </row>
    <row r="1956" spans="89:94">
      <c r="CK1956" s="536"/>
      <c r="CL1956" s="536"/>
      <c r="CM1956" s="81"/>
      <c r="CN1956" s="1230"/>
      <c r="CO1956" s="1231"/>
      <c r="CP1956" s="1227"/>
    </row>
    <row r="1957" spans="89:94">
      <c r="CK1957" s="536"/>
      <c r="CL1957" s="536"/>
      <c r="CM1957" s="81"/>
      <c r="CN1957" s="1230"/>
      <c r="CO1957" s="1231"/>
      <c r="CP1957" s="1227"/>
    </row>
    <row r="1958" spans="89:94">
      <c r="CK1958" s="536"/>
      <c r="CL1958" s="536"/>
      <c r="CM1958" s="81"/>
      <c r="CN1958" s="1230"/>
      <c r="CO1958" s="1231"/>
      <c r="CP1958" s="1227"/>
    </row>
    <row r="1959" spans="89:94">
      <c r="CK1959" s="536"/>
      <c r="CL1959" s="536"/>
      <c r="CM1959" s="81"/>
      <c r="CN1959" s="1230"/>
      <c r="CO1959" s="1231"/>
      <c r="CP1959" s="1227"/>
    </row>
    <row r="1960" spans="89:94">
      <c r="CK1960" s="536"/>
      <c r="CL1960" s="536"/>
      <c r="CM1960" s="81"/>
      <c r="CN1960" s="1230"/>
      <c r="CO1960" s="1231"/>
      <c r="CP1960" s="1227"/>
    </row>
    <row r="1961" spans="89:94">
      <c r="CK1961" s="536"/>
      <c r="CL1961" s="536"/>
      <c r="CM1961" s="81"/>
      <c r="CN1961" s="1230"/>
      <c r="CO1961" s="1231"/>
      <c r="CP1961" s="1227"/>
    </row>
    <row r="1962" spans="89:94">
      <c r="CK1962" s="536"/>
      <c r="CL1962" s="536"/>
      <c r="CM1962" s="81"/>
      <c r="CN1962" s="1230"/>
      <c r="CO1962" s="1231"/>
      <c r="CP1962" s="1227"/>
    </row>
    <row r="1963" spans="89:94">
      <c r="CK1963" s="536"/>
      <c r="CL1963" s="536"/>
      <c r="CM1963" s="81"/>
      <c r="CN1963" s="1230"/>
      <c r="CO1963" s="1231"/>
      <c r="CP1963" s="1227"/>
    </row>
    <row r="1964" spans="89:94">
      <c r="CK1964" s="536"/>
      <c r="CL1964" s="536"/>
      <c r="CM1964" s="81"/>
      <c r="CN1964" s="1230"/>
      <c r="CO1964" s="1231"/>
      <c r="CP1964" s="1227"/>
    </row>
    <row r="1965" spans="89:94">
      <c r="CK1965" s="536"/>
      <c r="CL1965" s="536"/>
      <c r="CM1965" s="81"/>
      <c r="CN1965" s="1230"/>
      <c r="CO1965" s="1231"/>
      <c r="CP1965" s="1227"/>
    </row>
    <row r="1966" spans="89:94">
      <c r="CK1966" s="536"/>
      <c r="CL1966" s="536"/>
      <c r="CM1966" s="81"/>
      <c r="CN1966" s="1230"/>
      <c r="CO1966" s="1231"/>
      <c r="CP1966" s="1227"/>
    </row>
    <row r="1967" spans="89:94">
      <c r="CK1967" s="536"/>
      <c r="CL1967" s="536"/>
      <c r="CM1967" s="81"/>
      <c r="CN1967" s="1230"/>
      <c r="CO1967" s="1231"/>
      <c r="CP1967" s="1227"/>
    </row>
    <row r="1968" spans="89:94">
      <c r="CK1968" s="536"/>
      <c r="CL1968" s="536"/>
      <c r="CM1968" s="81"/>
      <c r="CN1968" s="1230"/>
      <c r="CO1968" s="1231"/>
      <c r="CP1968" s="1227"/>
    </row>
    <row r="1969" spans="89:94">
      <c r="CK1969" s="536"/>
      <c r="CL1969" s="536"/>
      <c r="CM1969" s="81"/>
      <c r="CN1969" s="1230"/>
      <c r="CO1969" s="1231"/>
      <c r="CP1969" s="1227"/>
    </row>
    <row r="1970" spans="89:94">
      <c r="CK1970" s="536"/>
      <c r="CL1970" s="536"/>
      <c r="CM1970" s="81"/>
      <c r="CN1970" s="1230"/>
      <c r="CO1970" s="1231"/>
      <c r="CP1970" s="1227"/>
    </row>
    <row r="1971" spans="89:94">
      <c r="CK1971" s="536"/>
      <c r="CL1971" s="536"/>
      <c r="CM1971" s="81"/>
      <c r="CN1971" s="1230"/>
      <c r="CO1971" s="1231"/>
      <c r="CP1971" s="1227"/>
    </row>
    <row r="1972" spans="89:94">
      <c r="CK1972" s="536"/>
      <c r="CL1972" s="536"/>
      <c r="CM1972" s="81"/>
      <c r="CN1972" s="1230"/>
      <c r="CO1972" s="1231"/>
      <c r="CP1972" s="1227"/>
    </row>
    <row r="1973" spans="89:94">
      <c r="CK1973" s="536"/>
      <c r="CL1973" s="536"/>
      <c r="CM1973" s="81"/>
      <c r="CN1973" s="1230"/>
      <c r="CO1973" s="1231"/>
      <c r="CP1973" s="1227"/>
    </row>
    <row r="1974" spans="89:94">
      <c r="CK1974" s="536"/>
      <c r="CL1974" s="536"/>
      <c r="CM1974" s="81"/>
      <c r="CN1974" s="1230"/>
      <c r="CO1974" s="1231"/>
      <c r="CP1974" s="1227"/>
    </row>
    <row r="1975" spans="89:94">
      <c r="CK1975" s="536"/>
      <c r="CL1975" s="536"/>
      <c r="CM1975" s="81"/>
      <c r="CN1975" s="1230"/>
      <c r="CO1975" s="1231"/>
      <c r="CP1975" s="1227"/>
    </row>
    <row r="1976" spans="89:94">
      <c r="CK1976" s="536"/>
      <c r="CL1976" s="536"/>
      <c r="CM1976" s="81"/>
      <c r="CN1976" s="1230"/>
      <c r="CO1976" s="1231"/>
      <c r="CP1976" s="1227"/>
    </row>
    <row r="1977" spans="89:94">
      <c r="CK1977" s="536"/>
      <c r="CL1977" s="536"/>
      <c r="CM1977" s="81"/>
      <c r="CN1977" s="1230"/>
      <c r="CO1977" s="1231"/>
      <c r="CP1977" s="1227"/>
    </row>
    <row r="1978" spans="89:94">
      <c r="CK1978" s="536"/>
      <c r="CL1978" s="536"/>
      <c r="CM1978" s="81"/>
      <c r="CN1978" s="1230"/>
      <c r="CO1978" s="1231"/>
      <c r="CP1978" s="1227"/>
    </row>
    <row r="1979" spans="89:94">
      <c r="CK1979" s="536"/>
      <c r="CL1979" s="536"/>
      <c r="CM1979" s="81"/>
      <c r="CN1979" s="1230"/>
      <c r="CO1979" s="1231"/>
      <c r="CP1979" s="1227"/>
    </row>
    <row r="1980" spans="89:94">
      <c r="CK1980" s="536"/>
      <c r="CL1980" s="536"/>
      <c r="CM1980" s="81"/>
      <c r="CN1980" s="1230"/>
      <c r="CO1980" s="1231"/>
      <c r="CP1980" s="1227"/>
    </row>
    <row r="1981" spans="89:94">
      <c r="CK1981" s="536"/>
      <c r="CL1981" s="536"/>
      <c r="CM1981" s="81"/>
      <c r="CN1981" s="1230"/>
      <c r="CO1981" s="1231"/>
      <c r="CP1981" s="1227"/>
    </row>
    <row r="1982" spans="89:94">
      <c r="CK1982" s="536"/>
      <c r="CL1982" s="536"/>
      <c r="CM1982" s="81"/>
      <c r="CN1982" s="1230"/>
      <c r="CO1982" s="1231"/>
      <c r="CP1982" s="1227"/>
    </row>
    <row r="1983" spans="89:94">
      <c r="CK1983" s="536"/>
      <c r="CL1983" s="536"/>
      <c r="CM1983" s="81"/>
      <c r="CN1983" s="1230"/>
      <c r="CO1983" s="1231"/>
      <c r="CP1983" s="1227"/>
    </row>
    <row r="1984" spans="89:94">
      <c r="CK1984" s="536"/>
      <c r="CL1984" s="536"/>
      <c r="CM1984" s="81"/>
      <c r="CN1984" s="1230"/>
      <c r="CO1984" s="1231"/>
      <c r="CP1984" s="1227"/>
    </row>
    <row r="1985" spans="89:94">
      <c r="CK1985" s="536"/>
      <c r="CL1985" s="536"/>
      <c r="CM1985" s="81"/>
      <c r="CN1985" s="1230"/>
      <c r="CO1985" s="1231"/>
      <c r="CP1985" s="1227"/>
    </row>
    <row r="1986" spans="89:94">
      <c r="CK1986" s="536"/>
      <c r="CL1986" s="536"/>
      <c r="CM1986" s="81"/>
      <c r="CN1986" s="1230"/>
      <c r="CO1986" s="1231"/>
      <c r="CP1986" s="1227"/>
    </row>
    <row r="1987" spans="89:94">
      <c r="CK1987" s="536"/>
      <c r="CL1987" s="536"/>
      <c r="CM1987" s="81"/>
      <c r="CN1987" s="1230"/>
      <c r="CO1987" s="1231"/>
      <c r="CP1987" s="1227"/>
    </row>
    <row r="1988" spans="89:94">
      <c r="CK1988" s="536"/>
      <c r="CL1988" s="536"/>
      <c r="CM1988" s="81"/>
      <c r="CN1988" s="1230"/>
      <c r="CO1988" s="1231"/>
      <c r="CP1988" s="1227"/>
    </row>
    <row r="1989" spans="89:94">
      <c r="CK1989" s="536"/>
      <c r="CL1989" s="536"/>
      <c r="CM1989" s="81"/>
      <c r="CN1989" s="1230"/>
      <c r="CO1989" s="1231"/>
      <c r="CP1989" s="1227"/>
    </row>
    <row r="1990" spans="89:94">
      <c r="CK1990" s="536"/>
      <c r="CL1990" s="536"/>
      <c r="CM1990" s="81"/>
      <c r="CN1990" s="1230"/>
      <c r="CO1990" s="1231"/>
      <c r="CP1990" s="1227"/>
    </row>
    <row r="1991" spans="89:94">
      <c r="CK1991" s="536"/>
      <c r="CL1991" s="536"/>
      <c r="CM1991" s="81"/>
      <c r="CN1991" s="1230"/>
      <c r="CO1991" s="1231"/>
      <c r="CP1991" s="1227"/>
    </row>
    <row r="1992" spans="89:94">
      <c r="CK1992" s="536"/>
      <c r="CL1992" s="536"/>
      <c r="CM1992" s="81"/>
      <c r="CN1992" s="1230"/>
      <c r="CO1992" s="1231"/>
      <c r="CP1992" s="1227"/>
    </row>
    <row r="1993" spans="89:94">
      <c r="CK1993" s="536"/>
      <c r="CL1993" s="536"/>
      <c r="CM1993" s="81"/>
      <c r="CN1993" s="1230"/>
      <c r="CO1993" s="1231"/>
      <c r="CP1993" s="1227"/>
    </row>
    <row r="1994" spans="89:94">
      <c r="CK1994" s="536"/>
      <c r="CL1994" s="536"/>
      <c r="CM1994" s="81"/>
      <c r="CN1994" s="1230"/>
      <c r="CO1994" s="1231"/>
      <c r="CP1994" s="1227"/>
    </row>
    <row r="1995" spans="89:94">
      <c r="CK1995" s="536"/>
      <c r="CL1995" s="536"/>
      <c r="CM1995" s="81"/>
      <c r="CN1995" s="1230"/>
      <c r="CO1995" s="1231"/>
      <c r="CP1995" s="1227"/>
    </row>
    <row r="1996" spans="89:94">
      <c r="CK1996" s="536"/>
      <c r="CL1996" s="536"/>
      <c r="CM1996" s="81"/>
      <c r="CN1996" s="1230"/>
      <c r="CO1996" s="1231"/>
      <c r="CP1996" s="1227"/>
    </row>
    <row r="1997" spans="89:94">
      <c r="CK1997" s="536"/>
      <c r="CL1997" s="536"/>
      <c r="CM1997" s="81"/>
      <c r="CN1997" s="1230"/>
      <c r="CO1997" s="1231"/>
      <c r="CP1997" s="1227"/>
    </row>
    <row r="1998" spans="89:94">
      <c r="CK1998" s="536"/>
      <c r="CL1998" s="536"/>
      <c r="CM1998" s="81"/>
      <c r="CN1998" s="1230"/>
      <c r="CO1998" s="1231"/>
      <c r="CP1998" s="1227"/>
    </row>
    <row r="1999" spans="89:94">
      <c r="CK1999" s="536"/>
      <c r="CL1999" s="536"/>
      <c r="CM1999" s="81"/>
      <c r="CN1999" s="1230"/>
      <c r="CO1999" s="1231"/>
      <c r="CP1999" s="1227"/>
    </row>
    <row r="2000" spans="89:94">
      <c r="CK2000" s="536"/>
      <c r="CL2000" s="536"/>
      <c r="CM2000" s="81"/>
      <c r="CN2000" s="1230"/>
      <c r="CO2000" s="1231"/>
      <c r="CP2000" s="1227"/>
    </row>
    <row r="2001" spans="89:94">
      <c r="CK2001" s="536"/>
      <c r="CL2001" s="536"/>
      <c r="CM2001" s="81"/>
      <c r="CN2001" s="1230"/>
      <c r="CO2001" s="1231"/>
      <c r="CP2001" s="1227"/>
    </row>
    <row r="2002" spans="89:94">
      <c r="CK2002" s="536"/>
      <c r="CL2002" s="536"/>
      <c r="CM2002" s="81"/>
      <c r="CN2002" s="1230"/>
      <c r="CO2002" s="1231"/>
      <c r="CP2002" s="1227"/>
    </row>
    <row r="2003" spans="89:94">
      <c r="CK2003" s="536"/>
      <c r="CL2003" s="536"/>
      <c r="CM2003" s="81"/>
      <c r="CN2003" s="1230"/>
      <c r="CO2003" s="1231"/>
      <c r="CP2003" s="1227"/>
    </row>
    <row r="2004" spans="89:94">
      <c r="CK2004" s="536"/>
      <c r="CL2004" s="536"/>
      <c r="CM2004" s="81"/>
      <c r="CN2004" s="1230"/>
      <c r="CO2004" s="1231"/>
      <c r="CP2004" s="1227"/>
    </row>
    <row r="2005" spans="89:94">
      <c r="CK2005" s="536"/>
      <c r="CL2005" s="536"/>
      <c r="CM2005" s="81"/>
      <c r="CN2005" s="1230"/>
      <c r="CO2005" s="1231"/>
      <c r="CP2005" s="1227"/>
    </row>
    <row r="2006" spans="89:94">
      <c r="CK2006" s="536"/>
      <c r="CL2006" s="536"/>
      <c r="CM2006" s="81"/>
      <c r="CN2006" s="1230"/>
      <c r="CO2006" s="1231"/>
      <c r="CP2006" s="1227"/>
    </row>
    <row r="2007" spans="89:94">
      <c r="CK2007" s="536"/>
      <c r="CL2007" s="536"/>
      <c r="CM2007" s="81"/>
      <c r="CN2007" s="1230"/>
      <c r="CO2007" s="1231"/>
      <c r="CP2007" s="1227"/>
    </row>
    <row r="2008" spans="89:94">
      <c r="CK2008" s="536"/>
      <c r="CL2008" s="536"/>
      <c r="CM2008" s="81"/>
      <c r="CN2008" s="1230"/>
      <c r="CO2008" s="1231"/>
      <c r="CP2008" s="1227"/>
    </row>
    <row r="2009" spans="89:94">
      <c r="CK2009" s="536"/>
      <c r="CL2009" s="536"/>
      <c r="CM2009" s="81"/>
      <c r="CN2009" s="1230"/>
      <c r="CO2009" s="1231"/>
      <c r="CP2009" s="1227"/>
    </row>
    <row r="2010" spans="89:94">
      <c r="CK2010" s="536"/>
      <c r="CL2010" s="536"/>
      <c r="CM2010" s="81"/>
      <c r="CN2010" s="1230"/>
      <c r="CO2010" s="1231"/>
      <c r="CP2010" s="1227"/>
    </row>
    <row r="2011" spans="89:94">
      <c r="CK2011" s="536"/>
      <c r="CL2011" s="536"/>
      <c r="CM2011" s="81"/>
      <c r="CN2011" s="1230"/>
      <c r="CO2011" s="1231"/>
      <c r="CP2011" s="1227"/>
    </row>
    <row r="2012" spans="89:94">
      <c r="CK2012" s="536"/>
      <c r="CL2012" s="536"/>
      <c r="CM2012" s="81"/>
      <c r="CN2012" s="1230"/>
      <c r="CO2012" s="1231"/>
      <c r="CP2012" s="1227"/>
    </row>
    <row r="2013" spans="89:94">
      <c r="CK2013" s="536"/>
      <c r="CL2013" s="536"/>
      <c r="CM2013" s="81"/>
      <c r="CN2013" s="1230"/>
      <c r="CO2013" s="1231"/>
      <c r="CP2013" s="1227"/>
    </row>
    <row r="2014" spans="89:94">
      <c r="CK2014" s="536"/>
      <c r="CL2014" s="536"/>
      <c r="CM2014" s="81"/>
      <c r="CN2014" s="1230"/>
      <c r="CO2014" s="1231"/>
      <c r="CP2014" s="1227"/>
    </row>
    <row r="2015" spans="89:94">
      <c r="CK2015" s="536"/>
      <c r="CL2015" s="536"/>
      <c r="CM2015" s="81"/>
      <c r="CN2015" s="1230"/>
      <c r="CO2015" s="1231"/>
      <c r="CP2015" s="1227"/>
    </row>
    <row r="2016" spans="89:94">
      <c r="CK2016" s="536"/>
      <c r="CL2016" s="536"/>
      <c r="CM2016" s="81"/>
      <c r="CN2016" s="1230"/>
      <c r="CO2016" s="1231"/>
      <c r="CP2016" s="1227"/>
    </row>
    <row r="2017" spans="89:94">
      <c r="CK2017" s="536"/>
      <c r="CL2017" s="536"/>
      <c r="CM2017" s="81"/>
      <c r="CN2017" s="1230"/>
      <c r="CO2017" s="1231"/>
      <c r="CP2017" s="1227"/>
    </row>
    <row r="2018" spans="89:94">
      <c r="CK2018" s="536"/>
      <c r="CL2018" s="536"/>
      <c r="CM2018" s="81"/>
      <c r="CN2018" s="1230"/>
      <c r="CO2018" s="1231"/>
      <c r="CP2018" s="1227"/>
    </row>
    <row r="2019" spans="89:94">
      <c r="CK2019" s="536"/>
      <c r="CL2019" s="536"/>
      <c r="CM2019" s="81"/>
      <c r="CN2019" s="1230"/>
      <c r="CO2019" s="1231"/>
      <c r="CP2019" s="1227"/>
    </row>
    <row r="2020" spans="89:94">
      <c r="CK2020" s="536"/>
      <c r="CL2020" s="536"/>
      <c r="CM2020" s="81"/>
      <c r="CN2020" s="1230"/>
      <c r="CO2020" s="1231"/>
      <c r="CP2020" s="1227"/>
    </row>
    <row r="2021" spans="89:94">
      <c r="CK2021" s="536"/>
      <c r="CL2021" s="536"/>
      <c r="CM2021" s="81"/>
      <c r="CN2021" s="1230"/>
      <c r="CO2021" s="1231"/>
      <c r="CP2021" s="1227"/>
    </row>
    <row r="2022" spans="89:94">
      <c r="CK2022" s="536"/>
      <c r="CL2022" s="536"/>
      <c r="CM2022" s="81"/>
      <c r="CN2022" s="1230"/>
      <c r="CO2022" s="1231"/>
      <c r="CP2022" s="1227"/>
    </row>
    <row r="2023" spans="89:94">
      <c r="CK2023" s="536"/>
      <c r="CL2023" s="536"/>
      <c r="CM2023" s="81"/>
      <c r="CN2023" s="1230"/>
      <c r="CO2023" s="1231"/>
      <c r="CP2023" s="1227"/>
    </row>
    <row r="2024" spans="89:94">
      <c r="CK2024" s="536"/>
      <c r="CL2024" s="536"/>
      <c r="CM2024" s="81"/>
      <c r="CN2024" s="1230"/>
      <c r="CO2024" s="1231"/>
      <c r="CP2024" s="1227"/>
    </row>
    <row r="2025" spans="89:94">
      <c r="CK2025" s="536"/>
      <c r="CL2025" s="536"/>
      <c r="CM2025" s="81"/>
      <c r="CN2025" s="1230"/>
      <c r="CO2025" s="1231"/>
      <c r="CP2025" s="1227"/>
    </row>
    <row r="2026" spans="89:94">
      <c r="CK2026" s="536"/>
      <c r="CL2026" s="536"/>
      <c r="CM2026" s="81"/>
      <c r="CN2026" s="1230"/>
      <c r="CO2026" s="1231"/>
      <c r="CP2026" s="1227"/>
    </row>
    <row r="2027" spans="89:94">
      <c r="CK2027" s="536"/>
      <c r="CL2027" s="536"/>
      <c r="CM2027" s="81"/>
      <c r="CN2027" s="1230"/>
      <c r="CO2027" s="1231"/>
      <c r="CP2027" s="1227"/>
    </row>
    <row r="2028" spans="89:94">
      <c r="CK2028" s="536"/>
      <c r="CL2028" s="536"/>
      <c r="CM2028" s="81"/>
      <c r="CN2028" s="1230"/>
      <c r="CO2028" s="1231"/>
      <c r="CP2028" s="1227"/>
    </row>
    <row r="2029" spans="89:94">
      <c r="CK2029" s="536"/>
      <c r="CL2029" s="536"/>
      <c r="CM2029" s="81"/>
      <c r="CN2029" s="1230"/>
      <c r="CO2029" s="1231"/>
      <c r="CP2029" s="1227"/>
    </row>
    <row r="2030" spans="89:94">
      <c r="CK2030" s="536"/>
      <c r="CL2030" s="536"/>
      <c r="CM2030" s="81"/>
      <c r="CN2030" s="1230"/>
      <c r="CO2030" s="1231"/>
      <c r="CP2030" s="1227"/>
    </row>
    <row r="2031" spans="89:94">
      <c r="CK2031" s="536"/>
      <c r="CL2031" s="536"/>
      <c r="CM2031" s="81"/>
      <c r="CN2031" s="1230"/>
      <c r="CO2031" s="1231"/>
      <c r="CP2031" s="1227"/>
    </row>
    <row r="2032" spans="89:94">
      <c r="CK2032" s="536"/>
      <c r="CL2032" s="536"/>
      <c r="CM2032" s="81"/>
      <c r="CN2032" s="1230"/>
      <c r="CO2032" s="1231"/>
      <c r="CP2032" s="1227"/>
    </row>
    <row r="2033" spans="89:94">
      <c r="CK2033" s="536"/>
      <c r="CL2033" s="536"/>
      <c r="CM2033" s="81"/>
      <c r="CN2033" s="1230"/>
      <c r="CO2033" s="1231"/>
      <c r="CP2033" s="1227"/>
    </row>
    <row r="2034" spans="89:94">
      <c r="CK2034" s="536"/>
      <c r="CL2034" s="536"/>
      <c r="CM2034" s="81"/>
      <c r="CN2034" s="1230"/>
      <c r="CO2034" s="1231"/>
      <c r="CP2034" s="1227"/>
    </row>
    <row r="2035" spans="89:94">
      <c r="CK2035" s="536"/>
      <c r="CL2035" s="536"/>
      <c r="CM2035" s="81"/>
      <c r="CN2035" s="1230"/>
      <c r="CO2035" s="1231"/>
      <c r="CP2035" s="1227"/>
    </row>
    <row r="2036" spans="89:94">
      <c r="CK2036" s="536"/>
      <c r="CL2036" s="536"/>
      <c r="CM2036" s="81"/>
      <c r="CN2036" s="1230"/>
      <c r="CO2036" s="1231"/>
      <c r="CP2036" s="1227"/>
    </row>
    <row r="2037" spans="89:94">
      <c r="CK2037" s="536"/>
      <c r="CL2037" s="536"/>
      <c r="CM2037" s="81"/>
      <c r="CN2037" s="1230"/>
      <c r="CO2037" s="1231"/>
      <c r="CP2037" s="1227"/>
    </row>
    <row r="2038" spans="89:94">
      <c r="CK2038" s="536"/>
      <c r="CL2038" s="536"/>
      <c r="CM2038" s="81"/>
      <c r="CN2038" s="1230"/>
      <c r="CO2038" s="1231"/>
      <c r="CP2038" s="1227"/>
    </row>
    <row r="2039" spans="89:94">
      <c r="CK2039" s="536"/>
      <c r="CL2039" s="536"/>
      <c r="CM2039" s="81"/>
      <c r="CN2039" s="1230"/>
      <c r="CO2039" s="1231"/>
      <c r="CP2039" s="1227"/>
    </row>
    <row r="2040" spans="89:94">
      <c r="CK2040" s="536"/>
      <c r="CL2040" s="536"/>
      <c r="CM2040" s="81"/>
      <c r="CN2040" s="1230"/>
      <c r="CO2040" s="1231"/>
      <c r="CP2040" s="1227"/>
    </row>
    <row r="2041" spans="89:94">
      <c r="CK2041" s="536"/>
      <c r="CL2041" s="536"/>
      <c r="CM2041" s="81"/>
      <c r="CN2041" s="1230"/>
      <c r="CO2041" s="1231"/>
      <c r="CP2041" s="1227"/>
    </row>
    <row r="2042" spans="89:94">
      <c r="CK2042" s="536"/>
      <c r="CL2042" s="536"/>
      <c r="CM2042" s="81"/>
      <c r="CN2042" s="1230"/>
      <c r="CO2042" s="1231"/>
      <c r="CP2042" s="1227"/>
    </row>
    <row r="2043" spans="89:94">
      <c r="CK2043" s="536"/>
      <c r="CL2043" s="536"/>
      <c r="CM2043" s="81"/>
      <c r="CN2043" s="1230"/>
      <c r="CO2043" s="1231"/>
      <c r="CP2043" s="1227"/>
    </row>
    <row r="2044" spans="89:94">
      <c r="CK2044" s="536"/>
      <c r="CL2044" s="536"/>
      <c r="CM2044" s="81"/>
      <c r="CN2044" s="1230"/>
      <c r="CO2044" s="1231"/>
      <c r="CP2044" s="1227"/>
    </row>
    <row r="2045" spans="89:94">
      <c r="CK2045" s="536"/>
      <c r="CL2045" s="536"/>
      <c r="CM2045" s="81"/>
      <c r="CN2045" s="1230"/>
      <c r="CO2045" s="1231"/>
      <c r="CP2045" s="1227"/>
    </row>
    <row r="2046" spans="89:94">
      <c r="CK2046" s="536"/>
      <c r="CL2046" s="536"/>
      <c r="CM2046" s="81"/>
      <c r="CN2046" s="1230"/>
      <c r="CO2046" s="1231"/>
      <c r="CP2046" s="1227"/>
    </row>
    <row r="2047" spans="89:94">
      <c r="CK2047" s="536"/>
      <c r="CL2047" s="536"/>
      <c r="CM2047" s="81"/>
      <c r="CN2047" s="1230"/>
      <c r="CO2047" s="1231"/>
      <c r="CP2047" s="1227"/>
    </row>
    <row r="2048" spans="89:94">
      <c r="CK2048" s="536"/>
      <c r="CL2048" s="536"/>
      <c r="CM2048" s="81"/>
      <c r="CN2048" s="1230"/>
      <c r="CO2048" s="1231"/>
      <c r="CP2048" s="1227"/>
    </row>
    <row r="2049" spans="89:94">
      <c r="CK2049" s="536"/>
      <c r="CL2049" s="536"/>
      <c r="CM2049" s="81"/>
      <c r="CN2049" s="1230"/>
      <c r="CO2049" s="1231"/>
      <c r="CP2049" s="1227"/>
    </row>
    <row r="2050" spans="89:94">
      <c r="CK2050" s="536"/>
      <c r="CL2050" s="536"/>
      <c r="CM2050" s="81"/>
      <c r="CN2050" s="1230"/>
      <c r="CO2050" s="1231"/>
      <c r="CP2050" s="1227"/>
    </row>
    <row r="2051" spans="89:94">
      <c r="CK2051" s="536"/>
      <c r="CL2051" s="536"/>
      <c r="CM2051" s="81"/>
      <c r="CN2051" s="1230"/>
      <c r="CO2051" s="1231"/>
      <c r="CP2051" s="1227"/>
    </row>
    <row r="2052" spans="89:94">
      <c r="CK2052" s="536"/>
      <c r="CL2052" s="536"/>
      <c r="CM2052" s="81"/>
      <c r="CN2052" s="1230"/>
      <c r="CO2052" s="1231"/>
      <c r="CP2052" s="1227"/>
    </row>
    <row r="2053" spans="89:94">
      <c r="CK2053" s="536"/>
      <c r="CL2053" s="536"/>
      <c r="CM2053" s="81"/>
      <c r="CN2053" s="1230"/>
      <c r="CO2053" s="1231"/>
      <c r="CP2053" s="1227"/>
    </row>
    <row r="2054" spans="89:94">
      <c r="CK2054" s="536"/>
      <c r="CL2054" s="536"/>
      <c r="CM2054" s="81"/>
      <c r="CN2054" s="1230"/>
      <c r="CO2054" s="1231"/>
      <c r="CP2054" s="1227"/>
    </row>
    <row r="2055" spans="89:94">
      <c r="CK2055" s="536"/>
      <c r="CL2055" s="536"/>
      <c r="CM2055" s="81"/>
      <c r="CN2055" s="1230"/>
      <c r="CO2055" s="1231"/>
      <c r="CP2055" s="1227"/>
    </row>
    <row r="2056" spans="89:94">
      <c r="CK2056" s="536"/>
      <c r="CL2056" s="536"/>
      <c r="CM2056" s="81"/>
      <c r="CN2056" s="1230"/>
      <c r="CO2056" s="1231"/>
      <c r="CP2056" s="1227"/>
    </row>
    <row r="2057" spans="89:94">
      <c r="CK2057" s="536"/>
      <c r="CL2057" s="536"/>
      <c r="CM2057" s="81"/>
      <c r="CN2057" s="1230"/>
      <c r="CO2057" s="1231"/>
      <c r="CP2057" s="1227"/>
    </row>
    <row r="2058" spans="89:94">
      <c r="CK2058" s="536"/>
      <c r="CL2058" s="536"/>
      <c r="CM2058" s="81"/>
      <c r="CN2058" s="1230"/>
      <c r="CO2058" s="1231"/>
      <c r="CP2058" s="1227"/>
    </row>
    <row r="2059" spans="89:94">
      <c r="CK2059" s="536"/>
      <c r="CL2059" s="536"/>
      <c r="CM2059" s="81"/>
      <c r="CN2059" s="1230"/>
      <c r="CO2059" s="1231"/>
      <c r="CP2059" s="1227"/>
    </row>
    <row r="2060" spans="89:94">
      <c r="CK2060" s="536"/>
      <c r="CL2060" s="536"/>
      <c r="CM2060" s="81"/>
      <c r="CN2060" s="1230"/>
      <c r="CO2060" s="1231"/>
      <c r="CP2060" s="1227"/>
    </row>
    <row r="2061" spans="89:94">
      <c r="CK2061" s="536"/>
      <c r="CL2061" s="536"/>
      <c r="CM2061" s="81"/>
      <c r="CN2061" s="1230"/>
      <c r="CO2061" s="1231"/>
      <c r="CP2061" s="1227"/>
    </row>
    <row r="2062" spans="89:94">
      <c r="CK2062" s="536"/>
      <c r="CL2062" s="536"/>
      <c r="CM2062" s="81"/>
      <c r="CN2062" s="1230"/>
      <c r="CO2062" s="1231"/>
      <c r="CP2062" s="1227"/>
    </row>
    <row r="2063" spans="89:94">
      <c r="CK2063" s="536"/>
      <c r="CL2063" s="536"/>
      <c r="CM2063" s="81"/>
      <c r="CN2063" s="1230"/>
      <c r="CO2063" s="1231"/>
      <c r="CP2063" s="1227"/>
    </row>
    <row r="2064" spans="89:94">
      <c r="CK2064" s="536"/>
      <c r="CL2064" s="536"/>
      <c r="CM2064" s="81"/>
      <c r="CN2064" s="1230"/>
      <c r="CO2064" s="1231"/>
      <c r="CP2064" s="1227"/>
    </row>
    <row r="2065" spans="89:94">
      <c r="CK2065" s="536"/>
      <c r="CL2065" s="536"/>
      <c r="CM2065" s="81"/>
      <c r="CN2065" s="1230"/>
      <c r="CO2065" s="1231"/>
      <c r="CP2065" s="1227"/>
    </row>
    <row r="2066" spans="89:94">
      <c r="CK2066" s="536"/>
      <c r="CL2066" s="536"/>
      <c r="CM2066" s="81"/>
      <c r="CN2066" s="1230"/>
      <c r="CO2066" s="1231"/>
      <c r="CP2066" s="1227"/>
    </row>
    <row r="2067" spans="89:94">
      <c r="CK2067" s="536"/>
      <c r="CL2067" s="536"/>
      <c r="CM2067" s="81"/>
      <c r="CN2067" s="1230"/>
      <c r="CO2067" s="1231"/>
      <c r="CP2067" s="1227"/>
    </row>
    <row r="2068" spans="89:94">
      <c r="CK2068" s="536"/>
      <c r="CL2068" s="536"/>
      <c r="CM2068" s="81"/>
      <c r="CN2068" s="1230"/>
      <c r="CO2068" s="1231"/>
      <c r="CP2068" s="1227"/>
    </row>
    <row r="2069" spans="89:94">
      <c r="CK2069" s="536"/>
      <c r="CL2069" s="536"/>
      <c r="CM2069" s="81"/>
      <c r="CN2069" s="1230"/>
      <c r="CO2069" s="1231"/>
      <c r="CP2069" s="1227"/>
    </row>
    <row r="2070" spans="89:94">
      <c r="CK2070" s="536"/>
      <c r="CL2070" s="536"/>
      <c r="CM2070" s="81"/>
      <c r="CN2070" s="1230"/>
      <c r="CO2070" s="1231"/>
      <c r="CP2070" s="1227"/>
    </row>
    <row r="2071" spans="89:94">
      <c r="CK2071" s="536"/>
      <c r="CL2071" s="536"/>
      <c r="CM2071" s="81"/>
      <c r="CN2071" s="1230"/>
      <c r="CO2071" s="1231"/>
      <c r="CP2071" s="1227"/>
    </row>
    <row r="2072" spans="89:94">
      <c r="CK2072" s="536"/>
      <c r="CL2072" s="536"/>
      <c r="CM2072" s="81"/>
      <c r="CN2072" s="1230"/>
      <c r="CO2072" s="1231"/>
      <c r="CP2072" s="1227"/>
    </row>
    <row r="2073" spans="89:94">
      <c r="CK2073" s="536"/>
      <c r="CL2073" s="536"/>
      <c r="CM2073" s="81"/>
      <c r="CN2073" s="1230"/>
      <c r="CO2073" s="1231"/>
      <c r="CP2073" s="1227"/>
    </row>
    <row r="2074" spans="89:94">
      <c r="CK2074" s="536"/>
      <c r="CL2074" s="536"/>
      <c r="CM2074" s="81"/>
      <c r="CN2074" s="1230"/>
      <c r="CO2074" s="1231"/>
      <c r="CP2074" s="1227"/>
    </row>
    <row r="2075" spans="89:94">
      <c r="CK2075" s="536"/>
      <c r="CL2075" s="536"/>
      <c r="CM2075" s="81"/>
      <c r="CN2075" s="1230"/>
      <c r="CO2075" s="1231"/>
      <c r="CP2075" s="1227"/>
    </row>
    <row r="2076" spans="89:94">
      <c r="CK2076" s="536"/>
      <c r="CL2076" s="536"/>
      <c r="CM2076" s="81"/>
      <c r="CN2076" s="1230"/>
      <c r="CO2076" s="1231"/>
      <c r="CP2076" s="1227"/>
    </row>
    <row r="2077" spans="89:94">
      <c r="CK2077" s="536"/>
      <c r="CL2077" s="536"/>
      <c r="CM2077" s="81"/>
      <c r="CN2077" s="1230"/>
      <c r="CO2077" s="1231"/>
      <c r="CP2077" s="1227"/>
    </row>
    <row r="2078" spans="89:94">
      <c r="CK2078" s="536"/>
      <c r="CL2078" s="536"/>
      <c r="CM2078" s="81"/>
      <c r="CN2078" s="1230"/>
      <c r="CO2078" s="1231"/>
      <c r="CP2078" s="1227"/>
    </row>
    <row r="2079" spans="89:94">
      <c r="CK2079" s="536"/>
      <c r="CL2079" s="536"/>
      <c r="CM2079" s="81"/>
      <c r="CN2079" s="1230"/>
      <c r="CO2079" s="1231"/>
      <c r="CP2079" s="1227"/>
    </row>
    <row r="2080" spans="89:94">
      <c r="CK2080" s="536"/>
      <c r="CL2080" s="536"/>
      <c r="CM2080" s="81"/>
      <c r="CN2080" s="1230"/>
      <c r="CO2080" s="1231"/>
      <c r="CP2080" s="1227"/>
    </row>
    <row r="2081" spans="89:94">
      <c r="CK2081" s="536"/>
      <c r="CL2081" s="536"/>
      <c r="CM2081" s="81"/>
      <c r="CN2081" s="1230"/>
      <c r="CO2081" s="1231"/>
      <c r="CP2081" s="1227"/>
    </row>
    <row r="2082" spans="89:94">
      <c r="CK2082" s="536"/>
      <c r="CL2082" s="536"/>
      <c r="CM2082" s="81"/>
      <c r="CN2082" s="1230"/>
      <c r="CO2082" s="1231"/>
      <c r="CP2082" s="1227"/>
    </row>
    <row r="2083" spans="89:94">
      <c r="CK2083" s="536"/>
      <c r="CL2083" s="536"/>
      <c r="CM2083" s="81"/>
      <c r="CN2083" s="1230"/>
      <c r="CO2083" s="1231"/>
      <c r="CP2083" s="1227"/>
    </row>
    <row r="2084" spans="89:94">
      <c r="CK2084" s="536"/>
      <c r="CL2084" s="536"/>
      <c r="CM2084" s="81"/>
      <c r="CN2084" s="1230"/>
      <c r="CO2084" s="1231"/>
      <c r="CP2084" s="1227"/>
    </row>
    <row r="2085" spans="89:94">
      <c r="CK2085" s="536"/>
      <c r="CL2085" s="536"/>
      <c r="CM2085" s="81"/>
      <c r="CN2085" s="1230"/>
      <c r="CO2085" s="1231"/>
      <c r="CP2085" s="1227"/>
    </row>
    <row r="2086" spans="89:94">
      <c r="CK2086" s="536"/>
      <c r="CL2086" s="536"/>
      <c r="CM2086" s="81"/>
      <c r="CN2086" s="1230"/>
      <c r="CO2086" s="1231"/>
      <c r="CP2086" s="1227"/>
    </row>
    <row r="2087" spans="89:94">
      <c r="CK2087" s="536"/>
      <c r="CL2087" s="536"/>
      <c r="CM2087" s="81"/>
      <c r="CN2087" s="1230"/>
      <c r="CO2087" s="1231"/>
      <c r="CP2087" s="1227"/>
    </row>
    <row r="2088" spans="89:94">
      <c r="CK2088" s="536"/>
      <c r="CL2088" s="536"/>
      <c r="CM2088" s="81"/>
      <c r="CN2088" s="1230"/>
      <c r="CO2088" s="1231"/>
      <c r="CP2088" s="1227"/>
    </row>
    <row r="2089" spans="89:94">
      <c r="CK2089" s="536"/>
      <c r="CL2089" s="536"/>
      <c r="CM2089" s="81"/>
      <c r="CN2089" s="1230"/>
      <c r="CO2089" s="1231"/>
      <c r="CP2089" s="1227"/>
    </row>
    <row r="2090" spans="89:94">
      <c r="CK2090" s="536"/>
      <c r="CL2090" s="536"/>
      <c r="CM2090" s="81"/>
      <c r="CN2090" s="1230"/>
      <c r="CO2090" s="1231"/>
      <c r="CP2090" s="1227"/>
    </row>
    <row r="2091" spans="89:94">
      <c r="CK2091" s="536"/>
      <c r="CL2091" s="536"/>
      <c r="CM2091" s="81"/>
      <c r="CN2091" s="1230"/>
      <c r="CO2091" s="1231"/>
      <c r="CP2091" s="1227"/>
    </row>
    <row r="2092" spans="89:94">
      <c r="CK2092" s="536"/>
      <c r="CL2092" s="536"/>
      <c r="CM2092" s="81"/>
      <c r="CN2092" s="1230"/>
      <c r="CO2092" s="1231"/>
      <c r="CP2092" s="1227"/>
    </row>
    <row r="2093" spans="89:94">
      <c r="CK2093" s="536"/>
      <c r="CL2093" s="536"/>
      <c r="CM2093" s="81"/>
      <c r="CN2093" s="1230"/>
      <c r="CO2093" s="1231"/>
      <c r="CP2093" s="1227"/>
    </row>
    <row r="2094" spans="89:94">
      <c r="CK2094" s="536"/>
      <c r="CL2094" s="536"/>
      <c r="CM2094" s="81"/>
      <c r="CN2094" s="1230"/>
      <c r="CO2094" s="1231"/>
      <c r="CP2094" s="1227"/>
    </row>
    <row r="2095" spans="89:94">
      <c r="CK2095" s="536"/>
      <c r="CL2095" s="536"/>
      <c r="CM2095" s="81"/>
      <c r="CN2095" s="1230"/>
      <c r="CO2095" s="1231"/>
      <c r="CP2095" s="1227"/>
    </row>
    <row r="2096" spans="89:94">
      <c r="CK2096" s="536"/>
      <c r="CL2096" s="536"/>
      <c r="CM2096" s="81"/>
      <c r="CN2096" s="1230"/>
      <c r="CO2096" s="1231"/>
      <c r="CP2096" s="1227"/>
    </row>
    <row r="2097" spans="89:94">
      <c r="CK2097" s="536"/>
      <c r="CL2097" s="536"/>
      <c r="CM2097" s="81"/>
      <c r="CN2097" s="1230"/>
      <c r="CO2097" s="1231"/>
      <c r="CP2097" s="1227"/>
    </row>
    <row r="2098" spans="89:94">
      <c r="CK2098" s="536"/>
      <c r="CL2098" s="536"/>
      <c r="CM2098" s="81"/>
      <c r="CN2098" s="1230"/>
      <c r="CO2098" s="1231"/>
      <c r="CP2098" s="1227"/>
    </row>
    <row r="2099" spans="89:94">
      <c r="CK2099" s="536"/>
      <c r="CL2099" s="536"/>
      <c r="CM2099" s="81"/>
      <c r="CN2099" s="1230"/>
      <c r="CO2099" s="1231"/>
      <c r="CP2099" s="1227"/>
    </row>
    <row r="2100" spans="89:94">
      <c r="CK2100" s="536"/>
      <c r="CL2100" s="536"/>
      <c r="CM2100" s="81"/>
      <c r="CN2100" s="1230"/>
      <c r="CO2100" s="1231"/>
      <c r="CP2100" s="1227"/>
    </row>
    <row r="2101" spans="89:94">
      <c r="CK2101" s="536"/>
      <c r="CL2101" s="536"/>
      <c r="CM2101" s="81"/>
      <c r="CN2101" s="1230"/>
      <c r="CO2101" s="1231"/>
      <c r="CP2101" s="1227"/>
    </row>
    <row r="2102" spans="89:94">
      <c r="CK2102" s="536"/>
      <c r="CL2102" s="536"/>
      <c r="CM2102" s="81"/>
      <c r="CN2102" s="1230"/>
      <c r="CO2102" s="1231"/>
      <c r="CP2102" s="1227"/>
    </row>
    <row r="2103" spans="89:94">
      <c r="CK2103" s="536"/>
      <c r="CL2103" s="536"/>
      <c r="CM2103" s="81"/>
      <c r="CN2103" s="1230"/>
      <c r="CO2103" s="1231"/>
      <c r="CP2103" s="1227"/>
    </row>
    <row r="2104" spans="89:94">
      <c r="CK2104" s="536"/>
      <c r="CL2104" s="536"/>
      <c r="CM2104" s="81"/>
      <c r="CN2104" s="1230"/>
      <c r="CO2104" s="1231"/>
      <c r="CP2104" s="1227"/>
    </row>
    <row r="2105" spans="89:94">
      <c r="CK2105" s="536"/>
      <c r="CL2105" s="536"/>
      <c r="CM2105" s="81"/>
      <c r="CN2105" s="1230"/>
      <c r="CO2105" s="1231"/>
      <c r="CP2105" s="1227"/>
    </row>
    <row r="2106" spans="89:94">
      <c r="CK2106" s="536"/>
      <c r="CL2106" s="536"/>
      <c r="CM2106" s="81"/>
      <c r="CN2106" s="1230"/>
      <c r="CO2106" s="1231"/>
      <c r="CP2106" s="1227"/>
    </row>
    <row r="2107" spans="89:94">
      <c r="CK2107" s="536"/>
      <c r="CL2107" s="536"/>
      <c r="CM2107" s="81"/>
      <c r="CN2107" s="1230"/>
      <c r="CO2107" s="1231"/>
      <c r="CP2107" s="1227"/>
    </row>
    <row r="2108" spans="89:94">
      <c r="CK2108" s="536"/>
      <c r="CL2108" s="536"/>
      <c r="CM2108" s="81"/>
      <c r="CN2108" s="1230"/>
      <c r="CO2108" s="1231"/>
      <c r="CP2108" s="1227"/>
    </row>
    <row r="2109" spans="89:94">
      <c r="CK2109" s="536"/>
      <c r="CL2109" s="536"/>
      <c r="CM2109" s="81"/>
      <c r="CN2109" s="1230"/>
      <c r="CO2109" s="1231"/>
      <c r="CP2109" s="1227"/>
    </row>
    <row r="2110" spans="89:94">
      <c r="CK2110" s="536"/>
      <c r="CL2110" s="536"/>
      <c r="CM2110" s="81"/>
      <c r="CN2110" s="1230"/>
      <c r="CO2110" s="1231"/>
      <c r="CP2110" s="1227"/>
    </row>
    <row r="2111" spans="89:94">
      <c r="CK2111" s="536"/>
      <c r="CL2111" s="536"/>
      <c r="CM2111" s="81"/>
      <c r="CN2111" s="1230"/>
      <c r="CO2111" s="1231"/>
      <c r="CP2111" s="1227"/>
    </row>
    <row r="2112" spans="89:94">
      <c r="CK2112" s="536"/>
      <c r="CL2112" s="536"/>
      <c r="CM2112" s="81"/>
      <c r="CN2112" s="1230"/>
      <c r="CO2112" s="1231"/>
      <c r="CP2112" s="1227"/>
    </row>
    <row r="2113" spans="89:94">
      <c r="CK2113" s="536"/>
      <c r="CL2113" s="536"/>
      <c r="CM2113" s="81"/>
      <c r="CN2113" s="1230"/>
      <c r="CO2113" s="1231"/>
      <c r="CP2113" s="1227"/>
    </row>
    <row r="2114" spans="89:94">
      <c r="CK2114" s="536"/>
      <c r="CL2114" s="536"/>
      <c r="CM2114" s="81"/>
      <c r="CN2114" s="1230"/>
      <c r="CO2114" s="1231"/>
      <c r="CP2114" s="1227"/>
    </row>
    <row r="2115" spans="89:94">
      <c r="CK2115" s="536"/>
      <c r="CL2115" s="536"/>
      <c r="CM2115" s="81"/>
      <c r="CN2115" s="1230"/>
      <c r="CO2115" s="1231"/>
      <c r="CP2115" s="1227"/>
    </row>
    <row r="2116" spans="89:94">
      <c r="CK2116" s="536"/>
      <c r="CL2116" s="536"/>
      <c r="CM2116" s="81"/>
      <c r="CN2116" s="1230"/>
      <c r="CO2116" s="1231"/>
      <c r="CP2116" s="1227"/>
    </row>
    <row r="2117" spans="89:94">
      <c r="CK2117" s="536"/>
      <c r="CL2117" s="536"/>
      <c r="CM2117" s="81"/>
      <c r="CN2117" s="1230"/>
      <c r="CO2117" s="1231"/>
      <c r="CP2117" s="1227"/>
    </row>
    <row r="2118" spans="89:94">
      <c r="CK2118" s="536"/>
      <c r="CL2118" s="536"/>
      <c r="CM2118" s="81"/>
      <c r="CN2118" s="1230"/>
      <c r="CO2118" s="1231"/>
      <c r="CP2118" s="1227"/>
    </row>
    <row r="2119" spans="89:94">
      <c r="CK2119" s="536"/>
      <c r="CL2119" s="536"/>
      <c r="CM2119" s="81"/>
      <c r="CN2119" s="1230"/>
      <c r="CO2119" s="1231"/>
      <c r="CP2119" s="1227"/>
    </row>
    <row r="2120" spans="89:94">
      <c r="CK2120" s="536"/>
      <c r="CL2120" s="536"/>
      <c r="CM2120" s="81"/>
      <c r="CN2120" s="1230"/>
      <c r="CO2120" s="1231"/>
      <c r="CP2120" s="1227"/>
    </row>
    <row r="2121" spans="89:94">
      <c r="CK2121" s="536"/>
      <c r="CL2121" s="536"/>
      <c r="CM2121" s="81"/>
      <c r="CN2121" s="1230"/>
      <c r="CO2121" s="1231"/>
      <c r="CP2121" s="1227"/>
    </row>
    <row r="2122" spans="89:94">
      <c r="CK2122" s="536"/>
      <c r="CL2122" s="536"/>
      <c r="CM2122" s="81"/>
      <c r="CN2122" s="1230"/>
      <c r="CO2122" s="1231"/>
      <c r="CP2122" s="1227"/>
    </row>
    <row r="2123" spans="89:94">
      <c r="CK2123" s="536"/>
      <c r="CL2123" s="536"/>
      <c r="CM2123" s="81"/>
      <c r="CN2123" s="1230"/>
      <c r="CO2123" s="1231"/>
      <c r="CP2123" s="1227"/>
    </row>
    <row r="2124" spans="89:94">
      <c r="CK2124" s="536"/>
      <c r="CL2124" s="536"/>
      <c r="CM2124" s="81"/>
      <c r="CN2124" s="1230"/>
      <c r="CO2124" s="1231"/>
      <c r="CP2124" s="1227"/>
    </row>
    <row r="2125" spans="89:94">
      <c r="CK2125" s="536"/>
      <c r="CL2125" s="536"/>
      <c r="CM2125" s="81"/>
      <c r="CN2125" s="1230"/>
      <c r="CO2125" s="1231"/>
      <c r="CP2125" s="1227"/>
    </row>
    <row r="2126" spans="89:94">
      <c r="CK2126" s="536"/>
      <c r="CL2126" s="536"/>
      <c r="CM2126" s="81"/>
      <c r="CN2126" s="1230"/>
      <c r="CO2126" s="1231"/>
      <c r="CP2126" s="1227"/>
    </row>
    <row r="2127" spans="89:94">
      <c r="CK2127" s="536"/>
      <c r="CL2127" s="536"/>
      <c r="CM2127" s="81"/>
      <c r="CN2127" s="1230"/>
      <c r="CO2127" s="1231"/>
      <c r="CP2127" s="1227"/>
    </row>
    <row r="2128" spans="89:94">
      <c r="CK2128" s="536"/>
      <c r="CL2128" s="536"/>
      <c r="CM2128" s="81"/>
      <c r="CN2128" s="1230"/>
      <c r="CO2128" s="1231"/>
      <c r="CP2128" s="1227"/>
    </row>
    <row r="2129" spans="89:94">
      <c r="CK2129" s="536"/>
      <c r="CL2129" s="536"/>
      <c r="CM2129" s="81"/>
      <c r="CN2129" s="1230"/>
      <c r="CO2129" s="1231"/>
      <c r="CP2129" s="1227"/>
    </row>
    <row r="2130" spans="89:94">
      <c r="CK2130" s="536"/>
      <c r="CL2130" s="536"/>
      <c r="CM2130" s="81"/>
      <c r="CN2130" s="1230"/>
      <c r="CO2130" s="1231"/>
      <c r="CP2130" s="1227"/>
    </row>
    <row r="2131" spans="89:94">
      <c r="CK2131" s="536"/>
      <c r="CL2131" s="536"/>
      <c r="CM2131" s="81"/>
      <c r="CN2131" s="1230"/>
      <c r="CO2131" s="1231"/>
      <c r="CP2131" s="1227"/>
    </row>
    <row r="2132" spans="89:94">
      <c r="CK2132" s="536"/>
      <c r="CL2132" s="536"/>
      <c r="CM2132" s="81"/>
      <c r="CN2132" s="1230"/>
      <c r="CO2132" s="1231"/>
      <c r="CP2132" s="1227"/>
    </row>
    <row r="2133" spans="89:94">
      <c r="CK2133" s="536"/>
      <c r="CL2133" s="536"/>
      <c r="CM2133" s="81"/>
      <c r="CN2133" s="1230"/>
      <c r="CO2133" s="1231"/>
      <c r="CP2133" s="1227"/>
    </row>
    <row r="2134" spans="89:94">
      <c r="CK2134" s="536"/>
      <c r="CL2134" s="536"/>
      <c r="CM2134" s="81"/>
      <c r="CN2134" s="1230"/>
      <c r="CO2134" s="1231"/>
      <c r="CP2134" s="1227"/>
    </row>
    <row r="2135" spans="89:94">
      <c r="CK2135" s="536"/>
      <c r="CL2135" s="536"/>
      <c r="CM2135" s="81"/>
      <c r="CN2135" s="1230"/>
      <c r="CO2135" s="1231"/>
      <c r="CP2135" s="1227"/>
    </row>
    <row r="2136" spans="89:94">
      <c r="CK2136" s="536"/>
      <c r="CL2136" s="536"/>
      <c r="CM2136" s="81"/>
      <c r="CN2136" s="1230"/>
      <c r="CO2136" s="1231"/>
      <c r="CP2136" s="1227"/>
    </row>
    <row r="2137" spans="89:94">
      <c r="CK2137" s="536"/>
      <c r="CL2137" s="536"/>
      <c r="CM2137" s="81"/>
      <c r="CN2137" s="1230"/>
      <c r="CO2137" s="1231"/>
      <c r="CP2137" s="1227"/>
    </row>
    <row r="2138" spans="89:94">
      <c r="CK2138" s="536"/>
      <c r="CL2138" s="536"/>
      <c r="CM2138" s="81"/>
      <c r="CN2138" s="1230"/>
      <c r="CO2138" s="1231"/>
      <c r="CP2138" s="1227"/>
    </row>
    <row r="2139" spans="89:94">
      <c r="CK2139" s="536"/>
      <c r="CL2139" s="536"/>
      <c r="CM2139" s="81"/>
      <c r="CN2139" s="1230"/>
      <c r="CO2139" s="1231"/>
      <c r="CP2139" s="1227"/>
    </row>
    <row r="2140" spans="89:94">
      <c r="CK2140" s="536"/>
      <c r="CL2140" s="536"/>
      <c r="CM2140" s="81"/>
      <c r="CN2140" s="1230"/>
      <c r="CO2140" s="1231"/>
      <c r="CP2140" s="1227"/>
    </row>
    <row r="2141" spans="89:94">
      <c r="CK2141" s="536"/>
      <c r="CL2141" s="536"/>
      <c r="CM2141" s="81"/>
      <c r="CN2141" s="1230"/>
      <c r="CO2141" s="1231"/>
      <c r="CP2141" s="1227"/>
    </row>
    <row r="2142" spans="89:94">
      <c r="CK2142" s="536"/>
      <c r="CL2142" s="536"/>
      <c r="CM2142" s="81"/>
      <c r="CN2142" s="1230"/>
      <c r="CO2142" s="1231"/>
      <c r="CP2142" s="1227"/>
    </row>
    <row r="2143" spans="89:94">
      <c r="CK2143" s="536"/>
      <c r="CL2143" s="536"/>
      <c r="CM2143" s="81"/>
      <c r="CN2143" s="1230"/>
      <c r="CO2143" s="1231"/>
      <c r="CP2143" s="1227"/>
    </row>
    <row r="2144" spans="89:94">
      <c r="CK2144" s="536"/>
      <c r="CL2144" s="536"/>
      <c r="CM2144" s="81"/>
      <c r="CN2144" s="1230"/>
      <c r="CO2144" s="1231"/>
      <c r="CP2144" s="1227"/>
    </row>
    <row r="2145" spans="89:94">
      <c r="CK2145" s="536"/>
      <c r="CL2145" s="536"/>
      <c r="CM2145" s="81"/>
      <c r="CN2145" s="1230"/>
      <c r="CO2145" s="1231"/>
      <c r="CP2145" s="1227"/>
    </row>
    <row r="2146" spans="89:94">
      <c r="CK2146" s="536"/>
      <c r="CL2146" s="536"/>
      <c r="CM2146" s="81"/>
      <c r="CN2146" s="1230"/>
      <c r="CO2146" s="1231"/>
      <c r="CP2146" s="1227"/>
    </row>
    <row r="2147" spans="89:94">
      <c r="CK2147" s="536"/>
      <c r="CL2147" s="536"/>
      <c r="CM2147" s="81"/>
      <c r="CN2147" s="1230"/>
      <c r="CO2147" s="1231"/>
      <c r="CP2147" s="1227"/>
    </row>
    <row r="2148" spans="89:94">
      <c r="CK2148" s="536"/>
      <c r="CL2148" s="536"/>
      <c r="CM2148" s="81"/>
      <c r="CN2148" s="1230"/>
      <c r="CO2148" s="1231"/>
      <c r="CP2148" s="1227"/>
    </row>
    <row r="2149" spans="89:94">
      <c r="CK2149" s="536"/>
      <c r="CL2149" s="536"/>
      <c r="CM2149" s="81"/>
      <c r="CN2149" s="1230"/>
      <c r="CO2149" s="1231"/>
      <c r="CP2149" s="1227"/>
    </row>
    <row r="2150" spans="89:94">
      <c r="CK2150" s="536"/>
      <c r="CL2150" s="536"/>
      <c r="CM2150" s="81"/>
      <c r="CN2150" s="1230"/>
      <c r="CO2150" s="1231"/>
      <c r="CP2150" s="1227"/>
    </row>
    <row r="2151" spans="89:94">
      <c r="CK2151" s="536"/>
      <c r="CL2151" s="536"/>
      <c r="CM2151" s="81"/>
      <c r="CN2151" s="1230"/>
      <c r="CO2151" s="1231"/>
      <c r="CP2151" s="1227"/>
    </row>
    <row r="2152" spans="89:94">
      <c r="CK2152" s="536"/>
      <c r="CL2152" s="536"/>
      <c r="CM2152" s="81"/>
      <c r="CN2152" s="1230"/>
      <c r="CO2152" s="1231"/>
      <c r="CP2152" s="1227"/>
    </row>
    <row r="2153" spans="89:94">
      <c r="CK2153" s="536"/>
      <c r="CL2153" s="536"/>
      <c r="CM2153" s="81"/>
      <c r="CN2153" s="1230"/>
      <c r="CO2153" s="1231"/>
      <c r="CP2153" s="1227"/>
    </row>
    <row r="2154" spans="89:94">
      <c r="CK2154" s="536"/>
      <c r="CL2154" s="536"/>
      <c r="CM2154" s="81"/>
      <c r="CN2154" s="1230"/>
      <c r="CO2154" s="1231"/>
      <c r="CP2154" s="1227"/>
    </row>
    <row r="2155" spans="89:94">
      <c r="CK2155" s="536"/>
      <c r="CL2155" s="536"/>
      <c r="CM2155" s="81"/>
      <c r="CN2155" s="1230"/>
      <c r="CO2155" s="1231"/>
      <c r="CP2155" s="1227"/>
    </row>
    <row r="2156" spans="89:94">
      <c r="CK2156" s="536"/>
      <c r="CL2156" s="536"/>
      <c r="CM2156" s="81"/>
      <c r="CN2156" s="1230"/>
      <c r="CO2156" s="1231"/>
      <c r="CP2156" s="1227"/>
    </row>
    <row r="2157" spans="89:94">
      <c r="CK2157" s="536"/>
      <c r="CL2157" s="536"/>
      <c r="CM2157" s="81"/>
      <c r="CN2157" s="1230"/>
      <c r="CO2157" s="1231"/>
      <c r="CP2157" s="1227"/>
    </row>
    <row r="2158" spans="89:94">
      <c r="CK2158" s="536"/>
      <c r="CL2158" s="536"/>
      <c r="CM2158" s="81"/>
      <c r="CN2158" s="1230"/>
      <c r="CO2158" s="1231"/>
      <c r="CP2158" s="1227"/>
    </row>
    <row r="2159" spans="89:94">
      <c r="CK2159" s="536"/>
      <c r="CL2159" s="536"/>
      <c r="CM2159" s="81"/>
      <c r="CN2159" s="1230"/>
      <c r="CO2159" s="1231"/>
      <c r="CP2159" s="1227"/>
    </row>
    <row r="2160" spans="89:94">
      <c r="CK2160" s="536"/>
      <c r="CL2160" s="536"/>
      <c r="CM2160" s="81"/>
      <c r="CN2160" s="1230"/>
      <c r="CO2160" s="1231"/>
      <c r="CP2160" s="1227"/>
    </row>
    <row r="2161" spans="89:94">
      <c r="CK2161" s="536"/>
      <c r="CL2161" s="536"/>
      <c r="CM2161" s="81"/>
      <c r="CN2161" s="1230"/>
      <c r="CO2161" s="1231"/>
      <c r="CP2161" s="1227"/>
    </row>
    <row r="2162" spans="89:94">
      <c r="CK2162" s="536"/>
      <c r="CL2162" s="536"/>
      <c r="CM2162" s="81"/>
      <c r="CN2162" s="1230"/>
      <c r="CO2162" s="1231"/>
      <c r="CP2162" s="1227"/>
    </row>
    <row r="2163" spans="89:94">
      <c r="CK2163" s="536"/>
      <c r="CL2163" s="536"/>
      <c r="CM2163" s="81"/>
      <c r="CN2163" s="1230"/>
      <c r="CO2163" s="1231"/>
      <c r="CP2163" s="1227"/>
    </row>
    <row r="2164" spans="89:94">
      <c r="CK2164" s="536"/>
      <c r="CL2164" s="536"/>
      <c r="CM2164" s="81"/>
      <c r="CN2164" s="1230"/>
      <c r="CO2164" s="1231"/>
      <c r="CP2164" s="1227"/>
    </row>
    <row r="2165" spans="89:94">
      <c r="CK2165" s="536"/>
      <c r="CL2165" s="536"/>
      <c r="CM2165" s="81"/>
      <c r="CN2165" s="1230"/>
      <c r="CO2165" s="1231"/>
      <c r="CP2165" s="1227"/>
    </row>
    <row r="2166" spans="89:94">
      <c r="CK2166" s="536"/>
      <c r="CL2166" s="536"/>
      <c r="CM2166" s="81"/>
      <c r="CN2166" s="1230"/>
      <c r="CO2166" s="1231"/>
      <c r="CP2166" s="1227"/>
    </row>
    <row r="2167" spans="89:94">
      <c r="CK2167" s="536"/>
      <c r="CL2167" s="536"/>
      <c r="CM2167" s="81"/>
      <c r="CN2167" s="1230"/>
      <c r="CO2167" s="1231"/>
      <c r="CP2167" s="1227"/>
    </row>
    <row r="2168" spans="89:94">
      <c r="CK2168" s="536"/>
      <c r="CL2168" s="536"/>
      <c r="CM2168" s="81"/>
      <c r="CN2168" s="1230"/>
      <c r="CO2168" s="1231"/>
      <c r="CP2168" s="1227"/>
    </row>
    <row r="2169" spans="89:94">
      <c r="CK2169" s="536"/>
      <c r="CL2169" s="536"/>
      <c r="CM2169" s="81"/>
      <c r="CN2169" s="1230"/>
      <c r="CO2169" s="1231"/>
      <c r="CP2169" s="1227"/>
    </row>
    <row r="2170" spans="89:94">
      <c r="CK2170" s="536"/>
      <c r="CL2170" s="536"/>
      <c r="CM2170" s="81"/>
      <c r="CN2170" s="1230"/>
      <c r="CO2170" s="1231"/>
      <c r="CP2170" s="1227"/>
    </row>
    <row r="2171" spans="89:94">
      <c r="CK2171" s="536"/>
      <c r="CL2171" s="536"/>
      <c r="CM2171" s="81"/>
      <c r="CN2171" s="1230"/>
      <c r="CO2171" s="1231"/>
      <c r="CP2171" s="1227"/>
    </row>
    <row r="2172" spans="89:94">
      <c r="CK2172" s="536"/>
      <c r="CL2172" s="536"/>
      <c r="CM2172" s="81"/>
      <c r="CN2172" s="1230"/>
      <c r="CO2172" s="1231"/>
      <c r="CP2172" s="1227"/>
    </row>
    <row r="2173" spans="89:94">
      <c r="CK2173" s="536"/>
      <c r="CL2173" s="536"/>
      <c r="CM2173" s="81"/>
      <c r="CN2173" s="1230"/>
      <c r="CO2173" s="1231"/>
      <c r="CP2173" s="1227"/>
    </row>
    <row r="2174" spans="89:94">
      <c r="CK2174" s="536"/>
      <c r="CL2174" s="536"/>
      <c r="CM2174" s="81"/>
      <c r="CN2174" s="1230"/>
      <c r="CO2174" s="1231"/>
      <c r="CP2174" s="1227"/>
    </row>
    <row r="2175" spans="89:94">
      <c r="CK2175" s="536"/>
      <c r="CL2175" s="536"/>
      <c r="CM2175" s="81"/>
      <c r="CN2175" s="1230"/>
      <c r="CO2175" s="1231"/>
      <c r="CP2175" s="1227"/>
    </row>
    <row r="2176" spans="89:94">
      <c r="CK2176" s="536"/>
      <c r="CL2176" s="536"/>
      <c r="CM2176" s="81"/>
      <c r="CN2176" s="1230"/>
      <c r="CO2176" s="1231"/>
      <c r="CP2176" s="1227"/>
    </row>
    <row r="2177" spans="89:94">
      <c r="CK2177" s="536"/>
      <c r="CL2177" s="536"/>
      <c r="CM2177" s="81"/>
      <c r="CN2177" s="1230"/>
      <c r="CO2177" s="1231"/>
      <c r="CP2177" s="1227"/>
    </row>
    <row r="2178" spans="89:94">
      <c r="CK2178" s="536"/>
      <c r="CL2178" s="536"/>
      <c r="CM2178" s="81"/>
      <c r="CN2178" s="1230"/>
      <c r="CO2178" s="1231"/>
      <c r="CP2178" s="1227"/>
    </row>
    <row r="2179" spans="89:94">
      <c r="CK2179" s="536"/>
      <c r="CL2179" s="536"/>
      <c r="CM2179" s="81"/>
      <c r="CN2179" s="1230"/>
      <c r="CO2179" s="1231"/>
      <c r="CP2179" s="1227"/>
    </row>
    <row r="2180" spans="89:94">
      <c r="CK2180" s="536"/>
      <c r="CL2180" s="536"/>
      <c r="CM2180" s="81"/>
      <c r="CN2180" s="1230"/>
      <c r="CO2180" s="1231"/>
      <c r="CP2180" s="1227"/>
    </row>
    <row r="2181" spans="89:94">
      <c r="CK2181" s="536"/>
      <c r="CL2181" s="536"/>
      <c r="CM2181" s="81"/>
      <c r="CN2181" s="1230"/>
      <c r="CO2181" s="1231"/>
      <c r="CP2181" s="1227"/>
    </row>
    <row r="2182" spans="89:94">
      <c r="CK2182" s="536"/>
      <c r="CL2182" s="536"/>
      <c r="CM2182" s="81"/>
      <c r="CN2182" s="1230"/>
      <c r="CO2182" s="1231"/>
      <c r="CP2182" s="1227"/>
    </row>
    <row r="2183" spans="89:94">
      <c r="CK2183" s="536"/>
      <c r="CL2183" s="536"/>
      <c r="CM2183" s="81"/>
      <c r="CN2183" s="1230"/>
      <c r="CO2183" s="1231"/>
      <c r="CP2183" s="1227"/>
    </row>
    <row r="2184" spans="89:94">
      <c r="CK2184" s="536"/>
      <c r="CL2184" s="536"/>
      <c r="CM2184" s="81"/>
      <c r="CN2184" s="1230"/>
      <c r="CO2184" s="1231"/>
      <c r="CP2184" s="1227"/>
    </row>
    <row r="2185" spans="89:94">
      <c r="CK2185" s="536"/>
      <c r="CL2185" s="536"/>
      <c r="CM2185" s="81"/>
      <c r="CN2185" s="1230"/>
      <c r="CO2185" s="1231"/>
      <c r="CP2185" s="1227"/>
    </row>
    <row r="2186" spans="89:94">
      <c r="CK2186" s="536"/>
      <c r="CL2186" s="536"/>
      <c r="CM2186" s="81"/>
      <c r="CN2186" s="1230"/>
      <c r="CO2186" s="1231"/>
      <c r="CP2186" s="1227"/>
    </row>
    <row r="2187" spans="89:94">
      <c r="CK2187" s="536"/>
      <c r="CL2187" s="536"/>
      <c r="CM2187" s="81"/>
      <c r="CN2187" s="1230"/>
      <c r="CO2187" s="1231"/>
      <c r="CP2187" s="1227"/>
    </row>
    <row r="2188" spans="89:94">
      <c r="CK2188" s="536"/>
      <c r="CL2188" s="536"/>
      <c r="CM2188" s="81"/>
      <c r="CN2188" s="1230"/>
      <c r="CO2188" s="1231"/>
      <c r="CP2188" s="1227"/>
    </row>
    <row r="2189" spans="89:94">
      <c r="CK2189" s="536"/>
      <c r="CL2189" s="536"/>
      <c r="CM2189" s="81"/>
      <c r="CN2189" s="1230"/>
      <c r="CO2189" s="1231"/>
      <c r="CP2189" s="1227"/>
    </row>
    <row r="2190" spans="89:94">
      <c r="CK2190" s="536"/>
      <c r="CL2190" s="536"/>
      <c r="CM2190" s="81"/>
      <c r="CN2190" s="1230"/>
      <c r="CO2190" s="1231"/>
      <c r="CP2190" s="1227"/>
    </row>
    <row r="2191" spans="89:94">
      <c r="CK2191" s="536"/>
      <c r="CL2191" s="536"/>
      <c r="CM2191" s="81"/>
      <c r="CN2191" s="1230"/>
      <c r="CO2191" s="1231"/>
      <c r="CP2191" s="1227"/>
    </row>
    <row r="2192" spans="89:94">
      <c r="CK2192" s="536"/>
      <c r="CL2192" s="536"/>
      <c r="CM2192" s="81"/>
      <c r="CN2192" s="1230"/>
      <c r="CO2192" s="1231"/>
      <c r="CP2192" s="1227"/>
    </row>
    <row r="2193" spans="89:94">
      <c r="CK2193" s="536"/>
      <c r="CL2193" s="536"/>
      <c r="CM2193" s="81"/>
      <c r="CN2193" s="1230"/>
      <c r="CO2193" s="1231"/>
      <c r="CP2193" s="1227"/>
    </row>
    <row r="2194" spans="89:94">
      <c r="CK2194" s="536"/>
      <c r="CL2194" s="536"/>
      <c r="CM2194" s="81"/>
      <c r="CN2194" s="1230"/>
      <c r="CO2194" s="1231"/>
      <c r="CP2194" s="1227"/>
    </row>
    <row r="2195" spans="89:94">
      <c r="CK2195" s="536"/>
      <c r="CL2195" s="536"/>
      <c r="CM2195" s="81"/>
      <c r="CN2195" s="1230"/>
      <c r="CO2195" s="1231"/>
      <c r="CP2195" s="1227"/>
    </row>
    <row r="2196" spans="89:94">
      <c r="CK2196" s="536"/>
      <c r="CL2196" s="536"/>
      <c r="CM2196" s="81"/>
      <c r="CN2196" s="1230"/>
      <c r="CO2196" s="1231"/>
      <c r="CP2196" s="1227"/>
    </row>
    <row r="2197" spans="89:94">
      <c r="CK2197" s="536"/>
      <c r="CL2197" s="536"/>
      <c r="CM2197" s="81"/>
      <c r="CN2197" s="1230"/>
      <c r="CO2197" s="1231"/>
      <c r="CP2197" s="1227"/>
    </row>
    <row r="2198" spans="89:94">
      <c r="CK2198" s="536"/>
      <c r="CL2198" s="536"/>
      <c r="CM2198" s="81"/>
      <c r="CN2198" s="1230"/>
      <c r="CO2198" s="1231"/>
      <c r="CP2198" s="1227"/>
    </row>
    <row r="2199" spans="89:94">
      <c r="CK2199" s="536"/>
      <c r="CL2199" s="536"/>
      <c r="CM2199" s="81"/>
      <c r="CN2199" s="1230"/>
      <c r="CO2199" s="1231"/>
      <c r="CP2199" s="1227"/>
    </row>
    <row r="2200" spans="89:94">
      <c r="CK2200" s="536"/>
      <c r="CL2200" s="536"/>
      <c r="CM2200" s="81"/>
      <c r="CN2200" s="1230"/>
      <c r="CO2200" s="1231"/>
      <c r="CP2200" s="1227"/>
    </row>
    <row r="2201" spans="89:94">
      <c r="CK2201" s="536"/>
      <c r="CL2201" s="536"/>
      <c r="CM2201" s="81"/>
      <c r="CN2201" s="1230"/>
      <c r="CO2201" s="1231"/>
      <c r="CP2201" s="1227"/>
    </row>
    <row r="2202" spans="89:94">
      <c r="CK2202" s="536"/>
      <c r="CL2202" s="536"/>
      <c r="CM2202" s="81"/>
      <c r="CN2202" s="1230"/>
      <c r="CO2202" s="1231"/>
      <c r="CP2202" s="1227"/>
    </row>
    <row r="2203" spans="89:94">
      <c r="CK2203" s="536"/>
      <c r="CL2203" s="536"/>
      <c r="CM2203" s="81"/>
      <c r="CN2203" s="1230"/>
      <c r="CO2203" s="1231"/>
      <c r="CP2203" s="1227"/>
    </row>
    <row r="2204" spans="89:94">
      <c r="CK2204" s="536"/>
      <c r="CL2204" s="536"/>
      <c r="CM2204" s="81"/>
      <c r="CN2204" s="1230"/>
      <c r="CO2204" s="1231"/>
      <c r="CP2204" s="1227"/>
    </row>
    <row r="2205" spans="89:94">
      <c r="CK2205" s="536"/>
      <c r="CL2205" s="536"/>
      <c r="CM2205" s="81"/>
      <c r="CN2205" s="1230"/>
      <c r="CO2205" s="1231"/>
      <c r="CP2205" s="1227"/>
    </row>
    <row r="2206" spans="89:94">
      <c r="CK2206" s="536"/>
      <c r="CL2206" s="536"/>
      <c r="CM2206" s="81"/>
      <c r="CN2206" s="1230"/>
      <c r="CO2206" s="1231"/>
      <c r="CP2206" s="1227"/>
    </row>
    <row r="2207" spans="89:94">
      <c r="CK2207" s="536"/>
      <c r="CL2207" s="536"/>
      <c r="CM2207" s="81"/>
      <c r="CN2207" s="1230"/>
      <c r="CO2207" s="1231"/>
      <c r="CP2207" s="1227"/>
    </row>
    <row r="2208" spans="89:94">
      <c r="CK2208" s="536"/>
      <c r="CL2208" s="536"/>
      <c r="CM2208" s="81"/>
      <c r="CN2208" s="1230"/>
      <c r="CO2208" s="1231"/>
      <c r="CP2208" s="1227"/>
    </row>
    <row r="2209" spans="89:94">
      <c r="CK2209" s="536"/>
      <c r="CL2209" s="536"/>
      <c r="CM2209" s="81"/>
      <c r="CN2209" s="1230"/>
      <c r="CO2209" s="1231"/>
      <c r="CP2209" s="1227"/>
    </row>
    <row r="2210" spans="89:94">
      <c r="CK2210" s="536"/>
      <c r="CL2210" s="536"/>
      <c r="CM2210" s="81"/>
      <c r="CN2210" s="1230"/>
      <c r="CO2210" s="1231"/>
      <c r="CP2210" s="1227"/>
    </row>
    <row r="2211" spans="89:94">
      <c r="CK2211" s="536"/>
      <c r="CL2211" s="536"/>
      <c r="CM2211" s="81"/>
      <c r="CN2211" s="1230"/>
      <c r="CO2211" s="1231"/>
      <c r="CP2211" s="1227"/>
    </row>
    <row r="2212" spans="89:94">
      <c r="CK2212" s="536"/>
      <c r="CL2212" s="536"/>
      <c r="CM2212" s="81"/>
      <c r="CN2212" s="1230"/>
      <c r="CO2212" s="1231"/>
      <c r="CP2212" s="1227"/>
    </row>
    <row r="2213" spans="89:94">
      <c r="CK2213" s="536"/>
      <c r="CL2213" s="536"/>
      <c r="CM2213" s="81"/>
      <c r="CN2213" s="1230"/>
      <c r="CO2213" s="1231"/>
      <c r="CP2213" s="1227"/>
    </row>
    <row r="2214" spans="89:94">
      <c r="CK2214" s="536"/>
      <c r="CL2214" s="536"/>
      <c r="CM2214" s="81"/>
      <c r="CN2214" s="1230"/>
      <c r="CO2214" s="1231"/>
      <c r="CP2214" s="1227"/>
    </row>
    <row r="2215" spans="89:94">
      <c r="CK2215" s="536"/>
      <c r="CL2215" s="536"/>
      <c r="CM2215" s="81"/>
      <c r="CN2215" s="1230"/>
      <c r="CO2215" s="1231"/>
      <c r="CP2215" s="1227"/>
    </row>
    <row r="2216" spans="89:94">
      <c r="CK2216" s="536"/>
      <c r="CL2216" s="536"/>
      <c r="CM2216" s="81"/>
      <c r="CN2216" s="1230"/>
      <c r="CO2216" s="1231"/>
      <c r="CP2216" s="1227"/>
    </row>
    <row r="2217" spans="89:94">
      <c r="CK2217" s="536"/>
      <c r="CL2217" s="536"/>
      <c r="CM2217" s="81"/>
      <c r="CN2217" s="1230"/>
      <c r="CO2217" s="1231"/>
      <c r="CP2217" s="1227"/>
    </row>
    <row r="2218" spans="89:94">
      <c r="CK2218" s="536"/>
      <c r="CL2218" s="536"/>
      <c r="CM2218" s="81"/>
      <c r="CN2218" s="1230"/>
      <c r="CO2218" s="1231"/>
      <c r="CP2218" s="1227"/>
    </row>
    <row r="2219" spans="89:94">
      <c r="CK2219" s="536"/>
      <c r="CL2219" s="536"/>
      <c r="CM2219" s="81"/>
      <c r="CN2219" s="1230"/>
      <c r="CO2219" s="1231"/>
      <c r="CP2219" s="1227"/>
    </row>
    <row r="2220" spans="89:94">
      <c r="CK2220" s="536"/>
      <c r="CL2220" s="536"/>
      <c r="CM2220" s="81"/>
      <c r="CN2220" s="1230"/>
      <c r="CO2220" s="1231"/>
      <c r="CP2220" s="1227"/>
    </row>
    <row r="2221" spans="89:94">
      <c r="CK2221" s="536"/>
      <c r="CL2221" s="536"/>
      <c r="CM2221" s="81"/>
      <c r="CN2221" s="1230"/>
      <c r="CO2221" s="1231"/>
      <c r="CP2221" s="1227"/>
    </row>
    <row r="2222" spans="89:94">
      <c r="CK2222" s="536"/>
      <c r="CL2222" s="536"/>
      <c r="CM2222" s="81"/>
      <c r="CN2222" s="1230"/>
      <c r="CO2222" s="1231"/>
      <c r="CP2222" s="1227"/>
    </row>
    <row r="2223" spans="89:94">
      <c r="CK2223" s="536"/>
      <c r="CL2223" s="536"/>
      <c r="CM2223" s="81"/>
      <c r="CN2223" s="1230"/>
      <c r="CO2223" s="1231"/>
      <c r="CP2223" s="1227"/>
    </row>
    <row r="2224" spans="89:94">
      <c r="CK2224" s="536"/>
      <c r="CL2224" s="536"/>
      <c r="CM2224" s="81"/>
      <c r="CN2224" s="1230"/>
      <c r="CO2224" s="1231"/>
      <c r="CP2224" s="1227"/>
    </row>
    <row r="2225" spans="89:94">
      <c r="CK2225" s="536"/>
      <c r="CL2225" s="536"/>
      <c r="CM2225" s="81"/>
      <c r="CN2225" s="1230"/>
      <c r="CO2225" s="1231"/>
      <c r="CP2225" s="1227"/>
    </row>
    <row r="2226" spans="89:94">
      <c r="CK2226" s="536"/>
      <c r="CL2226" s="536"/>
      <c r="CM2226" s="81"/>
      <c r="CN2226" s="1230"/>
      <c r="CO2226" s="1231"/>
      <c r="CP2226" s="1227"/>
    </row>
    <row r="2227" spans="89:94">
      <c r="CK2227" s="536"/>
      <c r="CL2227" s="536"/>
      <c r="CM2227" s="81"/>
      <c r="CN2227" s="1230"/>
      <c r="CO2227" s="1231"/>
      <c r="CP2227" s="1227"/>
    </row>
    <row r="2228" spans="89:94">
      <c r="CK2228" s="536"/>
      <c r="CL2228" s="536"/>
      <c r="CM2228" s="81"/>
      <c r="CN2228" s="1230"/>
      <c r="CO2228" s="1231"/>
      <c r="CP2228" s="1227"/>
    </row>
    <row r="2229" spans="89:94">
      <c r="CK2229" s="536"/>
      <c r="CL2229" s="536"/>
      <c r="CM2229" s="81"/>
      <c r="CN2229" s="1230"/>
      <c r="CO2229" s="1231"/>
      <c r="CP2229" s="1227"/>
    </row>
    <row r="2230" spans="89:94">
      <c r="CK2230" s="536"/>
      <c r="CL2230" s="536"/>
      <c r="CM2230" s="81"/>
      <c r="CN2230" s="1230"/>
      <c r="CO2230" s="1231"/>
      <c r="CP2230" s="1227"/>
    </row>
    <row r="2231" spans="89:94">
      <c r="CK2231" s="536"/>
      <c r="CL2231" s="536"/>
      <c r="CM2231" s="81"/>
      <c r="CN2231" s="1230"/>
      <c r="CO2231" s="1231"/>
      <c r="CP2231" s="1227"/>
    </row>
    <row r="2232" spans="89:94">
      <c r="CK2232" s="536"/>
      <c r="CL2232" s="536"/>
      <c r="CM2232" s="81"/>
      <c r="CN2232" s="1230"/>
      <c r="CO2232" s="1231"/>
      <c r="CP2232" s="1227"/>
    </row>
    <row r="2233" spans="89:94">
      <c r="CK2233" s="536"/>
      <c r="CL2233" s="536"/>
      <c r="CM2233" s="81"/>
      <c r="CN2233" s="1230"/>
      <c r="CO2233" s="1231"/>
      <c r="CP2233" s="1227"/>
    </row>
    <row r="2234" spans="89:94">
      <c r="CK2234" s="536"/>
      <c r="CL2234" s="536"/>
      <c r="CM2234" s="81"/>
      <c r="CN2234" s="1230"/>
      <c r="CO2234" s="1231"/>
      <c r="CP2234" s="1227"/>
    </row>
    <row r="2235" spans="89:94">
      <c r="CK2235" s="536"/>
      <c r="CL2235" s="536"/>
      <c r="CM2235" s="81"/>
      <c r="CN2235" s="1230"/>
      <c r="CO2235" s="1231"/>
      <c r="CP2235" s="1227"/>
    </row>
    <row r="2236" spans="89:94">
      <c r="CK2236" s="536"/>
      <c r="CL2236" s="536"/>
      <c r="CM2236" s="81"/>
      <c r="CN2236" s="1230"/>
      <c r="CO2236" s="1231"/>
      <c r="CP2236" s="1227"/>
    </row>
    <row r="2237" spans="89:94">
      <c r="CK2237" s="536"/>
      <c r="CL2237" s="536"/>
      <c r="CM2237" s="81"/>
      <c r="CN2237" s="1230"/>
      <c r="CO2237" s="1231"/>
      <c r="CP2237" s="1227"/>
    </row>
    <row r="2238" spans="89:94">
      <c r="CK2238" s="536"/>
      <c r="CL2238" s="536"/>
      <c r="CM2238" s="81"/>
      <c r="CN2238" s="1230"/>
      <c r="CO2238" s="1231"/>
      <c r="CP2238" s="1227"/>
    </row>
    <row r="2239" spans="89:94">
      <c r="CK2239" s="536"/>
      <c r="CL2239" s="536"/>
      <c r="CM2239" s="81"/>
      <c r="CN2239" s="1230"/>
      <c r="CO2239" s="1231"/>
      <c r="CP2239" s="1227"/>
    </row>
    <row r="2240" spans="89:94">
      <c r="CK2240" s="536"/>
      <c r="CL2240" s="536"/>
      <c r="CM2240" s="81"/>
      <c r="CN2240" s="1230"/>
      <c r="CO2240" s="1231"/>
      <c r="CP2240" s="1227"/>
    </row>
    <row r="2241" spans="89:94">
      <c r="CK2241" s="536"/>
      <c r="CL2241" s="536"/>
      <c r="CM2241" s="81"/>
      <c r="CN2241" s="1230"/>
      <c r="CO2241" s="1231"/>
      <c r="CP2241" s="1227"/>
    </row>
    <row r="2242" spans="89:94">
      <c r="CK2242" s="536"/>
      <c r="CL2242" s="536"/>
      <c r="CM2242" s="81"/>
      <c r="CN2242" s="1230"/>
      <c r="CO2242" s="1231"/>
      <c r="CP2242" s="1227"/>
    </row>
    <row r="2243" spans="89:94">
      <c r="CK2243" s="536"/>
      <c r="CL2243" s="536"/>
      <c r="CM2243" s="81"/>
      <c r="CN2243" s="1230"/>
      <c r="CO2243" s="1231"/>
      <c r="CP2243" s="1227"/>
    </row>
    <row r="2244" spans="89:94">
      <c r="CK2244" s="536"/>
      <c r="CL2244" s="536"/>
      <c r="CM2244" s="81"/>
      <c r="CN2244" s="1230"/>
      <c r="CO2244" s="1231"/>
      <c r="CP2244" s="1227"/>
    </row>
    <row r="2245" spans="89:94">
      <c r="CK2245" s="536"/>
      <c r="CL2245" s="536"/>
      <c r="CM2245" s="81"/>
      <c r="CN2245" s="1230"/>
      <c r="CO2245" s="1231"/>
      <c r="CP2245" s="1227"/>
    </row>
    <row r="2246" spans="89:94">
      <c r="CK2246" s="536"/>
      <c r="CL2246" s="536"/>
      <c r="CM2246" s="81"/>
      <c r="CN2246" s="1230"/>
      <c r="CO2246" s="1231"/>
      <c r="CP2246" s="1227"/>
    </row>
    <row r="2247" spans="89:94">
      <c r="CK2247" s="536"/>
      <c r="CL2247" s="536"/>
      <c r="CM2247" s="81"/>
      <c r="CN2247" s="1230"/>
      <c r="CO2247" s="1231"/>
      <c r="CP2247" s="1227"/>
    </row>
    <row r="2248" spans="89:94">
      <c r="CK2248" s="536"/>
      <c r="CL2248" s="536"/>
      <c r="CM2248" s="81"/>
      <c r="CN2248" s="1230"/>
      <c r="CO2248" s="1231"/>
      <c r="CP2248" s="1227"/>
    </row>
    <row r="2249" spans="89:94">
      <c r="CK2249" s="536"/>
      <c r="CL2249" s="536"/>
      <c r="CM2249" s="81"/>
      <c r="CN2249" s="1230"/>
      <c r="CO2249" s="1231"/>
      <c r="CP2249" s="1227"/>
    </row>
    <row r="2250" spans="89:94">
      <c r="CK2250" s="536"/>
      <c r="CL2250" s="536"/>
      <c r="CM2250" s="81"/>
      <c r="CN2250" s="1230"/>
      <c r="CO2250" s="1231"/>
      <c r="CP2250" s="1227"/>
    </row>
    <row r="2251" spans="89:94">
      <c r="CK2251" s="536"/>
      <c r="CL2251" s="536"/>
      <c r="CM2251" s="81"/>
      <c r="CN2251" s="1230"/>
      <c r="CO2251" s="1231"/>
      <c r="CP2251" s="1227"/>
    </row>
    <row r="2252" spans="89:94">
      <c r="CK2252" s="536"/>
      <c r="CL2252" s="536"/>
      <c r="CM2252" s="81"/>
      <c r="CN2252" s="1230"/>
      <c r="CO2252" s="1231"/>
      <c r="CP2252" s="1227"/>
    </row>
    <row r="2253" spans="89:94">
      <c r="CK2253" s="536"/>
      <c r="CL2253" s="536"/>
      <c r="CM2253" s="81"/>
      <c r="CN2253" s="1230"/>
      <c r="CO2253" s="1231"/>
      <c r="CP2253" s="1227"/>
    </row>
    <row r="2254" spans="89:94">
      <c r="CK2254" s="536"/>
      <c r="CL2254" s="536"/>
      <c r="CM2254" s="81"/>
      <c r="CN2254" s="1230"/>
      <c r="CO2254" s="1231"/>
      <c r="CP2254" s="1227"/>
    </row>
    <row r="2255" spans="89:94">
      <c r="CK2255" s="536"/>
      <c r="CL2255" s="536"/>
      <c r="CM2255" s="81"/>
      <c r="CN2255" s="1230"/>
      <c r="CO2255" s="1231"/>
      <c r="CP2255" s="1227"/>
    </row>
    <row r="2256" spans="89:94">
      <c r="CK2256" s="536"/>
      <c r="CL2256" s="536"/>
      <c r="CM2256" s="81"/>
      <c r="CN2256" s="1230"/>
      <c r="CO2256" s="1231"/>
      <c r="CP2256" s="1227"/>
    </row>
    <row r="2257" spans="89:94">
      <c r="CK2257" s="536"/>
      <c r="CL2257" s="536"/>
      <c r="CM2257" s="81"/>
      <c r="CN2257" s="1230"/>
      <c r="CO2257" s="1231"/>
      <c r="CP2257" s="1227"/>
    </row>
    <row r="2258" spans="89:94">
      <c r="CK2258" s="536"/>
      <c r="CL2258" s="536"/>
      <c r="CM2258" s="81"/>
      <c r="CN2258" s="1230"/>
      <c r="CO2258" s="1231"/>
      <c r="CP2258" s="1227"/>
    </row>
    <row r="2259" spans="89:94">
      <c r="CK2259" s="536"/>
      <c r="CL2259" s="536"/>
      <c r="CM2259" s="81"/>
      <c r="CN2259" s="1230"/>
      <c r="CO2259" s="1231"/>
      <c r="CP2259" s="1227"/>
    </row>
    <row r="2260" spans="89:94">
      <c r="CK2260" s="536"/>
      <c r="CL2260" s="536"/>
      <c r="CM2260" s="81"/>
      <c r="CN2260" s="1230"/>
      <c r="CO2260" s="1231"/>
      <c r="CP2260" s="1227"/>
    </row>
    <row r="2261" spans="89:94">
      <c r="CK2261" s="536"/>
      <c r="CL2261" s="536"/>
      <c r="CM2261" s="81"/>
      <c r="CN2261" s="1230"/>
      <c r="CO2261" s="1231"/>
      <c r="CP2261" s="1227"/>
    </row>
    <row r="2262" spans="89:94">
      <c r="CK2262" s="536"/>
      <c r="CL2262" s="536"/>
      <c r="CM2262" s="81"/>
      <c r="CN2262" s="1230"/>
      <c r="CO2262" s="1231"/>
      <c r="CP2262" s="1227"/>
    </row>
    <row r="2263" spans="89:94">
      <c r="CK2263" s="536"/>
      <c r="CL2263" s="536"/>
      <c r="CM2263" s="81"/>
      <c r="CN2263" s="1230"/>
      <c r="CO2263" s="1231"/>
      <c r="CP2263" s="1227"/>
    </row>
    <row r="2264" spans="89:94">
      <c r="CK2264" s="536"/>
      <c r="CL2264" s="536"/>
      <c r="CM2264" s="81"/>
      <c r="CN2264" s="1230"/>
      <c r="CO2264" s="1231"/>
      <c r="CP2264" s="1227"/>
    </row>
    <row r="2265" spans="89:94">
      <c r="CK2265" s="536"/>
      <c r="CL2265" s="536"/>
      <c r="CM2265" s="81"/>
      <c r="CN2265" s="1230"/>
      <c r="CO2265" s="1231"/>
      <c r="CP2265" s="1227"/>
    </row>
    <row r="2266" spans="89:94">
      <c r="CK2266" s="536"/>
      <c r="CL2266" s="536"/>
      <c r="CM2266" s="81"/>
      <c r="CN2266" s="1230"/>
      <c r="CO2266" s="1231"/>
      <c r="CP2266" s="1227"/>
    </row>
    <row r="2267" spans="89:94">
      <c r="CK2267" s="536"/>
      <c r="CL2267" s="536"/>
      <c r="CM2267" s="81"/>
      <c r="CN2267" s="1230"/>
      <c r="CO2267" s="1231"/>
      <c r="CP2267" s="1227"/>
    </row>
    <row r="2268" spans="89:94">
      <c r="CK2268" s="536"/>
      <c r="CL2268" s="536"/>
      <c r="CM2268" s="81"/>
      <c r="CN2268" s="1230"/>
      <c r="CO2268" s="1231"/>
      <c r="CP2268" s="1227"/>
    </row>
    <row r="2269" spans="89:94">
      <c r="CK2269" s="536"/>
      <c r="CL2269" s="536"/>
      <c r="CM2269" s="81"/>
      <c r="CN2269" s="1230"/>
      <c r="CO2269" s="1231"/>
      <c r="CP2269" s="1227"/>
    </row>
    <row r="2270" spans="89:94">
      <c r="CK2270" s="536"/>
      <c r="CL2270" s="536"/>
      <c r="CM2270" s="81"/>
      <c r="CN2270" s="1230"/>
      <c r="CO2270" s="1231"/>
      <c r="CP2270" s="1227"/>
    </row>
    <row r="2271" spans="89:94">
      <c r="CK2271" s="536"/>
      <c r="CL2271" s="536"/>
      <c r="CM2271" s="81"/>
      <c r="CN2271" s="1230"/>
      <c r="CO2271" s="1231"/>
      <c r="CP2271" s="1227"/>
    </row>
    <row r="2272" spans="89:94">
      <c r="CK2272" s="536"/>
      <c r="CL2272" s="536"/>
      <c r="CM2272" s="81"/>
      <c r="CN2272" s="1230"/>
      <c r="CO2272" s="1231"/>
      <c r="CP2272" s="1227"/>
    </row>
    <row r="2273" spans="89:94">
      <c r="CK2273" s="536"/>
      <c r="CL2273" s="536"/>
      <c r="CM2273" s="81"/>
      <c r="CN2273" s="1230"/>
      <c r="CO2273" s="1231"/>
      <c r="CP2273" s="1227"/>
    </row>
    <row r="2274" spans="89:94">
      <c r="CK2274" s="536"/>
      <c r="CL2274" s="536"/>
      <c r="CM2274" s="81"/>
      <c r="CN2274" s="1230"/>
      <c r="CO2274" s="1231"/>
      <c r="CP2274" s="1227"/>
    </row>
    <row r="2275" spans="89:94">
      <c r="CK2275" s="536"/>
      <c r="CL2275" s="536"/>
      <c r="CM2275" s="81"/>
      <c r="CN2275" s="1230"/>
      <c r="CO2275" s="1231"/>
      <c r="CP2275" s="1227"/>
    </row>
    <row r="2276" spans="89:94">
      <c r="CK2276" s="536"/>
      <c r="CL2276" s="536"/>
      <c r="CM2276" s="81"/>
      <c r="CN2276" s="1230"/>
      <c r="CO2276" s="1231"/>
      <c r="CP2276" s="1227"/>
    </row>
    <row r="2277" spans="89:94">
      <c r="CK2277" s="536"/>
      <c r="CL2277" s="536"/>
      <c r="CM2277" s="81"/>
      <c r="CN2277" s="1230"/>
      <c r="CO2277" s="1231"/>
      <c r="CP2277" s="1227"/>
    </row>
    <row r="2278" spans="89:94">
      <c r="CK2278" s="536"/>
      <c r="CL2278" s="536"/>
      <c r="CM2278" s="81"/>
      <c r="CN2278" s="1230"/>
      <c r="CO2278" s="1231"/>
      <c r="CP2278" s="1227"/>
    </row>
    <row r="2279" spans="89:94">
      <c r="CK2279" s="536"/>
      <c r="CL2279" s="536"/>
      <c r="CM2279" s="81"/>
      <c r="CN2279" s="1230"/>
      <c r="CO2279" s="1231"/>
      <c r="CP2279" s="1227"/>
    </row>
    <row r="2280" spans="89:94">
      <c r="CK2280" s="536"/>
      <c r="CL2280" s="536"/>
      <c r="CM2280" s="81"/>
      <c r="CN2280" s="1230"/>
      <c r="CO2280" s="1231"/>
      <c r="CP2280" s="1227"/>
    </row>
    <row r="2281" spans="89:94">
      <c r="CK2281" s="536"/>
      <c r="CL2281" s="536"/>
      <c r="CM2281" s="81"/>
      <c r="CN2281" s="1230"/>
      <c r="CO2281" s="1231"/>
      <c r="CP2281" s="1227"/>
    </row>
    <row r="2282" spans="89:94">
      <c r="CK2282" s="536"/>
      <c r="CL2282" s="536"/>
      <c r="CM2282" s="81"/>
      <c r="CN2282" s="1230"/>
      <c r="CO2282" s="1231"/>
      <c r="CP2282" s="1227"/>
    </row>
    <row r="2283" spans="89:94">
      <c r="CK2283" s="536"/>
      <c r="CL2283" s="536"/>
      <c r="CM2283" s="81"/>
      <c r="CN2283" s="1230"/>
      <c r="CO2283" s="1231"/>
      <c r="CP2283" s="1227"/>
    </row>
    <row r="2284" spans="89:94">
      <c r="CK2284" s="536"/>
      <c r="CL2284" s="536"/>
      <c r="CM2284" s="81"/>
      <c r="CN2284" s="1230"/>
      <c r="CO2284" s="1231"/>
      <c r="CP2284" s="1227"/>
    </row>
    <row r="2285" spans="89:94">
      <c r="CK2285" s="536"/>
      <c r="CL2285" s="536"/>
      <c r="CM2285" s="81"/>
      <c r="CN2285" s="1230"/>
      <c r="CO2285" s="1231"/>
      <c r="CP2285" s="1227"/>
    </row>
    <row r="2286" spans="89:94">
      <c r="CK2286" s="536"/>
      <c r="CL2286" s="536"/>
      <c r="CM2286" s="81"/>
      <c r="CN2286" s="1230"/>
      <c r="CO2286" s="1231"/>
      <c r="CP2286" s="1227"/>
    </row>
    <row r="2287" spans="89:94">
      <c r="CK2287" s="536"/>
      <c r="CL2287" s="536"/>
      <c r="CM2287" s="81"/>
      <c r="CN2287" s="1230"/>
      <c r="CO2287" s="1231"/>
      <c r="CP2287" s="1227"/>
    </row>
    <row r="2288" spans="89:94">
      <c r="CK2288" s="536"/>
      <c r="CL2288" s="536"/>
      <c r="CM2288" s="81"/>
      <c r="CN2288" s="1230"/>
      <c r="CO2288" s="1231"/>
      <c r="CP2288" s="1227"/>
    </row>
    <row r="2289" spans="89:94">
      <c r="CK2289" s="536"/>
      <c r="CL2289" s="536"/>
      <c r="CM2289" s="81"/>
      <c r="CN2289" s="1230"/>
      <c r="CO2289" s="1231"/>
      <c r="CP2289" s="1227"/>
    </row>
    <row r="2290" spans="89:94">
      <c r="CK2290" s="536"/>
      <c r="CL2290" s="536"/>
      <c r="CM2290" s="81"/>
      <c r="CN2290" s="1230"/>
      <c r="CO2290" s="1231"/>
      <c r="CP2290" s="1227"/>
    </row>
    <row r="2291" spans="89:94">
      <c r="CK2291" s="536"/>
      <c r="CL2291" s="536"/>
      <c r="CM2291" s="81"/>
      <c r="CN2291" s="1230"/>
      <c r="CO2291" s="1231"/>
      <c r="CP2291" s="1227"/>
    </row>
    <row r="2292" spans="89:94">
      <c r="CK2292" s="536"/>
      <c r="CL2292" s="536"/>
      <c r="CM2292" s="81"/>
      <c r="CN2292" s="1230"/>
      <c r="CO2292" s="1231"/>
      <c r="CP2292" s="1227"/>
    </row>
    <row r="2293" spans="89:94">
      <c r="CK2293" s="536"/>
      <c r="CL2293" s="536"/>
      <c r="CM2293" s="81"/>
      <c r="CN2293" s="1230"/>
      <c r="CO2293" s="1231"/>
      <c r="CP2293" s="1227"/>
    </row>
    <row r="2294" spans="89:94">
      <c r="CK2294" s="536"/>
      <c r="CL2294" s="536"/>
      <c r="CM2294" s="81"/>
      <c r="CN2294" s="1230"/>
      <c r="CO2294" s="1231"/>
      <c r="CP2294" s="1227"/>
    </row>
    <row r="2295" spans="89:94">
      <c r="CK2295" s="536"/>
      <c r="CL2295" s="536"/>
      <c r="CM2295" s="81"/>
      <c r="CN2295" s="1230"/>
      <c r="CO2295" s="1231"/>
      <c r="CP2295" s="1227"/>
    </row>
    <row r="2296" spans="89:94">
      <c r="CK2296" s="536"/>
      <c r="CL2296" s="536"/>
      <c r="CM2296" s="81"/>
      <c r="CN2296" s="1230"/>
      <c r="CO2296" s="1231"/>
      <c r="CP2296" s="1227"/>
    </row>
    <row r="2297" spans="89:94">
      <c r="CK2297" s="536"/>
      <c r="CL2297" s="536"/>
      <c r="CM2297" s="81"/>
      <c r="CN2297" s="1230"/>
      <c r="CO2297" s="1231"/>
      <c r="CP2297" s="1227"/>
    </row>
    <row r="2298" spans="89:94">
      <c r="CK2298" s="536"/>
      <c r="CL2298" s="536"/>
      <c r="CM2298" s="81"/>
      <c r="CN2298" s="1230"/>
      <c r="CO2298" s="1231"/>
      <c r="CP2298" s="1227"/>
    </row>
    <row r="2299" spans="89:94">
      <c r="CK2299" s="536"/>
      <c r="CL2299" s="536"/>
      <c r="CM2299" s="81"/>
      <c r="CN2299" s="1230"/>
      <c r="CO2299" s="1231"/>
      <c r="CP2299" s="1227"/>
    </row>
    <row r="2300" spans="89:94">
      <c r="CK2300" s="536"/>
      <c r="CL2300" s="536"/>
      <c r="CM2300" s="81"/>
      <c r="CN2300" s="1230"/>
      <c r="CO2300" s="1231"/>
      <c r="CP2300" s="1227"/>
    </row>
    <row r="2301" spans="89:94">
      <c r="CK2301" s="536"/>
      <c r="CL2301" s="536"/>
      <c r="CM2301" s="81"/>
      <c r="CN2301" s="1230"/>
      <c r="CO2301" s="1231"/>
      <c r="CP2301" s="1227"/>
    </row>
    <row r="2302" spans="89:94">
      <c r="CK2302" s="536"/>
      <c r="CL2302" s="536"/>
      <c r="CM2302" s="81"/>
      <c r="CN2302" s="1230"/>
      <c r="CO2302" s="1231"/>
      <c r="CP2302" s="1227"/>
    </row>
    <row r="2303" spans="89:94">
      <c r="CK2303" s="536"/>
      <c r="CL2303" s="536"/>
      <c r="CM2303" s="81"/>
      <c r="CN2303" s="1230"/>
      <c r="CO2303" s="1231"/>
      <c r="CP2303" s="1227"/>
    </row>
    <row r="2304" spans="89:94">
      <c r="CK2304" s="536"/>
      <c r="CL2304" s="536"/>
      <c r="CM2304" s="81"/>
      <c r="CN2304" s="1230"/>
      <c r="CO2304" s="1231"/>
      <c r="CP2304" s="1227"/>
    </row>
    <row r="2305" spans="89:94">
      <c r="CK2305" s="536"/>
      <c r="CL2305" s="536"/>
      <c r="CM2305" s="81"/>
      <c r="CN2305" s="1230"/>
      <c r="CO2305" s="1231"/>
      <c r="CP2305" s="1227"/>
    </row>
    <row r="2306" spans="89:94">
      <c r="CK2306" s="536"/>
      <c r="CL2306" s="536"/>
      <c r="CM2306" s="81"/>
      <c r="CN2306" s="1230"/>
      <c r="CO2306" s="1231"/>
      <c r="CP2306" s="1227"/>
    </row>
    <row r="2307" spans="89:94">
      <c r="CK2307" s="536"/>
      <c r="CL2307" s="536"/>
      <c r="CM2307" s="81"/>
      <c r="CN2307" s="1230"/>
      <c r="CO2307" s="1231"/>
      <c r="CP2307" s="1227"/>
    </row>
    <row r="2308" spans="89:94">
      <c r="CK2308" s="536"/>
      <c r="CL2308" s="536"/>
      <c r="CM2308" s="81"/>
      <c r="CN2308" s="1230"/>
      <c r="CO2308" s="1231"/>
      <c r="CP2308" s="1227"/>
    </row>
    <row r="2309" spans="89:94">
      <c r="CK2309" s="536"/>
      <c r="CL2309" s="536"/>
      <c r="CM2309" s="81"/>
      <c r="CN2309" s="1230"/>
      <c r="CO2309" s="1231"/>
      <c r="CP2309" s="1227"/>
    </row>
    <row r="2310" spans="89:94">
      <c r="CK2310" s="536"/>
      <c r="CL2310" s="536"/>
      <c r="CM2310" s="81"/>
      <c r="CN2310" s="1230"/>
      <c r="CO2310" s="1231"/>
      <c r="CP2310" s="1227"/>
    </row>
    <row r="2311" spans="89:94">
      <c r="CK2311" s="536"/>
      <c r="CL2311" s="536"/>
      <c r="CM2311" s="81"/>
      <c r="CN2311" s="1230"/>
      <c r="CO2311" s="1231"/>
      <c r="CP2311" s="1227"/>
    </row>
    <row r="2312" spans="89:94">
      <c r="CK2312" s="536"/>
      <c r="CL2312" s="536"/>
      <c r="CM2312" s="81"/>
      <c r="CN2312" s="1230"/>
      <c r="CO2312" s="1231"/>
      <c r="CP2312" s="1227"/>
    </row>
    <row r="2313" spans="89:94">
      <c r="CK2313" s="536"/>
      <c r="CL2313" s="536"/>
      <c r="CM2313" s="81"/>
      <c r="CN2313" s="1230"/>
      <c r="CO2313" s="1231"/>
      <c r="CP2313" s="1227"/>
    </row>
    <row r="2314" spans="89:94">
      <c r="CK2314" s="536"/>
      <c r="CL2314" s="536"/>
      <c r="CM2314" s="81"/>
      <c r="CN2314" s="1230"/>
      <c r="CO2314" s="1231"/>
      <c r="CP2314" s="1227"/>
    </row>
    <row r="2315" spans="89:94">
      <c r="CK2315" s="536"/>
      <c r="CL2315" s="536"/>
      <c r="CM2315" s="81"/>
      <c r="CN2315" s="1230"/>
      <c r="CO2315" s="1231"/>
      <c r="CP2315" s="1227"/>
    </row>
    <row r="2316" spans="89:94">
      <c r="CK2316" s="536"/>
      <c r="CL2316" s="536"/>
      <c r="CM2316" s="81"/>
      <c r="CN2316" s="1230"/>
      <c r="CO2316" s="1231"/>
      <c r="CP2316" s="1227"/>
    </row>
    <row r="2317" spans="89:94">
      <c r="CK2317" s="536"/>
      <c r="CL2317" s="536"/>
      <c r="CM2317" s="81"/>
      <c r="CN2317" s="1230"/>
      <c r="CO2317" s="1231"/>
      <c r="CP2317" s="1227"/>
    </row>
    <row r="2318" spans="89:94">
      <c r="CK2318" s="536"/>
      <c r="CL2318" s="536"/>
      <c r="CM2318" s="81"/>
      <c r="CN2318" s="1230"/>
      <c r="CO2318" s="1231"/>
      <c r="CP2318" s="1227"/>
    </row>
    <row r="2319" spans="89:94">
      <c r="CK2319" s="536"/>
      <c r="CL2319" s="536"/>
      <c r="CM2319" s="81"/>
      <c r="CN2319" s="1230"/>
      <c r="CO2319" s="1231"/>
      <c r="CP2319" s="1227"/>
    </row>
    <row r="2320" spans="89:94">
      <c r="CK2320" s="536"/>
      <c r="CL2320" s="536"/>
      <c r="CM2320" s="81"/>
      <c r="CN2320" s="1230"/>
      <c r="CO2320" s="1231"/>
      <c r="CP2320" s="1227"/>
    </row>
    <row r="2321" spans="89:94">
      <c r="CK2321" s="536"/>
      <c r="CL2321" s="536"/>
      <c r="CM2321" s="81"/>
      <c r="CN2321" s="1230"/>
      <c r="CO2321" s="1231"/>
      <c r="CP2321" s="1227"/>
    </row>
    <row r="2322" spans="89:94">
      <c r="CK2322" s="536"/>
      <c r="CL2322" s="536"/>
      <c r="CM2322" s="81"/>
      <c r="CN2322" s="1230"/>
      <c r="CO2322" s="1231"/>
      <c r="CP2322" s="1227"/>
    </row>
    <row r="2323" spans="89:94">
      <c r="CK2323" s="536"/>
      <c r="CL2323" s="536"/>
      <c r="CM2323" s="81"/>
      <c r="CN2323" s="1230"/>
      <c r="CO2323" s="1231"/>
      <c r="CP2323" s="1227"/>
    </row>
    <row r="2324" spans="89:94">
      <c r="CK2324" s="536"/>
      <c r="CL2324" s="536"/>
      <c r="CM2324" s="81"/>
      <c r="CN2324" s="1230"/>
      <c r="CO2324" s="1231"/>
      <c r="CP2324" s="1227"/>
    </row>
    <row r="2325" spans="89:94">
      <c r="CK2325" s="536"/>
      <c r="CL2325" s="536"/>
      <c r="CM2325" s="81"/>
      <c r="CN2325" s="1230"/>
      <c r="CO2325" s="1231"/>
      <c r="CP2325" s="1227"/>
    </row>
    <row r="2326" spans="89:94">
      <c r="CK2326" s="536"/>
      <c r="CL2326" s="536"/>
      <c r="CM2326" s="81"/>
      <c r="CN2326" s="1230"/>
      <c r="CO2326" s="1231"/>
      <c r="CP2326" s="1227"/>
    </row>
    <row r="2327" spans="89:94">
      <c r="CK2327" s="536"/>
      <c r="CL2327" s="536"/>
      <c r="CM2327" s="81"/>
      <c r="CN2327" s="1230"/>
      <c r="CO2327" s="1231"/>
      <c r="CP2327" s="1227"/>
    </row>
    <row r="2328" spans="89:94">
      <c r="CK2328" s="536"/>
      <c r="CL2328" s="536"/>
      <c r="CM2328" s="81"/>
      <c r="CN2328" s="1230"/>
      <c r="CO2328" s="1231"/>
      <c r="CP2328" s="1227"/>
    </row>
    <row r="2329" spans="89:94">
      <c r="CK2329" s="536"/>
      <c r="CL2329" s="536"/>
      <c r="CM2329" s="81"/>
      <c r="CN2329" s="1230"/>
      <c r="CO2329" s="1231"/>
      <c r="CP2329" s="1227"/>
    </row>
    <row r="2330" spans="89:94">
      <c r="CK2330" s="536"/>
      <c r="CL2330" s="536"/>
      <c r="CM2330" s="81"/>
      <c r="CN2330" s="1230"/>
      <c r="CO2330" s="1231"/>
      <c r="CP2330" s="1227"/>
    </row>
    <row r="2331" spans="89:94">
      <c r="CK2331" s="536"/>
      <c r="CL2331" s="536"/>
      <c r="CM2331" s="81"/>
      <c r="CN2331" s="1230"/>
      <c r="CO2331" s="1231"/>
      <c r="CP2331" s="1227"/>
    </row>
    <row r="2332" spans="89:94">
      <c r="CK2332" s="536"/>
      <c r="CL2332" s="536"/>
      <c r="CM2332" s="81"/>
      <c r="CN2332" s="1230"/>
      <c r="CO2332" s="1231"/>
      <c r="CP2332" s="1227"/>
    </row>
    <row r="2333" spans="89:94">
      <c r="CK2333" s="536"/>
      <c r="CL2333" s="536"/>
      <c r="CM2333" s="81"/>
      <c r="CN2333" s="1230"/>
      <c r="CO2333" s="1231"/>
      <c r="CP2333" s="1227"/>
    </row>
    <row r="2334" spans="89:94">
      <c r="CK2334" s="536"/>
      <c r="CL2334" s="536"/>
      <c r="CM2334" s="81"/>
      <c r="CN2334" s="1230"/>
      <c r="CO2334" s="1231"/>
      <c r="CP2334" s="1227"/>
    </row>
    <row r="2335" spans="89:94">
      <c r="CK2335" s="536"/>
      <c r="CL2335" s="536"/>
      <c r="CM2335" s="81"/>
      <c r="CN2335" s="1230"/>
      <c r="CO2335" s="1231"/>
      <c r="CP2335" s="1227"/>
    </row>
    <row r="2336" spans="89:94">
      <c r="CK2336" s="536"/>
      <c r="CL2336" s="536"/>
      <c r="CM2336" s="81"/>
      <c r="CN2336" s="1230"/>
      <c r="CO2336" s="1231"/>
      <c r="CP2336" s="1227"/>
    </row>
    <row r="2337" spans="89:94">
      <c r="CK2337" s="536"/>
      <c r="CL2337" s="536"/>
      <c r="CM2337" s="81"/>
      <c r="CN2337" s="1230"/>
      <c r="CO2337" s="1231"/>
      <c r="CP2337" s="1227"/>
    </row>
    <row r="2338" spans="89:94">
      <c r="CK2338" s="536"/>
      <c r="CL2338" s="536"/>
      <c r="CM2338" s="81"/>
      <c r="CN2338" s="1230"/>
      <c r="CO2338" s="1231"/>
      <c r="CP2338" s="1227"/>
    </row>
    <row r="2339" spans="89:94">
      <c r="CK2339" s="536"/>
      <c r="CL2339" s="536"/>
      <c r="CM2339" s="81"/>
      <c r="CN2339" s="1230"/>
      <c r="CO2339" s="1231"/>
      <c r="CP2339" s="1227"/>
    </row>
    <row r="2340" spans="89:94">
      <c r="CK2340" s="536"/>
      <c r="CL2340" s="536"/>
      <c r="CM2340" s="81"/>
      <c r="CN2340" s="1230"/>
      <c r="CO2340" s="1231"/>
      <c r="CP2340" s="1227"/>
    </row>
    <row r="2341" spans="89:94">
      <c r="CK2341" s="536"/>
      <c r="CL2341" s="536"/>
      <c r="CM2341" s="81"/>
      <c r="CN2341" s="1230"/>
      <c r="CO2341" s="1231"/>
      <c r="CP2341" s="1227"/>
    </row>
    <row r="2342" spans="89:94">
      <c r="CK2342" s="536"/>
      <c r="CL2342" s="536"/>
      <c r="CM2342" s="81"/>
      <c r="CN2342" s="1230"/>
      <c r="CO2342" s="1231"/>
      <c r="CP2342" s="1227"/>
    </row>
    <row r="2343" spans="89:94">
      <c r="CK2343" s="536"/>
      <c r="CL2343" s="536"/>
      <c r="CM2343" s="81"/>
      <c r="CN2343" s="1230"/>
      <c r="CO2343" s="1231"/>
      <c r="CP2343" s="1227"/>
    </row>
    <row r="2344" spans="89:94">
      <c r="CK2344" s="536"/>
      <c r="CL2344" s="536"/>
      <c r="CM2344" s="81"/>
      <c r="CN2344" s="1230"/>
      <c r="CO2344" s="1231"/>
      <c r="CP2344" s="1227"/>
    </row>
    <row r="2345" spans="89:94">
      <c r="CK2345" s="536"/>
      <c r="CL2345" s="536"/>
      <c r="CM2345" s="81"/>
      <c r="CN2345" s="1230"/>
      <c r="CO2345" s="1231"/>
      <c r="CP2345" s="1227"/>
    </row>
    <row r="2346" spans="89:94">
      <c r="CK2346" s="536"/>
      <c r="CL2346" s="536"/>
      <c r="CM2346" s="81"/>
      <c r="CN2346" s="1230"/>
      <c r="CO2346" s="1231"/>
      <c r="CP2346" s="1227"/>
    </row>
    <row r="2347" spans="89:94">
      <c r="CK2347" s="536"/>
      <c r="CL2347" s="536"/>
      <c r="CM2347" s="81"/>
      <c r="CN2347" s="1230"/>
      <c r="CO2347" s="1231"/>
      <c r="CP2347" s="1227"/>
    </row>
    <row r="2348" spans="89:94">
      <c r="CK2348" s="536"/>
      <c r="CL2348" s="536"/>
      <c r="CM2348" s="81"/>
      <c r="CN2348" s="1230"/>
      <c r="CO2348" s="1231"/>
      <c r="CP2348" s="1227"/>
    </row>
    <row r="2349" spans="89:94">
      <c r="CK2349" s="536"/>
      <c r="CL2349" s="536"/>
      <c r="CM2349" s="81"/>
      <c r="CN2349" s="1230"/>
      <c r="CO2349" s="1231"/>
      <c r="CP2349" s="1227"/>
    </row>
    <row r="2350" spans="89:94">
      <c r="CK2350" s="536"/>
      <c r="CL2350" s="536"/>
      <c r="CM2350" s="81"/>
      <c r="CN2350" s="1230"/>
      <c r="CO2350" s="1231"/>
      <c r="CP2350" s="1227"/>
    </row>
    <row r="2351" spans="89:94">
      <c r="CK2351" s="536"/>
      <c r="CL2351" s="536"/>
      <c r="CM2351" s="81"/>
      <c r="CN2351" s="1230"/>
      <c r="CO2351" s="1231"/>
      <c r="CP2351" s="1227"/>
    </row>
    <row r="2352" spans="89:94">
      <c r="CK2352" s="536"/>
      <c r="CL2352" s="536"/>
      <c r="CM2352" s="81"/>
      <c r="CN2352" s="1230"/>
      <c r="CO2352" s="1231"/>
      <c r="CP2352" s="1227"/>
    </row>
    <row r="2353" spans="89:94">
      <c r="CK2353" s="536"/>
      <c r="CL2353" s="536"/>
      <c r="CM2353" s="81"/>
      <c r="CN2353" s="1230"/>
      <c r="CO2353" s="1231"/>
      <c r="CP2353" s="1227"/>
    </row>
    <row r="2354" spans="89:94">
      <c r="CK2354" s="536"/>
      <c r="CL2354" s="536"/>
      <c r="CM2354" s="81"/>
      <c r="CN2354" s="1230"/>
      <c r="CO2354" s="1231"/>
      <c r="CP2354" s="1227"/>
    </row>
    <row r="2355" spans="89:94">
      <c r="CK2355" s="536"/>
      <c r="CL2355" s="536"/>
      <c r="CM2355" s="81"/>
      <c r="CN2355" s="1230"/>
      <c r="CO2355" s="1231"/>
      <c r="CP2355" s="1227"/>
    </row>
    <row r="2356" spans="89:94">
      <c r="CK2356" s="536"/>
      <c r="CL2356" s="536"/>
      <c r="CM2356" s="81"/>
      <c r="CN2356" s="1230"/>
      <c r="CO2356" s="1231"/>
      <c r="CP2356" s="1227"/>
    </row>
    <row r="2357" spans="89:94">
      <c r="CK2357" s="536"/>
      <c r="CL2357" s="536"/>
      <c r="CM2357" s="81"/>
      <c r="CN2357" s="1230"/>
      <c r="CO2357" s="1231"/>
      <c r="CP2357" s="1227"/>
    </row>
    <row r="2358" spans="89:94">
      <c r="CK2358" s="536"/>
      <c r="CL2358" s="536"/>
      <c r="CM2358" s="81"/>
      <c r="CN2358" s="1230"/>
      <c r="CO2358" s="1231"/>
      <c r="CP2358" s="1227"/>
    </row>
    <row r="2359" spans="89:94">
      <c r="CK2359" s="536"/>
      <c r="CL2359" s="536"/>
      <c r="CM2359" s="81"/>
      <c r="CN2359" s="1230"/>
      <c r="CO2359" s="1231"/>
      <c r="CP2359" s="1227"/>
    </row>
    <row r="2360" spans="89:94">
      <c r="CK2360" s="536"/>
      <c r="CL2360" s="536"/>
      <c r="CM2360" s="81"/>
      <c r="CN2360" s="1230"/>
      <c r="CO2360" s="1231"/>
      <c r="CP2360" s="1227"/>
    </row>
    <row r="2361" spans="89:94">
      <c r="CK2361" s="536"/>
      <c r="CL2361" s="536"/>
      <c r="CM2361" s="81"/>
      <c r="CN2361" s="1230"/>
      <c r="CO2361" s="1231"/>
      <c r="CP2361" s="1227"/>
    </row>
    <row r="2362" spans="89:94">
      <c r="CK2362" s="536"/>
      <c r="CL2362" s="536"/>
      <c r="CM2362" s="81"/>
      <c r="CN2362" s="1230"/>
      <c r="CO2362" s="1231"/>
      <c r="CP2362" s="1227"/>
    </row>
    <row r="2363" spans="89:94">
      <c r="CK2363" s="536"/>
      <c r="CL2363" s="536"/>
      <c r="CM2363" s="81"/>
      <c r="CN2363" s="1230"/>
      <c r="CO2363" s="1231"/>
      <c r="CP2363" s="1227"/>
    </row>
    <row r="2364" spans="89:94">
      <c r="CK2364" s="536"/>
      <c r="CL2364" s="536"/>
      <c r="CM2364" s="81"/>
      <c r="CN2364" s="1230"/>
      <c r="CO2364" s="1231"/>
      <c r="CP2364" s="1227"/>
    </row>
    <row r="2365" spans="89:94">
      <c r="CK2365" s="536"/>
      <c r="CL2365" s="536"/>
      <c r="CM2365" s="81"/>
      <c r="CN2365" s="1230"/>
      <c r="CO2365" s="1231"/>
      <c r="CP2365" s="1227"/>
    </row>
    <row r="2366" spans="89:94">
      <c r="CK2366" s="536"/>
      <c r="CL2366" s="536"/>
      <c r="CM2366" s="81"/>
      <c r="CN2366" s="1230"/>
      <c r="CO2366" s="1231"/>
      <c r="CP2366" s="1227"/>
    </row>
  </sheetData>
  <dataConsolidate/>
  <mergeCells count="70">
    <mergeCell ref="DP103:DR103"/>
    <mergeCell ref="I104:J104"/>
    <mergeCell ref="DM77:DO77"/>
    <mergeCell ref="DP77:DR77"/>
    <mergeCell ref="C101:J101"/>
    <mergeCell ref="C103:J103"/>
    <mergeCell ref="CX103:CZ103"/>
    <mergeCell ref="DA103:DC103"/>
    <mergeCell ref="DD103:DF103"/>
    <mergeCell ref="DG103:DI103"/>
    <mergeCell ref="DJ103:DL103"/>
    <mergeCell ref="DM103:DO103"/>
    <mergeCell ref="DJ77:DL77"/>
    <mergeCell ref="C75:J75"/>
    <mergeCell ref="CX77:CZ77"/>
    <mergeCell ref="DA77:DC77"/>
    <mergeCell ref="DD77:DF77"/>
    <mergeCell ref="DG77:DI77"/>
    <mergeCell ref="DM21:DO21"/>
    <mergeCell ref="DP21:DR21"/>
    <mergeCell ref="C54:J54"/>
    <mergeCell ref="CX56:CZ56"/>
    <mergeCell ref="DA56:DC56"/>
    <mergeCell ref="DD56:DF56"/>
    <mergeCell ref="DG56:DI56"/>
    <mergeCell ref="DJ56:DL56"/>
    <mergeCell ref="DM56:DO56"/>
    <mergeCell ref="DP56:DR56"/>
    <mergeCell ref="CX21:CZ21"/>
    <mergeCell ref="DA21:DC21"/>
    <mergeCell ref="DD21:DF21"/>
    <mergeCell ref="DG21:DI21"/>
    <mergeCell ref="DJ21:DL21"/>
    <mergeCell ref="DG10:DI10"/>
    <mergeCell ref="DJ10:DL10"/>
    <mergeCell ref="DM10:DO10"/>
    <mergeCell ref="DP10:DR10"/>
    <mergeCell ref="C19:J19"/>
    <mergeCell ref="CQ9:CQ10"/>
    <mergeCell ref="CR9:CR10"/>
    <mergeCell ref="CT9:CU9"/>
    <mergeCell ref="CX10:CZ10"/>
    <mergeCell ref="DA10:DC10"/>
    <mergeCell ref="DD10:DF10"/>
    <mergeCell ref="I9:I10"/>
    <mergeCell ref="J9:J10"/>
    <mergeCell ref="CH9:CJ9"/>
    <mergeCell ref="CM9:CM10"/>
    <mergeCell ref="CO9:CO10"/>
    <mergeCell ref="CP9:CP10"/>
    <mergeCell ref="BV7:CC7"/>
    <mergeCell ref="K8:W8"/>
    <mergeCell ref="X8:AX8"/>
    <mergeCell ref="AY8:CC8"/>
    <mergeCell ref="C9:C10"/>
    <mergeCell ref="D9:D10"/>
    <mergeCell ref="E9:E10"/>
    <mergeCell ref="F9:F10"/>
    <mergeCell ref="G9:G10"/>
    <mergeCell ref="H9:H10"/>
    <mergeCell ref="K4:BR5"/>
    <mergeCell ref="K7:Q7"/>
    <mergeCell ref="R7:X7"/>
    <mergeCell ref="Y7:AE7"/>
    <mergeCell ref="AF7:AL7"/>
    <mergeCell ref="AM7:AS7"/>
    <mergeCell ref="AT7:AZ7"/>
    <mergeCell ref="BA7:BG7"/>
    <mergeCell ref="BH7:BN7"/>
    <mergeCell ref="BO7:BU7"/>
  </mergeCells>
  <printOptions horizontalCentered="1" verticalCentered="1"/>
  <pageMargins left="0.78740157480314965" right="0.78740157480314965" top="0.23622047244094491" bottom="0.6692913385826772" header="0" footer="0.70866141732283472"/>
  <pageSetup paperSize="9" scale="29" fitToHeight="2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64A3-4EFA-4975-A134-D3D33475431C}">
  <dimension ref="A1:JZ2366"/>
  <sheetViews>
    <sheetView showGridLines="0" zoomScaleNormal="100" zoomScaleSheetLayoutView="55" workbookViewId="0">
      <pane xSplit="10" ySplit="10" topLeftCell="AG55" activePane="bottomRight" state="frozen"/>
      <selection pane="bottomRight" activeCell="CR107" sqref="CR107"/>
      <selection pane="bottomLeft" activeCell="A32" sqref="A32"/>
      <selection pane="topRight" activeCell="A32" sqref="A32"/>
    </sheetView>
  </sheetViews>
  <sheetFormatPr defaultColWidth="15.5703125" defaultRowHeight="12.95"/>
  <cols>
    <col min="1" max="1" width="0.85546875" style="1226" customWidth="1"/>
    <col min="2" max="2" width="1.28515625" style="1227" customWidth="1"/>
    <col min="3" max="3" width="24.5703125" style="1227" customWidth="1"/>
    <col min="4" max="4" width="6.7109375" style="1227" customWidth="1"/>
    <col min="5" max="5" width="15.7109375" style="1227" bestFit="1" customWidth="1"/>
    <col min="6" max="6" width="6.7109375" style="1227" bestFit="1" customWidth="1"/>
    <col min="7" max="7" width="7.140625" style="1227" bestFit="1" customWidth="1"/>
    <col min="8" max="8" width="13.140625" style="1227" bestFit="1" customWidth="1"/>
    <col min="9" max="9" width="9.28515625" style="1227" bestFit="1" customWidth="1"/>
    <col min="10" max="10" width="4" style="1227" bestFit="1" customWidth="1"/>
    <col min="11" max="12" width="3.140625" style="1227" hidden="1" customWidth="1"/>
    <col min="13" max="17" width="3.140625" style="1228" customWidth="1"/>
    <col min="18" max="19" width="3.140625" style="1227" customWidth="1"/>
    <col min="20" max="22" width="3.140625" style="1228" customWidth="1"/>
    <col min="23" max="24" width="3" style="1228" customWidth="1"/>
    <col min="25" max="26" width="3" style="1227" customWidth="1"/>
    <col min="27" max="31" width="3" style="1228" customWidth="1"/>
    <col min="32" max="33" width="3" style="1227" customWidth="1"/>
    <col min="34" max="38" width="3" style="1228" customWidth="1"/>
    <col min="39" max="40" width="3" style="1227" customWidth="1"/>
    <col min="41" max="45" width="3" style="1228" customWidth="1"/>
    <col min="46" max="47" width="3" style="1227" customWidth="1"/>
    <col min="48" max="50" width="3" style="1228" customWidth="1"/>
    <col min="51" max="52" width="2.7109375" style="1228" hidden="1" customWidth="1"/>
    <col min="53" max="54" width="2.7109375" style="1227" hidden="1" customWidth="1"/>
    <col min="55" max="59" width="2.7109375" style="1228" hidden="1" customWidth="1"/>
    <col min="60" max="61" width="2.7109375" style="1227" hidden="1" customWidth="1"/>
    <col min="62" max="66" width="2.7109375" style="1228" hidden="1" customWidth="1"/>
    <col min="67" max="68" width="2.7109375" style="1227" hidden="1" customWidth="1"/>
    <col min="69" max="73" width="2.7109375" style="1228" hidden="1" customWidth="1"/>
    <col min="74" max="75" width="2.7109375" style="1227" hidden="1" customWidth="1"/>
    <col min="76" max="80" width="2.7109375" style="1228" hidden="1" customWidth="1"/>
    <col min="81" max="81" width="2.7109375" style="1227" hidden="1" customWidth="1"/>
    <col min="82" max="82" width="7.42578125" style="1227" customWidth="1"/>
    <col min="83" max="84" width="4.5703125" style="1227" customWidth="1"/>
    <col min="85" max="85" width="4.28515625" style="1227" customWidth="1"/>
    <col min="86" max="86" width="9.140625" style="1229" customWidth="1"/>
    <col min="87" max="88" width="9.140625" style="1227" customWidth="1"/>
    <col min="89" max="90" width="10.140625" style="553" hidden="1" customWidth="1"/>
    <col min="91" max="91" width="9.7109375" style="170" hidden="1" customWidth="1"/>
    <col min="92" max="92" width="10.140625" style="1439" hidden="1" customWidth="1"/>
    <col min="93" max="95" width="8.7109375" style="1440" customWidth="1"/>
    <col min="96" max="96" width="11.140625" style="1227" bestFit="1" customWidth="1"/>
    <col min="97" max="98" width="11.140625" style="1227" customWidth="1"/>
    <col min="99" max="99" width="8.28515625" style="1227" customWidth="1"/>
    <col min="100" max="100" width="10.28515625" style="1230" customWidth="1"/>
    <col min="101" max="101" width="11.85546875" style="1232" customWidth="1"/>
    <col min="102" max="102" width="13.7109375" style="1232" customWidth="1"/>
    <col min="103" max="103" width="14.7109375" style="1232" customWidth="1"/>
    <col min="104" max="104" width="10.28515625" style="1230" customWidth="1"/>
    <col min="105" max="106" width="6" style="1230" customWidth="1"/>
    <col min="107" max="107" width="6.140625" style="1230" customWidth="1"/>
    <col min="108" max="109" width="6" style="1230" customWidth="1"/>
    <col min="110" max="110" width="6.140625" style="1230" customWidth="1"/>
    <col min="111" max="112" width="6" style="1230" customWidth="1"/>
    <col min="113" max="113" width="6.140625" style="1230" customWidth="1"/>
    <col min="114" max="115" width="6" style="1230" customWidth="1"/>
    <col min="116" max="116" width="6.140625" style="1230" customWidth="1"/>
    <col min="117" max="118" width="6" style="1230" customWidth="1"/>
    <col min="119" max="119" width="6.140625" style="1230" customWidth="1"/>
    <col min="120" max="121" width="6" style="1230" customWidth="1"/>
    <col min="122" max="122" width="6.140625" style="1230" customWidth="1"/>
    <col min="123" max="124" width="6" style="1230" customWidth="1"/>
    <col min="125" max="125" width="6.140625" style="1230" customWidth="1"/>
    <col min="126" max="132" width="15.5703125" style="1230" customWidth="1"/>
    <col min="133" max="133" width="15.5703125" style="1227" customWidth="1"/>
    <col min="134" max="16384" width="15.5703125" style="1227"/>
  </cols>
  <sheetData>
    <row r="1" spans="1:286">
      <c r="CK1" s="536"/>
      <c r="CL1" s="536"/>
      <c r="CM1" s="81"/>
      <c r="CN1" s="1230"/>
      <c r="CO1" s="1231"/>
      <c r="CP1" s="1231"/>
      <c r="CQ1" s="1231"/>
    </row>
    <row r="2" spans="1:286">
      <c r="C2" s="1233"/>
      <c r="D2" s="1234"/>
      <c r="E2" s="1234"/>
      <c r="F2" s="1234"/>
      <c r="G2" s="1234"/>
      <c r="H2" s="1234"/>
      <c r="I2" s="1234"/>
      <c r="J2" s="1234"/>
      <c r="K2" s="1234"/>
      <c r="L2" s="1234"/>
      <c r="M2" s="1235"/>
      <c r="N2" s="1235"/>
      <c r="O2" s="1235"/>
      <c r="P2" s="1235"/>
      <c r="Q2" s="1235"/>
      <c r="R2" s="1234"/>
      <c r="S2" s="1234"/>
      <c r="T2" s="1235"/>
      <c r="U2" s="1235"/>
      <c r="V2" s="1235"/>
      <c r="W2" s="1235"/>
      <c r="X2" s="1235"/>
      <c r="Y2" s="1234"/>
      <c r="Z2" s="1234"/>
      <c r="AA2" s="1235"/>
      <c r="AB2" s="1235"/>
      <c r="AC2" s="1235"/>
      <c r="AD2" s="1235"/>
      <c r="AE2" s="1235"/>
      <c r="AF2" s="1234"/>
      <c r="AG2" s="1234"/>
      <c r="AH2" s="1235"/>
      <c r="AI2" s="1235"/>
      <c r="AJ2" s="1235"/>
      <c r="AK2" s="1235"/>
      <c r="AL2" s="1235"/>
      <c r="AM2" s="1234"/>
      <c r="AN2" s="1234"/>
      <c r="AO2" s="1235"/>
      <c r="AP2" s="1235"/>
      <c r="AQ2" s="1235"/>
      <c r="AR2" s="1235"/>
      <c r="AS2" s="1235"/>
      <c r="AT2" s="1234"/>
      <c r="AU2" s="1234"/>
      <c r="AV2" s="1235"/>
      <c r="AW2" s="1235"/>
      <c r="AX2" s="1235"/>
      <c r="AY2" s="1235"/>
      <c r="AZ2" s="1235"/>
      <c r="BA2" s="1234"/>
      <c r="BB2" s="1234"/>
      <c r="BC2" s="1235"/>
      <c r="BD2" s="1235"/>
      <c r="BE2" s="1235"/>
      <c r="BF2" s="1235"/>
      <c r="BG2" s="1235"/>
      <c r="BH2" s="1234"/>
      <c r="BI2" s="1234"/>
      <c r="BJ2" s="1235"/>
      <c r="BK2" s="1235"/>
      <c r="BL2" s="1235"/>
      <c r="BM2" s="1235"/>
      <c r="BN2" s="1235"/>
      <c r="BO2" s="1234"/>
      <c r="BP2" s="1234"/>
      <c r="BQ2" s="1235"/>
      <c r="BR2" s="1235"/>
      <c r="BS2" s="1235"/>
      <c r="BT2" s="1235"/>
      <c r="BU2" s="1235"/>
      <c r="BV2" s="1234"/>
      <c r="BW2" s="1234"/>
      <c r="BX2" s="1235"/>
      <c r="BY2" s="1235"/>
      <c r="BZ2" s="1235"/>
      <c r="CA2" s="1235"/>
      <c r="CB2" s="1235"/>
      <c r="CC2" s="1234"/>
      <c r="CD2" s="1234"/>
      <c r="CE2" s="1234"/>
      <c r="CF2" s="1234"/>
      <c r="CG2" s="1234"/>
      <c r="CH2" s="1236"/>
      <c r="CI2" s="1236"/>
      <c r="CJ2" s="1234"/>
      <c r="CK2" s="537"/>
      <c r="CL2" s="537"/>
      <c r="CM2" s="85"/>
      <c r="CN2" s="1237"/>
      <c r="CO2" s="1235"/>
      <c r="CP2" s="1235"/>
      <c r="CQ2" s="1235"/>
      <c r="CR2" s="1234"/>
      <c r="CS2" s="1234"/>
      <c r="CT2" s="1234"/>
      <c r="CU2" s="1442"/>
      <c r="CV2" s="1238"/>
      <c r="CW2" s="1239"/>
      <c r="CX2" s="1239"/>
      <c r="CY2" s="1239"/>
      <c r="CZ2" s="1238"/>
    </row>
    <row r="3" spans="1:286">
      <c r="C3" s="1240" t="s">
        <v>50</v>
      </c>
      <c r="D3" s="1227" t="s">
        <v>268</v>
      </c>
      <c r="CK3" s="538"/>
      <c r="CL3" s="538"/>
      <c r="CM3" s="88"/>
      <c r="CN3" s="1230"/>
      <c r="CO3" s="1231"/>
      <c r="CP3" s="1231"/>
      <c r="CQ3" s="1231"/>
      <c r="CU3" s="1241"/>
    </row>
    <row r="4" spans="1:286">
      <c r="C4" s="1240" t="s">
        <v>52</v>
      </c>
      <c r="D4" s="1227" t="s">
        <v>269</v>
      </c>
      <c r="K4" s="1972" t="s">
        <v>270</v>
      </c>
      <c r="L4" s="1972"/>
      <c r="M4" s="1972"/>
      <c r="N4" s="1972"/>
      <c r="O4" s="1972"/>
      <c r="P4" s="1972"/>
      <c r="Q4" s="1972"/>
      <c r="R4" s="1972"/>
      <c r="S4" s="1972"/>
      <c r="T4" s="1972"/>
      <c r="U4" s="1972"/>
      <c r="V4" s="1972"/>
      <c r="W4" s="1972"/>
      <c r="X4" s="1972"/>
      <c r="Y4" s="1972"/>
      <c r="Z4" s="1972"/>
      <c r="AA4" s="1972"/>
      <c r="AB4" s="1972"/>
      <c r="AC4" s="1972"/>
      <c r="AD4" s="1972"/>
      <c r="AE4" s="1972"/>
      <c r="AF4" s="1972"/>
      <c r="AG4" s="1972"/>
      <c r="AH4" s="1972"/>
      <c r="AI4" s="1972"/>
      <c r="AJ4" s="1972"/>
      <c r="AK4" s="1972"/>
      <c r="AL4" s="1972"/>
      <c r="AM4" s="1972"/>
      <c r="AN4" s="1972"/>
      <c r="AO4" s="1972"/>
      <c r="AP4" s="1972"/>
      <c r="AQ4" s="1972"/>
      <c r="AR4" s="1972"/>
      <c r="AS4" s="1972"/>
      <c r="AT4" s="1972"/>
      <c r="AU4" s="1972"/>
      <c r="AV4" s="1972"/>
      <c r="AW4" s="1972"/>
      <c r="AX4" s="1972"/>
      <c r="AY4" s="1972"/>
      <c r="AZ4" s="1972"/>
      <c r="BA4" s="1972"/>
      <c r="BB4" s="1972"/>
      <c r="BC4" s="1972"/>
      <c r="BD4" s="1972"/>
      <c r="BE4" s="1972"/>
      <c r="BF4" s="1972"/>
      <c r="BG4" s="1972"/>
      <c r="BH4" s="1972"/>
      <c r="BI4" s="1972"/>
      <c r="BJ4" s="1972"/>
      <c r="BK4" s="1972"/>
      <c r="BL4" s="1972"/>
      <c r="BM4" s="1972"/>
      <c r="BN4" s="1972"/>
      <c r="BO4" s="1972"/>
      <c r="BP4" s="1972"/>
      <c r="BQ4" s="1972"/>
      <c r="BR4" s="1972"/>
      <c r="CK4" s="538"/>
      <c r="CL4" s="538"/>
      <c r="CM4" s="88"/>
      <c r="CN4" s="1230"/>
      <c r="CO4" s="1231"/>
      <c r="CP4" s="1231"/>
      <c r="CQ4" s="1231"/>
      <c r="CU4" s="1241"/>
    </row>
    <row r="5" spans="1:286">
      <c r="C5" s="1240" t="s">
        <v>54</v>
      </c>
      <c r="D5" s="1227" t="s">
        <v>271</v>
      </c>
      <c r="F5" s="1228"/>
      <c r="G5" s="622"/>
      <c r="H5" s="622"/>
      <c r="I5" s="622"/>
      <c r="J5" s="622"/>
      <c r="K5" s="1972"/>
      <c r="L5" s="1972"/>
      <c r="M5" s="1972"/>
      <c r="N5" s="1972"/>
      <c r="O5" s="1972"/>
      <c r="P5" s="1972"/>
      <c r="Q5" s="1972"/>
      <c r="R5" s="1972"/>
      <c r="S5" s="1972"/>
      <c r="T5" s="1972"/>
      <c r="U5" s="1972"/>
      <c r="V5" s="1972"/>
      <c r="W5" s="1972"/>
      <c r="X5" s="1972"/>
      <c r="Y5" s="1972"/>
      <c r="Z5" s="1972"/>
      <c r="AA5" s="1972"/>
      <c r="AB5" s="1972"/>
      <c r="AC5" s="1972"/>
      <c r="AD5" s="1972"/>
      <c r="AE5" s="1972"/>
      <c r="AF5" s="1972"/>
      <c r="AG5" s="1972"/>
      <c r="AH5" s="1972"/>
      <c r="AI5" s="1972"/>
      <c r="AJ5" s="1972"/>
      <c r="AK5" s="1972"/>
      <c r="AL5" s="1972"/>
      <c r="AM5" s="1972"/>
      <c r="AN5" s="1972"/>
      <c r="AO5" s="1972"/>
      <c r="AP5" s="1972"/>
      <c r="AQ5" s="1972"/>
      <c r="AR5" s="1972"/>
      <c r="AS5" s="1972"/>
      <c r="AT5" s="1972"/>
      <c r="AU5" s="1972"/>
      <c r="AV5" s="1972"/>
      <c r="AW5" s="1972"/>
      <c r="AX5" s="1972"/>
      <c r="AY5" s="1972"/>
      <c r="AZ5" s="1972"/>
      <c r="BA5" s="1972"/>
      <c r="BB5" s="1972"/>
      <c r="BC5" s="1972"/>
      <c r="BD5" s="1972"/>
      <c r="BE5" s="1972"/>
      <c r="BF5" s="1972"/>
      <c r="BG5" s="1972"/>
      <c r="BH5" s="1972"/>
      <c r="BI5" s="1972"/>
      <c r="BJ5" s="1972"/>
      <c r="BK5" s="1972"/>
      <c r="BL5" s="1972"/>
      <c r="BM5" s="1972"/>
      <c r="BN5" s="1972"/>
      <c r="BO5" s="1972"/>
      <c r="BP5" s="1972"/>
      <c r="BQ5" s="1972"/>
      <c r="BR5" s="1972"/>
      <c r="CK5" s="538"/>
      <c r="CL5" s="538"/>
      <c r="CM5" s="88"/>
      <c r="CN5" s="1230"/>
      <c r="CO5" s="1231"/>
      <c r="CP5" s="1231"/>
      <c r="CQ5" s="1231"/>
      <c r="CU5" s="1241"/>
    </row>
    <row r="6" spans="1:286" ht="13.5" thickBot="1">
      <c r="C6" s="1240" t="s">
        <v>272</v>
      </c>
      <c r="D6" s="1227" t="s">
        <v>273</v>
      </c>
      <c r="CK6" s="538"/>
      <c r="CL6" s="538"/>
      <c r="CM6" s="88"/>
      <c r="CN6" s="1230"/>
      <c r="CO6" s="1231"/>
      <c r="CP6" s="1231"/>
      <c r="CQ6" s="1231"/>
      <c r="CU6" s="1241"/>
    </row>
    <row r="7" spans="1:286">
      <c r="C7" s="1242"/>
      <c r="D7" s="90"/>
      <c r="E7" s="90"/>
      <c r="F7" s="90"/>
      <c r="G7" s="90"/>
      <c r="H7" s="90"/>
      <c r="I7" s="90"/>
      <c r="J7" s="90"/>
      <c r="K7" s="1973">
        <v>1</v>
      </c>
      <c r="L7" s="1973"/>
      <c r="M7" s="1973"/>
      <c r="N7" s="1973"/>
      <c r="O7" s="1973"/>
      <c r="P7" s="1973"/>
      <c r="Q7" s="1973"/>
      <c r="R7" s="1973">
        <v>2</v>
      </c>
      <c r="S7" s="1973"/>
      <c r="T7" s="1973"/>
      <c r="U7" s="1973"/>
      <c r="V7" s="1973"/>
      <c r="W7" s="1973"/>
      <c r="X7" s="1973"/>
      <c r="Y7" s="1973">
        <v>3</v>
      </c>
      <c r="Z7" s="1973"/>
      <c r="AA7" s="1973"/>
      <c r="AB7" s="1973"/>
      <c r="AC7" s="1973"/>
      <c r="AD7" s="1973"/>
      <c r="AE7" s="1973"/>
      <c r="AF7" s="1973">
        <v>4</v>
      </c>
      <c r="AG7" s="1973"/>
      <c r="AH7" s="1973"/>
      <c r="AI7" s="1973"/>
      <c r="AJ7" s="1973"/>
      <c r="AK7" s="1973"/>
      <c r="AL7" s="1973"/>
      <c r="AM7" s="1973">
        <v>5</v>
      </c>
      <c r="AN7" s="1973"/>
      <c r="AO7" s="1973"/>
      <c r="AP7" s="1973"/>
      <c r="AQ7" s="1973"/>
      <c r="AR7" s="1973"/>
      <c r="AS7" s="1973"/>
      <c r="AT7" s="1973">
        <v>6</v>
      </c>
      <c r="AU7" s="1973"/>
      <c r="AV7" s="1973"/>
      <c r="AW7" s="1973"/>
      <c r="AX7" s="1973"/>
      <c r="AY7" s="1973"/>
      <c r="AZ7" s="1973"/>
      <c r="BA7" s="1973">
        <v>6</v>
      </c>
      <c r="BB7" s="1973"/>
      <c r="BC7" s="1973"/>
      <c r="BD7" s="1973"/>
      <c r="BE7" s="1973"/>
      <c r="BF7" s="1973"/>
      <c r="BG7" s="1973"/>
      <c r="BH7" s="1973">
        <v>7</v>
      </c>
      <c r="BI7" s="1973"/>
      <c r="BJ7" s="1973"/>
      <c r="BK7" s="1973"/>
      <c r="BL7" s="1973"/>
      <c r="BM7" s="1973"/>
      <c r="BN7" s="1973"/>
      <c r="BO7" s="1973">
        <v>9</v>
      </c>
      <c r="BP7" s="1973"/>
      <c r="BQ7" s="1973"/>
      <c r="BR7" s="1973"/>
      <c r="BS7" s="1973"/>
      <c r="BT7" s="1973"/>
      <c r="BU7" s="1973"/>
      <c r="BV7" s="1975">
        <v>10</v>
      </c>
      <c r="BW7" s="1976"/>
      <c r="BX7" s="1976"/>
      <c r="BY7" s="1976"/>
      <c r="BZ7" s="1976"/>
      <c r="CA7" s="1976"/>
      <c r="CB7" s="1976"/>
      <c r="CC7" s="1977"/>
      <c r="CD7" s="1243"/>
      <c r="CG7" s="1231"/>
      <c r="CH7" s="93">
        <f>CH8/CJ8</f>
        <v>0.57213533061644084</v>
      </c>
      <c r="CI7" s="94">
        <f>CI8/CJ8</f>
        <v>0.4278646693835591</v>
      </c>
      <c r="CJ7" s="1244" t="s">
        <v>274</v>
      </c>
      <c r="CK7" s="129"/>
      <c r="CL7" s="129"/>
      <c r="CM7" s="96"/>
      <c r="CN7" s="1239"/>
      <c r="CO7" s="1245"/>
      <c r="CP7" s="1245"/>
      <c r="CQ7" s="1245"/>
      <c r="CR7" s="1228"/>
      <c r="CS7" s="1228"/>
      <c r="CT7" s="1228"/>
      <c r="CU7" s="1241"/>
    </row>
    <row r="8" spans="1:286">
      <c r="C8" s="1242"/>
      <c r="D8" s="90"/>
      <c r="E8" s="90"/>
      <c r="F8" s="90"/>
      <c r="G8" s="90"/>
      <c r="H8" s="90"/>
      <c r="I8" s="90"/>
      <c r="J8" s="90"/>
      <c r="K8" s="1978" t="s">
        <v>2</v>
      </c>
      <c r="L8" s="1978"/>
      <c r="M8" s="1978"/>
      <c r="N8" s="1978"/>
      <c r="O8" s="1978"/>
      <c r="P8" s="1978"/>
      <c r="Q8" s="1978"/>
      <c r="R8" s="1978"/>
      <c r="S8" s="1978"/>
      <c r="T8" s="1978"/>
      <c r="U8" s="1978"/>
      <c r="V8" s="1978"/>
      <c r="W8" s="1978"/>
      <c r="X8" s="1979" t="s">
        <v>3</v>
      </c>
      <c r="Y8" s="1978"/>
      <c r="Z8" s="1978"/>
      <c r="AA8" s="1978"/>
      <c r="AB8" s="1978"/>
      <c r="AC8" s="1978"/>
      <c r="AD8" s="1978"/>
      <c r="AE8" s="1978"/>
      <c r="AF8" s="1978"/>
      <c r="AG8" s="1978"/>
      <c r="AH8" s="1978"/>
      <c r="AI8" s="1978"/>
      <c r="AJ8" s="1978"/>
      <c r="AK8" s="1978"/>
      <c r="AL8" s="1978"/>
      <c r="AM8" s="1978"/>
      <c r="AN8" s="1978"/>
      <c r="AO8" s="1978"/>
      <c r="AP8" s="1978"/>
      <c r="AQ8" s="1978"/>
      <c r="AR8" s="1978"/>
      <c r="AS8" s="1978"/>
      <c r="AT8" s="1978"/>
      <c r="AU8" s="1978"/>
      <c r="AV8" s="1978"/>
      <c r="AW8" s="1978"/>
      <c r="AX8" s="1980"/>
      <c r="AY8" s="1981" t="s">
        <v>4</v>
      </c>
      <c r="AZ8" s="1982"/>
      <c r="BA8" s="1982"/>
      <c r="BB8" s="1982"/>
      <c r="BC8" s="1982"/>
      <c r="BD8" s="1982"/>
      <c r="BE8" s="1982"/>
      <c r="BF8" s="1982"/>
      <c r="BG8" s="1982"/>
      <c r="BH8" s="1982"/>
      <c r="BI8" s="1982"/>
      <c r="BJ8" s="1982"/>
      <c r="BK8" s="1982"/>
      <c r="BL8" s="1982"/>
      <c r="BM8" s="1982"/>
      <c r="BN8" s="1982"/>
      <c r="BO8" s="1982"/>
      <c r="BP8" s="1982"/>
      <c r="BQ8" s="1982"/>
      <c r="BR8" s="1982"/>
      <c r="BS8" s="1982"/>
      <c r="BT8" s="1982"/>
      <c r="BU8" s="1982"/>
      <c r="BV8" s="1982"/>
      <c r="BW8" s="1982"/>
      <c r="BX8" s="1982"/>
      <c r="BY8" s="1982"/>
      <c r="BZ8" s="1982"/>
      <c r="CA8" s="1982"/>
      <c r="CB8" s="1982"/>
      <c r="CC8" s="1983"/>
      <c r="CD8" s="1243"/>
      <c r="CG8" s="97"/>
      <c r="CH8" s="98">
        <v>1246660</v>
      </c>
      <c r="CI8" s="99">
        <v>932300</v>
      </c>
      <c r="CJ8" s="422">
        <v>2178960</v>
      </c>
      <c r="CK8" s="539"/>
      <c r="CL8" s="539"/>
      <c r="CM8" s="100"/>
      <c r="CN8" s="1238"/>
      <c r="CO8" s="1245"/>
      <c r="CP8" s="1245"/>
      <c r="CQ8" s="1245"/>
      <c r="CR8" s="101"/>
      <c r="CS8" s="101"/>
      <c r="CT8" s="101"/>
      <c r="CU8" s="1241"/>
    </row>
    <row r="9" spans="1:286" ht="11.45" customHeight="1" thickBot="1">
      <c r="C9" s="1970" t="s">
        <v>275</v>
      </c>
      <c r="D9" s="1970" t="s">
        <v>276</v>
      </c>
      <c r="E9" s="1970" t="s">
        <v>277</v>
      </c>
      <c r="F9" s="1970" t="s">
        <v>278</v>
      </c>
      <c r="G9" s="1970" t="s">
        <v>279</v>
      </c>
      <c r="H9" s="1970" t="s">
        <v>62</v>
      </c>
      <c r="I9" s="1970" t="s">
        <v>61</v>
      </c>
      <c r="J9" s="1994" t="s">
        <v>280</v>
      </c>
      <c r="K9" s="1247" t="s">
        <v>281</v>
      </c>
      <c r="L9" s="1248" t="s">
        <v>282</v>
      </c>
      <c r="M9" s="1249" t="s">
        <v>283</v>
      </c>
      <c r="N9" s="1249" t="s">
        <v>284</v>
      </c>
      <c r="O9" s="1249" t="s">
        <v>285</v>
      </c>
      <c r="P9" s="1250" t="s">
        <v>286</v>
      </c>
      <c r="Q9" s="1250" t="s">
        <v>287</v>
      </c>
      <c r="R9" s="1248" t="s">
        <v>281</v>
      </c>
      <c r="S9" s="1248" t="s">
        <v>282</v>
      </c>
      <c r="T9" s="1249" t="s">
        <v>283</v>
      </c>
      <c r="U9" s="1249" t="s">
        <v>284</v>
      </c>
      <c r="V9" s="1249" t="s">
        <v>285</v>
      </c>
      <c r="W9" s="1250" t="s">
        <v>286</v>
      </c>
      <c r="X9" s="1250" t="s">
        <v>287</v>
      </c>
      <c r="Y9" s="1248" t="s">
        <v>281</v>
      </c>
      <c r="Z9" s="1248" t="s">
        <v>282</v>
      </c>
      <c r="AA9" s="1249" t="s">
        <v>283</v>
      </c>
      <c r="AB9" s="1249" t="s">
        <v>284</v>
      </c>
      <c r="AC9" s="1249" t="s">
        <v>285</v>
      </c>
      <c r="AD9" s="1250" t="s">
        <v>286</v>
      </c>
      <c r="AE9" s="1250" t="s">
        <v>287</v>
      </c>
      <c r="AF9" s="1248" t="s">
        <v>281</v>
      </c>
      <c r="AG9" s="1248" t="s">
        <v>282</v>
      </c>
      <c r="AH9" s="1249" t="s">
        <v>283</v>
      </c>
      <c r="AI9" s="1249" t="s">
        <v>284</v>
      </c>
      <c r="AJ9" s="1249" t="s">
        <v>285</v>
      </c>
      <c r="AK9" s="1250" t="s">
        <v>286</v>
      </c>
      <c r="AL9" s="1250" t="s">
        <v>287</v>
      </c>
      <c r="AM9" s="1248" t="s">
        <v>281</v>
      </c>
      <c r="AN9" s="1248" t="s">
        <v>282</v>
      </c>
      <c r="AO9" s="1249" t="s">
        <v>283</v>
      </c>
      <c r="AP9" s="1249" t="s">
        <v>284</v>
      </c>
      <c r="AQ9" s="1249" t="s">
        <v>285</v>
      </c>
      <c r="AR9" s="1250" t="s">
        <v>286</v>
      </c>
      <c r="AS9" s="1250" t="s">
        <v>287</v>
      </c>
      <c r="AT9" s="1248" t="s">
        <v>281</v>
      </c>
      <c r="AU9" s="1248" t="s">
        <v>282</v>
      </c>
      <c r="AV9" s="1249" t="s">
        <v>283</v>
      </c>
      <c r="AW9" s="1249" t="s">
        <v>284</v>
      </c>
      <c r="AX9" s="1249" t="s">
        <v>285</v>
      </c>
      <c r="AY9" s="1251" t="s">
        <v>286</v>
      </c>
      <c r="AZ9" s="1251" t="s">
        <v>287</v>
      </c>
      <c r="BA9" s="1252" t="s">
        <v>281</v>
      </c>
      <c r="BB9" s="1252" t="s">
        <v>282</v>
      </c>
      <c r="BC9" s="1249" t="s">
        <v>283</v>
      </c>
      <c r="BD9" s="1249" t="s">
        <v>284</v>
      </c>
      <c r="BE9" s="1249" t="s">
        <v>285</v>
      </c>
      <c r="BF9" s="1250" t="s">
        <v>286</v>
      </c>
      <c r="BG9" s="1250" t="s">
        <v>287</v>
      </c>
      <c r="BH9" s="1248" t="s">
        <v>281</v>
      </c>
      <c r="BI9" s="1248" t="s">
        <v>282</v>
      </c>
      <c r="BJ9" s="1249" t="s">
        <v>283</v>
      </c>
      <c r="BK9" s="1249" t="s">
        <v>284</v>
      </c>
      <c r="BL9" s="1249" t="s">
        <v>285</v>
      </c>
      <c r="BM9" s="1250" t="s">
        <v>286</v>
      </c>
      <c r="BN9" s="1250" t="s">
        <v>287</v>
      </c>
      <c r="BO9" s="1248" t="s">
        <v>281</v>
      </c>
      <c r="BP9" s="1248" t="s">
        <v>282</v>
      </c>
      <c r="BQ9" s="1249" t="s">
        <v>283</v>
      </c>
      <c r="BR9" s="1249" t="s">
        <v>284</v>
      </c>
      <c r="BS9" s="1249" t="s">
        <v>285</v>
      </c>
      <c r="BT9" s="1250" t="s">
        <v>286</v>
      </c>
      <c r="BU9" s="1250" t="s">
        <v>287</v>
      </c>
      <c r="BV9" s="1248" t="s">
        <v>281</v>
      </c>
      <c r="BW9" s="1248" t="s">
        <v>282</v>
      </c>
      <c r="BX9" s="1249" t="s">
        <v>283</v>
      </c>
      <c r="BY9" s="1249" t="s">
        <v>284</v>
      </c>
      <c r="BZ9" s="1249" t="s">
        <v>285</v>
      </c>
      <c r="CA9" s="1250" t="s">
        <v>286</v>
      </c>
      <c r="CB9" s="1250" t="s">
        <v>287</v>
      </c>
      <c r="CC9" s="1253" t="s">
        <v>281</v>
      </c>
      <c r="CD9" s="1254" t="s">
        <v>263</v>
      </c>
      <c r="CE9" s="1255" t="s">
        <v>288</v>
      </c>
      <c r="CF9" s="1256"/>
      <c r="CG9" s="1256"/>
      <c r="CH9" s="1996" t="s">
        <v>289</v>
      </c>
      <c r="CI9" s="1996"/>
      <c r="CJ9" s="1997"/>
      <c r="CK9" s="540"/>
      <c r="CL9" s="540"/>
      <c r="CM9" s="1855" t="s">
        <v>290</v>
      </c>
      <c r="CN9" s="555"/>
      <c r="CO9" s="1857" t="s">
        <v>291</v>
      </c>
      <c r="CP9" s="1478">
        <v>0.75</v>
      </c>
      <c r="CQ9" s="1478">
        <v>0.25</v>
      </c>
      <c r="CR9" s="1847" t="s">
        <v>293</v>
      </c>
      <c r="CS9" s="1479">
        <v>0.75</v>
      </c>
      <c r="CT9" s="1479">
        <v>0.25</v>
      </c>
      <c r="CU9" s="1333"/>
      <c r="CV9" s="813"/>
      <c r="CW9" s="1992" t="s">
        <v>256</v>
      </c>
      <c r="CX9" s="1993"/>
      <c r="CY9" s="814" t="s">
        <v>295</v>
      </c>
      <c r="CZ9" s="813"/>
    </row>
    <row r="10" spans="1:286" ht="17.100000000000001" customHeight="1" thickBot="1">
      <c r="C10" s="1971"/>
      <c r="D10" s="1971"/>
      <c r="E10" s="1971"/>
      <c r="F10" s="1974"/>
      <c r="G10" s="1971"/>
      <c r="H10" s="1971"/>
      <c r="I10" s="1971"/>
      <c r="J10" s="1995"/>
      <c r="K10" s="1257">
        <v>19</v>
      </c>
      <c r="L10" s="1258">
        <f t="shared" ref="L10:V10" si="0">K10+1</f>
        <v>20</v>
      </c>
      <c r="M10" s="1258">
        <f t="shared" si="0"/>
        <v>21</v>
      </c>
      <c r="N10" s="1258">
        <f t="shared" si="0"/>
        <v>22</v>
      </c>
      <c r="O10" s="1258">
        <f t="shared" si="0"/>
        <v>23</v>
      </c>
      <c r="P10" s="1259">
        <f t="shared" si="0"/>
        <v>24</v>
      </c>
      <c r="Q10" s="1259">
        <f t="shared" si="0"/>
        <v>25</v>
      </c>
      <c r="R10" s="1258">
        <f t="shared" si="0"/>
        <v>26</v>
      </c>
      <c r="S10" s="1258">
        <f t="shared" si="0"/>
        <v>27</v>
      </c>
      <c r="T10" s="1258">
        <f t="shared" si="0"/>
        <v>28</v>
      </c>
      <c r="U10" s="1258">
        <f t="shared" si="0"/>
        <v>29</v>
      </c>
      <c r="V10" s="1258">
        <f t="shared" si="0"/>
        <v>30</v>
      </c>
      <c r="W10" s="1259">
        <v>31</v>
      </c>
      <c r="X10" s="1259">
        <v>1</v>
      </c>
      <c r="Y10" s="1258">
        <f>X10+1</f>
        <v>2</v>
      </c>
      <c r="Z10" s="1258">
        <f t="shared" ref="Z10:AE10" si="1">Y10+1</f>
        <v>3</v>
      </c>
      <c r="AA10" s="1258">
        <f t="shared" si="1"/>
        <v>4</v>
      </c>
      <c r="AB10" s="1258">
        <f t="shared" si="1"/>
        <v>5</v>
      </c>
      <c r="AC10" s="1258">
        <f t="shared" si="1"/>
        <v>6</v>
      </c>
      <c r="AD10" s="1259">
        <f t="shared" si="1"/>
        <v>7</v>
      </c>
      <c r="AE10" s="1259">
        <f t="shared" si="1"/>
        <v>8</v>
      </c>
      <c r="AF10" s="1258">
        <f>AE10+1</f>
        <v>9</v>
      </c>
      <c r="AG10" s="1258">
        <f t="shared" ref="AG10:AL10" si="2">AF10+1</f>
        <v>10</v>
      </c>
      <c r="AH10" s="1258">
        <f t="shared" si="2"/>
        <v>11</v>
      </c>
      <c r="AI10" s="1258">
        <f t="shared" si="2"/>
        <v>12</v>
      </c>
      <c r="AJ10" s="1258">
        <f t="shared" si="2"/>
        <v>13</v>
      </c>
      <c r="AK10" s="1259">
        <f t="shared" si="2"/>
        <v>14</v>
      </c>
      <c r="AL10" s="1259">
        <f t="shared" si="2"/>
        <v>15</v>
      </c>
      <c r="AM10" s="1258">
        <f>AL10+1</f>
        <v>16</v>
      </c>
      <c r="AN10" s="1258">
        <f t="shared" ref="AN10:AS10" si="3">AM10+1</f>
        <v>17</v>
      </c>
      <c r="AO10" s="1258">
        <f t="shared" si="3"/>
        <v>18</v>
      </c>
      <c r="AP10" s="1258">
        <f t="shared" si="3"/>
        <v>19</v>
      </c>
      <c r="AQ10" s="1258">
        <f t="shared" si="3"/>
        <v>20</v>
      </c>
      <c r="AR10" s="1259">
        <f t="shared" si="3"/>
        <v>21</v>
      </c>
      <c r="AS10" s="1259">
        <f t="shared" si="3"/>
        <v>22</v>
      </c>
      <c r="AT10" s="1258">
        <f>AS10+1</f>
        <v>23</v>
      </c>
      <c r="AU10" s="1258">
        <f t="shared" ref="AU10:AX10" si="4">AT10+1</f>
        <v>24</v>
      </c>
      <c r="AV10" s="1258">
        <f t="shared" si="4"/>
        <v>25</v>
      </c>
      <c r="AW10" s="1258">
        <f t="shared" si="4"/>
        <v>26</v>
      </c>
      <c r="AX10" s="1258">
        <f t="shared" si="4"/>
        <v>27</v>
      </c>
      <c r="AY10" s="1260">
        <v>1</v>
      </c>
      <c r="AZ10" s="1260">
        <f t="shared" ref="AZ10:CC10" si="5">AY10+1</f>
        <v>2</v>
      </c>
      <c r="BA10" s="1261">
        <f t="shared" si="5"/>
        <v>3</v>
      </c>
      <c r="BB10" s="1261">
        <f t="shared" si="5"/>
        <v>4</v>
      </c>
      <c r="BC10" s="1258">
        <f t="shared" si="5"/>
        <v>5</v>
      </c>
      <c r="BD10" s="1258">
        <f t="shared" si="5"/>
        <v>6</v>
      </c>
      <c r="BE10" s="1258">
        <f t="shared" si="5"/>
        <v>7</v>
      </c>
      <c r="BF10" s="1259">
        <f t="shared" si="5"/>
        <v>8</v>
      </c>
      <c r="BG10" s="1259">
        <f t="shared" si="5"/>
        <v>9</v>
      </c>
      <c r="BH10" s="1258">
        <f t="shared" si="5"/>
        <v>10</v>
      </c>
      <c r="BI10" s="1258">
        <f t="shared" si="5"/>
        <v>11</v>
      </c>
      <c r="BJ10" s="1258">
        <f t="shared" si="5"/>
        <v>12</v>
      </c>
      <c r="BK10" s="1258">
        <f t="shared" si="5"/>
        <v>13</v>
      </c>
      <c r="BL10" s="1258">
        <f t="shared" si="5"/>
        <v>14</v>
      </c>
      <c r="BM10" s="1259">
        <f t="shared" si="5"/>
        <v>15</v>
      </c>
      <c r="BN10" s="1259">
        <f t="shared" si="5"/>
        <v>16</v>
      </c>
      <c r="BO10" s="1258">
        <f t="shared" si="5"/>
        <v>17</v>
      </c>
      <c r="BP10" s="1258">
        <f t="shared" si="5"/>
        <v>18</v>
      </c>
      <c r="BQ10" s="1258">
        <f t="shared" si="5"/>
        <v>19</v>
      </c>
      <c r="BR10" s="1258">
        <f t="shared" si="5"/>
        <v>20</v>
      </c>
      <c r="BS10" s="1258">
        <f t="shared" si="5"/>
        <v>21</v>
      </c>
      <c r="BT10" s="1259">
        <f t="shared" si="5"/>
        <v>22</v>
      </c>
      <c r="BU10" s="1259">
        <f t="shared" si="5"/>
        <v>23</v>
      </c>
      <c r="BV10" s="1258">
        <f t="shared" si="5"/>
        <v>24</v>
      </c>
      <c r="BW10" s="1258">
        <f t="shared" si="5"/>
        <v>25</v>
      </c>
      <c r="BX10" s="1258">
        <f t="shared" si="5"/>
        <v>26</v>
      </c>
      <c r="BY10" s="1258">
        <f t="shared" si="5"/>
        <v>27</v>
      </c>
      <c r="BZ10" s="1258">
        <f t="shared" si="5"/>
        <v>28</v>
      </c>
      <c r="CA10" s="1259">
        <f t="shared" si="5"/>
        <v>29</v>
      </c>
      <c r="CB10" s="1259">
        <f t="shared" si="5"/>
        <v>30</v>
      </c>
      <c r="CC10" s="1262">
        <f t="shared" si="5"/>
        <v>31</v>
      </c>
      <c r="CD10" s="1263" t="s">
        <v>296</v>
      </c>
      <c r="CE10" s="1264" t="s">
        <v>297</v>
      </c>
      <c r="CF10" s="1265" t="s">
        <v>298</v>
      </c>
      <c r="CG10" s="1265" t="s">
        <v>299</v>
      </c>
      <c r="CH10" s="1265" t="s">
        <v>297</v>
      </c>
      <c r="CI10" s="1265" t="s">
        <v>298</v>
      </c>
      <c r="CJ10" s="1266" t="s">
        <v>299</v>
      </c>
      <c r="CK10" s="579"/>
      <c r="CL10" s="579"/>
      <c r="CM10" s="1856"/>
      <c r="CN10" s="1267"/>
      <c r="CO10" s="1858"/>
      <c r="CP10" s="932"/>
      <c r="CQ10" s="932"/>
      <c r="CR10" s="1848"/>
      <c r="CS10" s="1480" t="s">
        <v>458</v>
      </c>
      <c r="CT10" s="1480" t="s">
        <v>458</v>
      </c>
      <c r="CU10" s="1333"/>
      <c r="CV10" s="1268"/>
      <c r="CW10" s="1269" t="s">
        <v>456</v>
      </c>
      <c r="CX10" s="1270" t="s">
        <v>457</v>
      </c>
      <c r="CY10" s="1270" t="s">
        <v>300</v>
      </c>
      <c r="CZ10" s="1268"/>
      <c r="DA10" s="1984">
        <v>1</v>
      </c>
      <c r="DB10" s="1985"/>
      <c r="DC10" s="1986"/>
      <c r="DD10" s="1984">
        <v>2</v>
      </c>
      <c r="DE10" s="1985"/>
      <c r="DF10" s="1986"/>
      <c r="DG10" s="1984">
        <v>3</v>
      </c>
      <c r="DH10" s="1985"/>
      <c r="DI10" s="1986"/>
      <c r="DJ10" s="1984">
        <v>4</v>
      </c>
      <c r="DK10" s="1985"/>
      <c r="DL10" s="1986"/>
      <c r="DM10" s="1984">
        <v>5</v>
      </c>
      <c r="DN10" s="1985"/>
      <c r="DO10" s="1986"/>
      <c r="DP10" s="1984">
        <v>6</v>
      </c>
      <c r="DQ10" s="1985"/>
      <c r="DR10" s="1986"/>
      <c r="DS10" s="1984">
        <v>7</v>
      </c>
      <c r="DT10" s="1985"/>
      <c r="DU10" s="1986"/>
    </row>
    <row r="11" spans="1:286" ht="13.5" hidden="1" customHeight="1" thickBot="1">
      <c r="B11" s="1271"/>
      <c r="C11" s="1272" t="s">
        <v>301</v>
      </c>
      <c r="D11" s="1273"/>
      <c r="E11" s="1273"/>
      <c r="F11" s="1273"/>
      <c r="G11" s="1273"/>
      <c r="H11" s="1273"/>
      <c r="I11" s="1273"/>
      <c r="J11" s="1273"/>
      <c r="K11" s="1274"/>
      <c r="L11" s="1274"/>
      <c r="M11" s="1274"/>
      <c r="N11" s="1274"/>
      <c r="O11" s="1274"/>
      <c r="P11" s="1274"/>
      <c r="Q11" s="1274"/>
      <c r="R11" s="1274"/>
      <c r="S11" s="1274"/>
      <c r="T11" s="1274"/>
      <c r="U11" s="1274"/>
      <c r="V11" s="1274"/>
      <c r="W11" s="1274"/>
      <c r="X11" s="1274"/>
      <c r="Y11" s="1274"/>
      <c r="Z11" s="1274"/>
      <c r="AA11" s="1274"/>
      <c r="AB11" s="1274"/>
      <c r="AC11" s="1274"/>
      <c r="AD11" s="1274"/>
      <c r="AE11" s="1274"/>
      <c r="AF11" s="1274"/>
      <c r="AG11" s="1274"/>
      <c r="AH11" s="1274"/>
      <c r="AI11" s="1274"/>
      <c r="AJ11" s="1274"/>
      <c r="AK11" s="1274"/>
      <c r="AL11" s="1274"/>
      <c r="AM11" s="1275" t="s">
        <v>302</v>
      </c>
      <c r="AN11" s="1275"/>
      <c r="AO11" s="1274"/>
      <c r="AP11" s="1274"/>
      <c r="AQ11" s="1274"/>
      <c r="AR11" s="1274"/>
      <c r="AS11" s="1274"/>
      <c r="AT11" s="1274"/>
      <c r="AU11" s="1274"/>
      <c r="AV11" s="1274"/>
      <c r="AW11" s="1274"/>
      <c r="AX11" s="1274"/>
      <c r="AY11" s="1274"/>
      <c r="AZ11" s="1274"/>
      <c r="BA11" s="1274"/>
      <c r="BB11" s="1274"/>
      <c r="BC11" s="1274"/>
      <c r="BD11" s="1274"/>
      <c r="BE11" s="1274"/>
      <c r="BF11" s="1274"/>
      <c r="BG11" s="1274"/>
      <c r="BH11" s="1274"/>
      <c r="BI11" s="1274"/>
      <c r="BJ11" s="1274"/>
      <c r="BK11" s="1274"/>
      <c r="BL11" s="1274"/>
      <c r="BM11" s="1274"/>
      <c r="BN11" s="1274"/>
      <c r="BO11" s="1274"/>
      <c r="BP11" s="1274"/>
      <c r="BQ11" s="1274"/>
      <c r="BR11" s="1274"/>
      <c r="BS11" s="1274"/>
      <c r="BT11" s="1274"/>
      <c r="BU11" s="1274"/>
      <c r="BV11" s="1274"/>
      <c r="BW11" s="1274"/>
      <c r="BX11" s="1274"/>
      <c r="BY11" s="1274"/>
      <c r="BZ11" s="1274"/>
      <c r="CA11" s="1274"/>
      <c r="CB11" s="1274"/>
      <c r="CC11" s="1274"/>
      <c r="CD11" s="1274"/>
      <c r="CE11" s="1274"/>
      <c r="CF11" s="1274"/>
      <c r="CG11" s="1274"/>
      <c r="CH11" s="1276"/>
      <c r="CI11" s="1274"/>
      <c r="CJ11" s="1274"/>
      <c r="CK11" s="541"/>
      <c r="CL11" s="541"/>
      <c r="CM11" s="195"/>
      <c r="CN11" s="556"/>
      <c r="CO11" s="196"/>
      <c r="CP11" s="196"/>
      <c r="CQ11" s="196"/>
      <c r="CR11" s="1277"/>
      <c r="CS11" s="1277"/>
      <c r="CT11" s="1277"/>
      <c r="CU11" s="1333"/>
      <c r="CV11" s="1232"/>
      <c r="CW11" s="1279"/>
      <c r="CX11" s="1279"/>
      <c r="CY11" s="1279"/>
      <c r="CZ11" s="1232"/>
      <c r="DA11" s="1280" t="s">
        <v>297</v>
      </c>
      <c r="DB11" s="1281" t="s">
        <v>298</v>
      </c>
      <c r="DC11" s="1282" t="s">
        <v>299</v>
      </c>
      <c r="DD11" s="1280" t="s">
        <v>297</v>
      </c>
      <c r="DE11" s="1281" t="s">
        <v>298</v>
      </c>
      <c r="DF11" s="1282" t="s">
        <v>299</v>
      </c>
      <c r="DG11" s="1280" t="s">
        <v>297</v>
      </c>
      <c r="DH11" s="1281" t="s">
        <v>298</v>
      </c>
      <c r="DI11" s="1282" t="s">
        <v>299</v>
      </c>
      <c r="DJ11" s="1280" t="s">
        <v>297</v>
      </c>
      <c r="DK11" s="1281" t="s">
        <v>298</v>
      </c>
      <c r="DL11" s="1282" t="s">
        <v>299</v>
      </c>
      <c r="DM11" s="1280" t="s">
        <v>297</v>
      </c>
      <c r="DN11" s="1281" t="s">
        <v>298</v>
      </c>
      <c r="DO11" s="1282" t="s">
        <v>299</v>
      </c>
      <c r="DP11" s="1280" t="s">
        <v>297</v>
      </c>
      <c r="DQ11" s="1281" t="s">
        <v>298</v>
      </c>
      <c r="DR11" s="1282" t="s">
        <v>299</v>
      </c>
      <c r="DS11" s="1280" t="s">
        <v>297</v>
      </c>
      <c r="DT11" s="1281" t="s">
        <v>298</v>
      </c>
      <c r="DU11" s="1282" t="s">
        <v>299</v>
      </c>
    </row>
    <row r="12" spans="1:286" s="1230" customFormat="1" ht="12.75" hidden="1" customHeight="1" thickBot="1">
      <c r="A12" s="1283"/>
      <c r="B12" s="1271"/>
      <c r="C12" s="178" t="s">
        <v>303</v>
      </c>
      <c r="D12" s="1284">
        <v>0.25</v>
      </c>
      <c r="E12" s="1285" t="s">
        <v>304</v>
      </c>
      <c r="F12" s="1285" t="s">
        <v>305</v>
      </c>
      <c r="G12" s="1286" t="str">
        <f t="shared" ref="G12:G18" si="6">IF(D12&lt;=0.541,"DAY",(IF(D12&lt;=0.74930556,"EARLY",(IF(D12&lt;=0.97916667,"PRIME","LATE")))))</f>
        <v>DAY</v>
      </c>
      <c r="H12" s="1287" t="s">
        <v>256</v>
      </c>
      <c r="I12" s="1286" t="s">
        <v>306</v>
      </c>
      <c r="J12" s="1286" t="s">
        <v>307</v>
      </c>
      <c r="K12" s="1288"/>
      <c r="L12" s="1288"/>
      <c r="M12" s="1288"/>
      <c r="N12" s="1288"/>
      <c r="O12" s="1288"/>
      <c r="P12" s="1289"/>
      <c r="Q12" s="1289"/>
      <c r="R12" s="1288"/>
      <c r="S12" s="1288"/>
      <c r="T12" s="1288"/>
      <c r="U12" s="1288"/>
      <c r="V12" s="1288"/>
      <c r="W12" s="1289"/>
      <c r="X12" s="1289"/>
      <c r="Y12" s="1288"/>
      <c r="Z12" s="1288"/>
      <c r="AA12" s="1288"/>
      <c r="AB12" s="1288"/>
      <c r="AC12" s="1288"/>
      <c r="AD12" s="1289"/>
      <c r="AE12" s="1289"/>
      <c r="AF12" s="1288"/>
      <c r="AG12" s="1288"/>
      <c r="AH12" s="1288"/>
      <c r="AI12" s="1288"/>
      <c r="AJ12" s="1288"/>
      <c r="AK12" s="1289"/>
      <c r="AL12" s="1289"/>
      <c r="AM12" s="1290"/>
      <c r="AN12" s="1290"/>
      <c r="AO12" s="1288"/>
      <c r="AP12" s="1288"/>
      <c r="AQ12" s="1288"/>
      <c r="AR12" s="1289"/>
      <c r="AS12" s="1289"/>
      <c r="AT12" s="1288"/>
      <c r="AU12" s="1288"/>
      <c r="AV12" s="1288"/>
      <c r="AW12" s="1288"/>
      <c r="AX12" s="1288"/>
      <c r="AY12" s="1289"/>
      <c r="AZ12" s="1289"/>
      <c r="BA12" s="1288"/>
      <c r="BB12" s="1288"/>
      <c r="BC12" s="1288"/>
      <c r="BD12" s="1288"/>
      <c r="BE12" s="1288"/>
      <c r="BF12" s="1289"/>
      <c r="BG12" s="1289"/>
      <c r="BH12" s="1288"/>
      <c r="BI12" s="1288"/>
      <c r="BJ12" s="1288"/>
      <c r="BK12" s="1288"/>
      <c r="BL12" s="1288"/>
      <c r="BM12" s="1289"/>
      <c r="BN12" s="1289"/>
      <c r="BO12" s="1288"/>
      <c r="BP12" s="1288"/>
      <c r="BQ12" s="1288"/>
      <c r="BR12" s="1288"/>
      <c r="BS12" s="1288"/>
      <c r="BT12" s="1289"/>
      <c r="BU12" s="1289"/>
      <c r="BV12" s="1288"/>
      <c r="BW12" s="1288"/>
      <c r="BX12" s="1288"/>
      <c r="BY12" s="1288"/>
      <c r="BZ12" s="1288"/>
      <c r="CA12" s="1289"/>
      <c r="CB12" s="1289"/>
      <c r="CC12" s="1288"/>
      <c r="CD12" s="1291">
        <f t="shared" ref="CD12:CD18" si="7">SUM(K12:CC12)</f>
        <v>0</v>
      </c>
      <c r="CE12" s="186">
        <v>2.7</v>
      </c>
      <c r="CF12" s="187"/>
      <c r="CG12" s="188">
        <f t="shared" ref="CG12:CG18" si="8">(CE12*$CH$7)+(CF12*$CI$7)</f>
        <v>1.5447653926643903</v>
      </c>
      <c r="CH12" s="189">
        <f t="shared" ref="CH12:CH18" si="9">+CD12*CE12</f>
        <v>0</v>
      </c>
      <c r="CI12" s="190">
        <f t="shared" ref="CI12:CI18" si="10">+CD12*CF12</f>
        <v>0</v>
      </c>
      <c r="CJ12" s="191">
        <f t="shared" ref="CJ12:CJ18" si="11">CD12*CG12</f>
        <v>0</v>
      </c>
      <c r="CK12" s="542">
        <f>2673/2</f>
        <v>1336.5</v>
      </c>
      <c r="CL12" s="542">
        <f>2673/2</f>
        <v>1336.5</v>
      </c>
      <c r="CM12" s="733">
        <f t="shared" ref="CM12:CM18" si="12">CL12/30*J12</f>
        <v>1782</v>
      </c>
      <c r="CN12" s="542"/>
      <c r="CO12" s="247">
        <v>345</v>
      </c>
      <c r="CP12" s="247"/>
      <c r="CQ12" s="247"/>
      <c r="CR12" s="247">
        <f t="shared" ref="CR12:CR18" si="13">CO12*CD12</f>
        <v>0</v>
      </c>
      <c r="CS12" s="1468"/>
      <c r="CT12" s="1468"/>
      <c r="CU12" s="1333"/>
      <c r="CV12" s="1293"/>
      <c r="CW12" s="1279">
        <f t="shared" ref="CW12:CW18" si="14">SUM(K12:W12)*CO12</f>
        <v>0</v>
      </c>
      <c r="CX12" s="1279">
        <f t="shared" ref="CX12:CX18" si="15">SUM(X12:AX12)*CO12</f>
        <v>0</v>
      </c>
      <c r="CY12" s="1279"/>
      <c r="CZ12" s="1293"/>
      <c r="DA12" s="1294">
        <f>COUNTA(R12:X12)*$CE12</f>
        <v>0</v>
      </c>
      <c r="DB12" s="1295">
        <f>COUNTA(R12:X12)*$CF12</f>
        <v>0</v>
      </c>
      <c r="DC12" s="1296">
        <f t="shared" ref="DC12:DC18" si="16">COUNTA(K12:Q12)*$CG12</f>
        <v>0</v>
      </c>
      <c r="DD12" s="1294">
        <f>COUNTA(Y12:AE12)*$CE12</f>
        <v>0</v>
      </c>
      <c r="DE12" s="1295">
        <f>COUNTA(Y12:AE12)*$CF12</f>
        <v>0</v>
      </c>
      <c r="DF12" s="1296">
        <f t="shared" ref="DF12:DF18" si="17">COUNTA(R12:X12)*$CG12</f>
        <v>0</v>
      </c>
      <c r="DG12" s="1294">
        <f>COUNTA(AF12:AL12)*$CE12</f>
        <v>0</v>
      </c>
      <c r="DH12" s="1295">
        <f>COUNTA(AF12:AL12)*$CF12</f>
        <v>0</v>
      </c>
      <c r="DI12" s="1296">
        <f t="shared" ref="DI12:DI18" si="18">COUNTA(Y12:AE12)*$CG12</f>
        <v>0</v>
      </c>
      <c r="DJ12" s="1294">
        <f>COUNTA(AM12:AS12)*$CE12</f>
        <v>0</v>
      </c>
      <c r="DK12" s="1295">
        <f>COUNTA(AM12:AS12)*$CF12</f>
        <v>0</v>
      </c>
      <c r="DL12" s="1296">
        <f t="shared" ref="DL12:DL18" si="19">COUNTA(AF12:AL12)*$CG12</f>
        <v>0</v>
      </c>
      <c r="DM12" s="1294">
        <f>COUNTA(AT12:AZ12)*$CE12</f>
        <v>0</v>
      </c>
      <c r="DN12" s="1295">
        <f>COUNTA(AT12:AZ12)*$CF12</f>
        <v>0</v>
      </c>
      <c r="DO12" s="1296">
        <f t="shared" ref="DO12:DO18" si="20">COUNTA(AM12:AS12)*$CG12</f>
        <v>0</v>
      </c>
      <c r="DP12" s="1294">
        <f>COUNTA(BA12:BG12)*$CE12</f>
        <v>0</v>
      </c>
      <c r="DQ12" s="1295">
        <f>COUNTA(BA12:BG12)*$CF12</f>
        <v>0</v>
      </c>
      <c r="DR12" s="1296">
        <f t="shared" ref="DR12:DR18" si="21">COUNTA(AT12:AX12)*$CG12</f>
        <v>0</v>
      </c>
      <c r="DS12" s="1294">
        <f>COUNTA(BH12:BN12)*$CE12</f>
        <v>0</v>
      </c>
      <c r="DT12" s="1295">
        <f>COUNTA(BH12:BN12)*$CF12</f>
        <v>0</v>
      </c>
      <c r="DU12" s="1296">
        <f>COUNTA(BH12:BN12)*$CG12</f>
        <v>0</v>
      </c>
      <c r="EC12" s="1227"/>
      <c r="ED12" s="1227"/>
      <c r="EE12" s="1227"/>
      <c r="EF12" s="1227"/>
      <c r="EG12" s="1227"/>
      <c r="EH12" s="1227"/>
      <c r="EI12" s="1227"/>
      <c r="EJ12" s="1227"/>
      <c r="EK12" s="1227"/>
      <c r="EL12" s="1227"/>
      <c r="EM12" s="1227"/>
      <c r="EN12" s="1227"/>
      <c r="EO12" s="1227"/>
      <c r="EP12" s="1227"/>
      <c r="EQ12" s="1227"/>
      <c r="ER12" s="1227"/>
      <c r="ES12" s="1227"/>
      <c r="ET12" s="1227"/>
      <c r="EU12" s="1227"/>
      <c r="EV12" s="1227"/>
      <c r="EW12" s="1227"/>
      <c r="EX12" s="1227"/>
      <c r="EY12" s="1227"/>
      <c r="EZ12" s="1227"/>
      <c r="FA12" s="1227"/>
      <c r="FB12" s="1227"/>
      <c r="FC12" s="1227"/>
      <c r="FD12" s="1227"/>
      <c r="FE12" s="1227"/>
      <c r="FF12" s="1227"/>
      <c r="FG12" s="1227"/>
      <c r="FH12" s="1227"/>
      <c r="FI12" s="1227"/>
      <c r="FJ12" s="1227"/>
      <c r="FK12" s="1227"/>
      <c r="FL12" s="1227"/>
      <c r="FM12" s="1227"/>
      <c r="FN12" s="1227"/>
      <c r="FO12" s="1227"/>
      <c r="FP12" s="1227"/>
      <c r="FQ12" s="1227"/>
      <c r="FR12" s="1227"/>
      <c r="FS12" s="1227"/>
      <c r="FT12" s="1227"/>
      <c r="FU12" s="1227"/>
      <c r="FV12" s="1227"/>
      <c r="FW12" s="1227"/>
      <c r="FX12" s="1227"/>
      <c r="FY12" s="1227"/>
      <c r="FZ12" s="1227"/>
      <c r="GA12" s="1227"/>
      <c r="GB12" s="1227"/>
      <c r="GC12" s="1227"/>
      <c r="GD12" s="1227"/>
      <c r="GE12" s="1227"/>
      <c r="GF12" s="1227"/>
      <c r="GG12" s="1227"/>
      <c r="GH12" s="1227"/>
      <c r="GI12" s="1227"/>
      <c r="GJ12" s="1227"/>
      <c r="GK12" s="1227"/>
      <c r="GL12" s="1227"/>
      <c r="GM12" s="1227"/>
      <c r="GN12" s="1227"/>
      <c r="GO12" s="1227"/>
      <c r="GP12" s="1227"/>
      <c r="GQ12" s="1227"/>
      <c r="GR12" s="1227"/>
      <c r="GS12" s="1227"/>
      <c r="GT12" s="1227"/>
      <c r="GU12" s="1227"/>
      <c r="GV12" s="1227"/>
      <c r="GW12" s="1227"/>
      <c r="GX12" s="1227"/>
      <c r="GY12" s="1227"/>
      <c r="GZ12" s="1227"/>
      <c r="HA12" s="1227"/>
      <c r="HB12" s="1227"/>
      <c r="HC12" s="1227"/>
      <c r="HD12" s="1227"/>
      <c r="HE12" s="1227"/>
      <c r="HF12" s="1227"/>
      <c r="HG12" s="1227"/>
      <c r="HH12" s="1227"/>
      <c r="HI12" s="1227"/>
      <c r="HJ12" s="1227"/>
      <c r="HK12" s="1227"/>
      <c r="HL12" s="1227"/>
      <c r="HM12" s="1227"/>
      <c r="HN12" s="1227"/>
      <c r="HO12" s="1227"/>
      <c r="HP12" s="1227"/>
      <c r="HQ12" s="1227"/>
      <c r="HR12" s="1227"/>
      <c r="HS12" s="1227"/>
      <c r="HT12" s="1227"/>
      <c r="HU12" s="1227"/>
      <c r="HV12" s="1227"/>
      <c r="HW12" s="1227"/>
      <c r="HX12" s="1227"/>
      <c r="HY12" s="1227"/>
      <c r="HZ12" s="1227"/>
      <c r="IA12" s="1227"/>
      <c r="IB12" s="1227"/>
      <c r="IC12" s="1227"/>
      <c r="ID12" s="1227"/>
      <c r="IE12" s="1227"/>
      <c r="IF12" s="1227"/>
      <c r="IG12" s="1227"/>
      <c r="IH12" s="1227"/>
      <c r="II12" s="1227"/>
      <c r="IJ12" s="1227"/>
      <c r="IK12" s="1227"/>
      <c r="IL12" s="1227"/>
      <c r="IM12" s="1227"/>
      <c r="IN12" s="1227"/>
      <c r="IO12" s="1227"/>
      <c r="IP12" s="1227"/>
      <c r="IQ12" s="1227"/>
      <c r="IR12" s="1227"/>
      <c r="IS12" s="1227"/>
      <c r="IT12" s="1227"/>
      <c r="IU12" s="1227"/>
      <c r="IV12" s="1227"/>
      <c r="IW12" s="1227"/>
      <c r="IX12" s="1227"/>
      <c r="IY12" s="1227"/>
      <c r="IZ12" s="1227"/>
      <c r="JA12" s="1227"/>
      <c r="JB12" s="1227"/>
      <c r="JC12" s="1227"/>
      <c r="JD12" s="1227"/>
      <c r="JE12" s="1227"/>
      <c r="JF12" s="1227"/>
      <c r="JG12" s="1227"/>
      <c r="JH12" s="1227"/>
      <c r="JI12" s="1227"/>
      <c r="JJ12" s="1227"/>
      <c r="JK12" s="1227"/>
      <c r="JL12" s="1227"/>
      <c r="JM12" s="1227"/>
      <c r="JN12" s="1227"/>
      <c r="JO12" s="1227"/>
      <c r="JP12" s="1227"/>
      <c r="JQ12" s="1227"/>
      <c r="JR12" s="1227"/>
      <c r="JS12" s="1227"/>
      <c r="JT12" s="1227"/>
      <c r="JU12" s="1227"/>
      <c r="JV12" s="1227"/>
      <c r="JW12" s="1227"/>
      <c r="JX12" s="1227"/>
      <c r="JY12" s="1227"/>
      <c r="JZ12" s="1227"/>
    </row>
    <row r="13" spans="1:286" s="1230" customFormat="1" ht="12.75" hidden="1" customHeight="1" thickBot="1">
      <c r="A13" s="1283"/>
      <c r="B13" s="1271"/>
      <c r="C13" s="738" t="s">
        <v>309</v>
      </c>
      <c r="D13" s="1297">
        <v>0.4375</v>
      </c>
      <c r="E13" s="1298" t="s">
        <v>310</v>
      </c>
      <c r="F13" s="1298" t="s">
        <v>305</v>
      </c>
      <c r="G13" s="1299" t="str">
        <f t="shared" si="6"/>
        <v>DAY</v>
      </c>
      <c r="H13" s="1300" t="s">
        <v>256</v>
      </c>
      <c r="I13" s="1299" t="s">
        <v>311</v>
      </c>
      <c r="J13" s="1299" t="s">
        <v>312</v>
      </c>
      <c r="K13" s="1301"/>
      <c r="L13" s="1301"/>
      <c r="M13" s="1301"/>
      <c r="N13" s="1301"/>
      <c r="O13" s="1301"/>
      <c r="P13" s="1302"/>
      <c r="Q13" s="1302"/>
      <c r="R13" s="1467"/>
      <c r="S13" s="1301"/>
      <c r="T13" s="1301"/>
      <c r="U13" s="1467"/>
      <c r="V13" s="1301"/>
      <c r="W13" s="1302"/>
      <c r="X13" s="1302"/>
      <c r="Y13" s="1467"/>
      <c r="Z13" s="1301"/>
      <c r="AA13" s="1466"/>
      <c r="AB13" s="1301"/>
      <c r="AC13" s="1302"/>
      <c r="AD13" s="1302"/>
      <c r="AE13" s="1302"/>
      <c r="AF13" s="1301"/>
      <c r="AG13" s="1302"/>
      <c r="AH13" s="1301"/>
      <c r="AI13" s="1466"/>
      <c r="AJ13" s="1301"/>
      <c r="AK13" s="1302"/>
      <c r="AL13" s="1302"/>
      <c r="AM13" s="1290"/>
      <c r="AN13" s="1290"/>
      <c r="AO13" s="1301"/>
      <c r="AP13" s="1466"/>
      <c r="AQ13" s="1301"/>
      <c r="AR13" s="1302"/>
      <c r="AS13" s="1302"/>
      <c r="AT13" s="1301"/>
      <c r="AU13" s="1301"/>
      <c r="AV13" s="1301"/>
      <c r="AW13" s="1301"/>
      <c r="AX13" s="1301"/>
      <c r="AY13" s="1302"/>
      <c r="AZ13" s="1302"/>
      <c r="BA13" s="1301"/>
      <c r="BB13" s="1301"/>
      <c r="BC13" s="1301"/>
      <c r="BD13" s="1301"/>
      <c r="BE13" s="1301"/>
      <c r="BF13" s="1302"/>
      <c r="BG13" s="1302"/>
      <c r="BH13" s="1301"/>
      <c r="BI13" s="1301"/>
      <c r="BJ13" s="1301"/>
      <c r="BK13" s="1301"/>
      <c r="BL13" s="1301"/>
      <c r="BM13" s="1302"/>
      <c r="BN13" s="1302"/>
      <c r="BO13" s="1301"/>
      <c r="BP13" s="1301"/>
      <c r="BQ13" s="1301"/>
      <c r="BR13" s="1301"/>
      <c r="BS13" s="1301"/>
      <c r="BT13" s="1302"/>
      <c r="BU13" s="1302"/>
      <c r="BV13" s="1301"/>
      <c r="BW13" s="1301"/>
      <c r="BX13" s="1301"/>
      <c r="BY13" s="1301"/>
      <c r="BZ13" s="1301"/>
      <c r="CA13" s="1302"/>
      <c r="CB13" s="1302"/>
      <c r="CC13" s="1301"/>
      <c r="CD13" s="1303">
        <f t="shared" ref="CD13" si="22">SUM(K13:CC13)</f>
        <v>0</v>
      </c>
      <c r="CE13" s="116">
        <v>1.4</v>
      </c>
      <c r="CF13" s="117"/>
      <c r="CG13" s="118">
        <f t="shared" si="8"/>
        <v>0.80098946286301709</v>
      </c>
      <c r="CH13" s="119">
        <f t="shared" si="9"/>
        <v>0</v>
      </c>
      <c r="CI13" s="120">
        <f t="shared" si="10"/>
        <v>0</v>
      </c>
      <c r="CJ13" s="121">
        <f t="shared" si="11"/>
        <v>0</v>
      </c>
      <c r="CK13" s="543">
        <f>1417/2</f>
        <v>708.5</v>
      </c>
      <c r="CL13" s="543">
        <f>1417/2</f>
        <v>708.5</v>
      </c>
      <c r="CM13" s="734">
        <f t="shared" si="12"/>
        <v>354.25</v>
      </c>
      <c r="CN13" s="543"/>
      <c r="CO13" s="248">
        <v>345</v>
      </c>
      <c r="CP13" s="247"/>
      <c r="CQ13" s="247"/>
      <c r="CR13" s="249">
        <f t="shared" si="13"/>
        <v>0</v>
      </c>
      <c r="CS13" s="1468"/>
      <c r="CT13" s="1468"/>
      <c r="CU13" s="1333"/>
      <c r="CV13" s="1293"/>
      <c r="CW13" s="1279">
        <f t="shared" si="14"/>
        <v>0</v>
      </c>
      <c r="CX13" s="1279">
        <f t="shared" si="15"/>
        <v>0</v>
      </c>
      <c r="CY13" s="1279"/>
      <c r="CZ13" s="1293"/>
      <c r="DA13" s="1294"/>
      <c r="DB13" s="1295"/>
      <c r="DC13" s="1296">
        <f t="shared" si="16"/>
        <v>0</v>
      </c>
      <c r="DD13" s="1294"/>
      <c r="DE13" s="1295"/>
      <c r="DF13" s="1296">
        <f t="shared" si="17"/>
        <v>0</v>
      </c>
      <c r="DG13" s="1294"/>
      <c r="DH13" s="1295"/>
      <c r="DI13" s="1296">
        <f t="shared" si="18"/>
        <v>0</v>
      </c>
      <c r="DJ13" s="1294"/>
      <c r="DK13" s="1295"/>
      <c r="DL13" s="1296">
        <f t="shared" si="19"/>
        <v>0</v>
      </c>
      <c r="DM13" s="1294"/>
      <c r="DN13" s="1295"/>
      <c r="DO13" s="1296">
        <f t="shared" si="20"/>
        <v>0</v>
      </c>
      <c r="DP13" s="1294"/>
      <c r="DQ13" s="1295"/>
      <c r="DR13" s="1296">
        <f t="shared" si="21"/>
        <v>0</v>
      </c>
      <c r="DS13" s="1294"/>
      <c r="DT13" s="1295"/>
      <c r="DU13" s="1296"/>
      <c r="EC13" s="1227"/>
      <c r="ED13" s="1227"/>
      <c r="EE13" s="1227"/>
      <c r="EF13" s="1227"/>
      <c r="EG13" s="1227"/>
      <c r="EH13" s="1227"/>
      <c r="EI13" s="1227"/>
      <c r="EJ13" s="1227"/>
      <c r="EK13" s="1227"/>
      <c r="EL13" s="1227"/>
      <c r="EM13" s="1227"/>
      <c r="EN13" s="1227"/>
      <c r="EO13" s="1227"/>
      <c r="EP13" s="1227"/>
      <c r="EQ13" s="1227"/>
      <c r="ER13" s="1227"/>
      <c r="ES13" s="1227"/>
      <c r="ET13" s="1227"/>
      <c r="EU13" s="1227"/>
      <c r="EV13" s="1227"/>
      <c r="EW13" s="1227"/>
      <c r="EX13" s="1227"/>
      <c r="EY13" s="1227"/>
      <c r="EZ13" s="1227"/>
      <c r="FA13" s="1227"/>
      <c r="FB13" s="1227"/>
      <c r="FC13" s="1227"/>
      <c r="FD13" s="1227"/>
      <c r="FE13" s="1227"/>
      <c r="FF13" s="1227"/>
      <c r="FG13" s="1227"/>
      <c r="FH13" s="1227"/>
      <c r="FI13" s="1227"/>
      <c r="FJ13" s="1227"/>
      <c r="FK13" s="1227"/>
      <c r="FL13" s="1227"/>
      <c r="FM13" s="1227"/>
      <c r="FN13" s="1227"/>
      <c r="FO13" s="1227"/>
      <c r="FP13" s="1227"/>
      <c r="FQ13" s="1227"/>
      <c r="FR13" s="1227"/>
      <c r="FS13" s="1227"/>
      <c r="FT13" s="1227"/>
      <c r="FU13" s="1227"/>
      <c r="FV13" s="1227"/>
      <c r="FW13" s="1227"/>
      <c r="FX13" s="1227"/>
      <c r="FY13" s="1227"/>
      <c r="FZ13" s="1227"/>
      <c r="GA13" s="1227"/>
      <c r="GB13" s="1227"/>
      <c r="GC13" s="1227"/>
      <c r="GD13" s="1227"/>
      <c r="GE13" s="1227"/>
      <c r="GF13" s="1227"/>
      <c r="GG13" s="1227"/>
      <c r="GH13" s="1227"/>
      <c r="GI13" s="1227"/>
      <c r="GJ13" s="1227"/>
      <c r="GK13" s="1227"/>
      <c r="GL13" s="1227"/>
      <c r="GM13" s="1227"/>
      <c r="GN13" s="1227"/>
      <c r="GO13" s="1227"/>
      <c r="GP13" s="1227"/>
      <c r="GQ13" s="1227"/>
      <c r="GR13" s="1227"/>
      <c r="GS13" s="1227"/>
      <c r="GT13" s="1227"/>
      <c r="GU13" s="1227"/>
      <c r="GV13" s="1227"/>
      <c r="GW13" s="1227"/>
      <c r="GX13" s="1227"/>
      <c r="GY13" s="1227"/>
      <c r="GZ13" s="1227"/>
      <c r="HA13" s="1227"/>
      <c r="HB13" s="1227"/>
      <c r="HC13" s="1227"/>
      <c r="HD13" s="1227"/>
      <c r="HE13" s="1227"/>
      <c r="HF13" s="1227"/>
      <c r="HG13" s="1227"/>
      <c r="HH13" s="1227"/>
      <c r="HI13" s="1227"/>
      <c r="HJ13" s="1227"/>
      <c r="HK13" s="1227"/>
      <c r="HL13" s="1227"/>
      <c r="HM13" s="1227"/>
      <c r="HN13" s="1227"/>
      <c r="HO13" s="1227"/>
      <c r="HP13" s="1227"/>
      <c r="HQ13" s="1227"/>
      <c r="HR13" s="1227"/>
      <c r="HS13" s="1227"/>
      <c r="HT13" s="1227"/>
      <c r="HU13" s="1227"/>
      <c r="HV13" s="1227"/>
      <c r="HW13" s="1227"/>
      <c r="HX13" s="1227"/>
      <c r="HY13" s="1227"/>
      <c r="HZ13" s="1227"/>
      <c r="IA13" s="1227"/>
      <c r="IB13" s="1227"/>
      <c r="IC13" s="1227"/>
      <c r="ID13" s="1227"/>
      <c r="IE13" s="1227"/>
      <c r="IF13" s="1227"/>
      <c r="IG13" s="1227"/>
      <c r="IH13" s="1227"/>
      <c r="II13" s="1227"/>
      <c r="IJ13" s="1227"/>
      <c r="IK13" s="1227"/>
      <c r="IL13" s="1227"/>
      <c r="IM13" s="1227"/>
      <c r="IN13" s="1227"/>
      <c r="IO13" s="1227"/>
      <c r="IP13" s="1227"/>
      <c r="IQ13" s="1227"/>
      <c r="IR13" s="1227"/>
      <c r="IS13" s="1227"/>
      <c r="IT13" s="1227"/>
      <c r="IU13" s="1227"/>
      <c r="IV13" s="1227"/>
      <c r="IW13" s="1227"/>
      <c r="IX13" s="1227"/>
      <c r="IY13" s="1227"/>
      <c r="IZ13" s="1227"/>
      <c r="JA13" s="1227"/>
      <c r="JB13" s="1227"/>
      <c r="JC13" s="1227"/>
      <c r="JD13" s="1227"/>
      <c r="JE13" s="1227"/>
      <c r="JF13" s="1227"/>
      <c r="JG13" s="1227"/>
      <c r="JH13" s="1227"/>
      <c r="JI13" s="1227"/>
      <c r="JJ13" s="1227"/>
      <c r="JK13" s="1227"/>
      <c r="JL13" s="1227"/>
      <c r="JM13" s="1227"/>
      <c r="JN13" s="1227"/>
      <c r="JO13" s="1227"/>
      <c r="JP13" s="1227"/>
      <c r="JQ13" s="1227"/>
      <c r="JR13" s="1227"/>
      <c r="JS13" s="1227"/>
      <c r="JT13" s="1227"/>
      <c r="JU13" s="1227"/>
      <c r="JV13" s="1227"/>
      <c r="JW13" s="1227"/>
      <c r="JX13" s="1227"/>
      <c r="JY13" s="1227"/>
      <c r="JZ13" s="1227"/>
    </row>
    <row r="14" spans="1:286" s="1230" customFormat="1" ht="12.75" hidden="1" customHeight="1" thickBot="1">
      <c r="A14" s="1283"/>
      <c r="B14" s="1271"/>
      <c r="C14" s="108" t="s">
        <v>313</v>
      </c>
      <c r="D14" s="706">
        <v>0.54166666666666663</v>
      </c>
      <c r="E14" s="1305" t="s">
        <v>304</v>
      </c>
      <c r="F14" s="1305" t="s">
        <v>305</v>
      </c>
      <c r="G14" s="1306" t="str">
        <f t="shared" si="6"/>
        <v>EARLY</v>
      </c>
      <c r="H14" s="1307" t="s">
        <v>256</v>
      </c>
      <c r="I14" s="1306" t="s">
        <v>306</v>
      </c>
      <c r="J14" s="1306" t="s">
        <v>307</v>
      </c>
      <c r="K14" s="1301"/>
      <c r="L14" s="1301"/>
      <c r="M14" s="1301"/>
      <c r="N14" s="1301"/>
      <c r="O14" s="1301"/>
      <c r="P14" s="1302"/>
      <c r="Q14" s="1302"/>
      <c r="R14" s="1301"/>
      <c r="S14" s="1301"/>
      <c r="T14" s="1301"/>
      <c r="U14" s="1301"/>
      <c r="V14" s="1301"/>
      <c r="W14" s="1302"/>
      <c r="X14" s="1302"/>
      <c r="Y14" s="1301"/>
      <c r="Z14" s="1301"/>
      <c r="AA14" s="1301"/>
      <c r="AB14" s="1301"/>
      <c r="AC14" s="1301"/>
      <c r="AD14" s="1302"/>
      <c r="AE14" s="1302"/>
      <c r="AF14" s="1301"/>
      <c r="AG14" s="1301"/>
      <c r="AH14" s="1301"/>
      <c r="AI14" s="1301"/>
      <c r="AJ14" s="1301"/>
      <c r="AK14" s="1302"/>
      <c r="AL14" s="1302"/>
      <c r="AM14" s="1290"/>
      <c r="AN14" s="1290"/>
      <c r="AO14" s="1301"/>
      <c r="AP14" s="1301"/>
      <c r="AQ14" s="1301"/>
      <c r="AR14" s="1302"/>
      <c r="AS14" s="1302"/>
      <c r="AT14" s="1301"/>
      <c r="AU14" s="1301"/>
      <c r="AV14" s="1301"/>
      <c r="AW14" s="1301"/>
      <c r="AX14" s="1301"/>
      <c r="AY14" s="1302"/>
      <c r="AZ14" s="1302"/>
      <c r="BA14" s="1301"/>
      <c r="BB14" s="1301"/>
      <c r="BC14" s="1301"/>
      <c r="BD14" s="1301"/>
      <c r="BE14" s="1301"/>
      <c r="BF14" s="1302"/>
      <c r="BG14" s="1302"/>
      <c r="BH14" s="1301"/>
      <c r="BI14" s="1301"/>
      <c r="BJ14" s="1301"/>
      <c r="BK14" s="1301"/>
      <c r="BL14" s="1301"/>
      <c r="BM14" s="1302"/>
      <c r="BN14" s="1302"/>
      <c r="BO14" s="1301"/>
      <c r="BP14" s="1301"/>
      <c r="BQ14" s="1301"/>
      <c r="BR14" s="1301"/>
      <c r="BS14" s="1301"/>
      <c r="BT14" s="1302"/>
      <c r="BU14" s="1302"/>
      <c r="BV14" s="1301"/>
      <c r="BW14" s="1301"/>
      <c r="BX14" s="1301"/>
      <c r="BY14" s="1301"/>
      <c r="BZ14" s="1301"/>
      <c r="CA14" s="1302"/>
      <c r="CB14" s="1302"/>
      <c r="CC14" s="1301"/>
      <c r="CD14" s="1303">
        <f t="shared" si="7"/>
        <v>0</v>
      </c>
      <c r="CE14" s="116">
        <v>3.6</v>
      </c>
      <c r="CF14" s="117"/>
      <c r="CG14" s="118">
        <f t="shared" si="8"/>
        <v>2.0596871902191869</v>
      </c>
      <c r="CH14" s="119">
        <f t="shared" si="9"/>
        <v>0</v>
      </c>
      <c r="CI14" s="120">
        <f t="shared" si="10"/>
        <v>0</v>
      </c>
      <c r="CJ14" s="121">
        <f t="shared" si="11"/>
        <v>0</v>
      </c>
      <c r="CK14" s="543">
        <f>1417/2</f>
        <v>708.5</v>
      </c>
      <c r="CL14" s="543">
        <f>1417/2</f>
        <v>708.5</v>
      </c>
      <c r="CM14" s="734">
        <f t="shared" si="12"/>
        <v>944.66666666666674</v>
      </c>
      <c r="CN14" s="543"/>
      <c r="CO14" s="248">
        <v>345</v>
      </c>
      <c r="CP14" s="247"/>
      <c r="CQ14" s="247"/>
      <c r="CR14" s="249">
        <f t="shared" si="13"/>
        <v>0</v>
      </c>
      <c r="CS14" s="1468"/>
      <c r="CT14" s="1468"/>
      <c r="CU14" s="1333"/>
      <c r="CV14" s="1293">
        <v>27600</v>
      </c>
      <c r="CW14" s="1279">
        <f t="shared" si="14"/>
        <v>0</v>
      </c>
      <c r="CX14" s="1279">
        <f t="shared" si="15"/>
        <v>0</v>
      </c>
      <c r="CY14" s="1279"/>
      <c r="CZ14" s="1293"/>
      <c r="DA14" s="1294">
        <f>COUNTA(R14:X14)*$CE14</f>
        <v>0</v>
      </c>
      <c r="DB14" s="1295">
        <f>COUNTA(R14:X14)*$CF14</f>
        <v>0</v>
      </c>
      <c r="DC14" s="1296">
        <f t="shared" si="16"/>
        <v>0</v>
      </c>
      <c r="DD14" s="1294">
        <f>COUNTA(Y14:AE14)*$CE14</f>
        <v>0</v>
      </c>
      <c r="DE14" s="1295">
        <f>COUNTA(Y14:AE14)*$CF14</f>
        <v>0</v>
      </c>
      <c r="DF14" s="1296">
        <f t="shared" si="17"/>
        <v>0</v>
      </c>
      <c r="DG14" s="1294">
        <f>COUNTA(AF14:AL14)*$CE14</f>
        <v>0</v>
      </c>
      <c r="DH14" s="1295">
        <f>COUNTA(AF14:AL14)*$CF14</f>
        <v>0</v>
      </c>
      <c r="DI14" s="1296">
        <f t="shared" si="18"/>
        <v>0</v>
      </c>
      <c r="DJ14" s="1294">
        <f>COUNTA(AM14:AS14)*$CE14</f>
        <v>0</v>
      </c>
      <c r="DK14" s="1295">
        <f>COUNTA(AM14:AS14)*$CF14</f>
        <v>0</v>
      </c>
      <c r="DL14" s="1296">
        <f t="shared" si="19"/>
        <v>0</v>
      </c>
      <c r="DM14" s="1294">
        <f>COUNTA(AT14:AZ14)*$CE14</f>
        <v>0</v>
      </c>
      <c r="DN14" s="1295">
        <f>COUNTA(AT14:AZ14)*$CF14</f>
        <v>0</v>
      </c>
      <c r="DO14" s="1296">
        <f t="shared" si="20"/>
        <v>0</v>
      </c>
      <c r="DP14" s="1294">
        <f>COUNTA(BA14:BG14)*$CE14</f>
        <v>0</v>
      </c>
      <c r="DQ14" s="1295">
        <f>COUNTA(BA14:BG14)*$CF14</f>
        <v>0</v>
      </c>
      <c r="DR14" s="1296">
        <f t="shared" si="21"/>
        <v>0</v>
      </c>
      <c r="DS14" s="1294">
        <f>COUNTA(BH14:BN14)*$CE14</f>
        <v>0</v>
      </c>
      <c r="DT14" s="1295">
        <f>COUNTA(BH14:BN14)*$CF14</f>
        <v>0</v>
      </c>
      <c r="DU14" s="1296">
        <f>COUNTA(BH14:BN14)*$CG14</f>
        <v>0</v>
      </c>
      <c r="DW14" s="1308">
        <f>+CR19+CR54</f>
        <v>0</v>
      </c>
      <c r="EC14" s="1227"/>
      <c r="ED14" s="1227"/>
      <c r="EE14" s="1227"/>
      <c r="EF14" s="1227"/>
      <c r="EG14" s="1227"/>
      <c r="EH14" s="1227"/>
      <c r="EI14" s="1227"/>
      <c r="EJ14" s="1227"/>
      <c r="EK14" s="1227"/>
      <c r="EL14" s="1227"/>
      <c r="EM14" s="1227"/>
      <c r="EN14" s="1227"/>
      <c r="EO14" s="1227"/>
      <c r="EP14" s="1227"/>
      <c r="EQ14" s="1227"/>
      <c r="ER14" s="1227"/>
      <c r="ES14" s="1227"/>
      <c r="ET14" s="1227"/>
      <c r="EU14" s="1227"/>
      <c r="EV14" s="1227"/>
      <c r="EW14" s="1227"/>
      <c r="EX14" s="1227"/>
      <c r="EY14" s="1227"/>
      <c r="EZ14" s="1227"/>
      <c r="FA14" s="1227"/>
      <c r="FB14" s="1227"/>
      <c r="FC14" s="1227"/>
      <c r="FD14" s="1227"/>
      <c r="FE14" s="1227"/>
      <c r="FF14" s="1227"/>
      <c r="FG14" s="1227"/>
      <c r="FH14" s="1227"/>
      <c r="FI14" s="1227"/>
      <c r="FJ14" s="1227"/>
      <c r="FK14" s="1227"/>
      <c r="FL14" s="1227"/>
      <c r="FM14" s="1227"/>
      <c r="FN14" s="1227"/>
      <c r="FO14" s="1227"/>
      <c r="FP14" s="1227"/>
      <c r="FQ14" s="1227"/>
      <c r="FR14" s="1227"/>
      <c r="FS14" s="1227"/>
      <c r="FT14" s="1227"/>
      <c r="FU14" s="1227"/>
      <c r="FV14" s="1227"/>
      <c r="FW14" s="1227"/>
      <c r="FX14" s="1227"/>
      <c r="FY14" s="1227"/>
      <c r="FZ14" s="1227"/>
      <c r="GA14" s="1227"/>
      <c r="GB14" s="1227"/>
      <c r="GC14" s="1227"/>
      <c r="GD14" s="1227"/>
      <c r="GE14" s="1227"/>
      <c r="GF14" s="1227"/>
      <c r="GG14" s="1227"/>
      <c r="GH14" s="1227"/>
      <c r="GI14" s="1227"/>
      <c r="GJ14" s="1227"/>
      <c r="GK14" s="1227"/>
      <c r="GL14" s="1227"/>
      <c r="GM14" s="1227"/>
      <c r="GN14" s="1227"/>
      <c r="GO14" s="1227"/>
      <c r="GP14" s="1227"/>
      <c r="GQ14" s="1227"/>
      <c r="GR14" s="1227"/>
      <c r="GS14" s="1227"/>
      <c r="GT14" s="1227"/>
      <c r="GU14" s="1227"/>
      <c r="GV14" s="1227"/>
      <c r="GW14" s="1227"/>
      <c r="GX14" s="1227"/>
      <c r="GY14" s="1227"/>
      <c r="GZ14" s="1227"/>
      <c r="HA14" s="1227"/>
      <c r="HB14" s="1227"/>
      <c r="HC14" s="1227"/>
      <c r="HD14" s="1227"/>
      <c r="HE14" s="1227"/>
      <c r="HF14" s="1227"/>
      <c r="HG14" s="1227"/>
      <c r="HH14" s="1227"/>
      <c r="HI14" s="1227"/>
      <c r="HJ14" s="1227"/>
      <c r="HK14" s="1227"/>
      <c r="HL14" s="1227"/>
      <c r="HM14" s="1227"/>
      <c r="HN14" s="1227"/>
      <c r="HO14" s="1227"/>
      <c r="HP14" s="1227"/>
      <c r="HQ14" s="1227"/>
      <c r="HR14" s="1227"/>
      <c r="HS14" s="1227"/>
      <c r="HT14" s="1227"/>
      <c r="HU14" s="1227"/>
      <c r="HV14" s="1227"/>
      <c r="HW14" s="1227"/>
      <c r="HX14" s="1227"/>
      <c r="HY14" s="1227"/>
      <c r="HZ14" s="1227"/>
      <c r="IA14" s="1227"/>
      <c r="IB14" s="1227"/>
      <c r="IC14" s="1227"/>
      <c r="ID14" s="1227"/>
      <c r="IE14" s="1227"/>
      <c r="IF14" s="1227"/>
      <c r="IG14" s="1227"/>
      <c r="IH14" s="1227"/>
      <c r="II14" s="1227"/>
      <c r="IJ14" s="1227"/>
      <c r="IK14" s="1227"/>
      <c r="IL14" s="1227"/>
      <c r="IM14" s="1227"/>
      <c r="IN14" s="1227"/>
      <c r="IO14" s="1227"/>
      <c r="IP14" s="1227"/>
      <c r="IQ14" s="1227"/>
      <c r="IR14" s="1227"/>
      <c r="IS14" s="1227"/>
      <c r="IT14" s="1227"/>
      <c r="IU14" s="1227"/>
      <c r="IV14" s="1227"/>
      <c r="IW14" s="1227"/>
      <c r="IX14" s="1227"/>
      <c r="IY14" s="1227"/>
      <c r="IZ14" s="1227"/>
      <c r="JA14" s="1227"/>
      <c r="JB14" s="1227"/>
      <c r="JC14" s="1227"/>
      <c r="JD14" s="1227"/>
      <c r="JE14" s="1227"/>
      <c r="JF14" s="1227"/>
      <c r="JG14" s="1227"/>
      <c r="JH14" s="1227"/>
      <c r="JI14" s="1227"/>
      <c r="JJ14" s="1227"/>
      <c r="JK14" s="1227"/>
      <c r="JL14" s="1227"/>
      <c r="JM14" s="1227"/>
      <c r="JN14" s="1227"/>
      <c r="JO14" s="1227"/>
      <c r="JP14" s="1227"/>
      <c r="JQ14" s="1227"/>
      <c r="JR14" s="1227"/>
      <c r="JS14" s="1227"/>
      <c r="JT14" s="1227"/>
      <c r="JU14" s="1227"/>
      <c r="JV14" s="1227"/>
      <c r="JW14" s="1227"/>
      <c r="JX14" s="1227"/>
      <c r="JY14" s="1227"/>
      <c r="JZ14" s="1227"/>
    </row>
    <row r="15" spans="1:286" s="1230" customFormat="1" ht="12.75" hidden="1" customHeight="1" thickBot="1">
      <c r="A15" s="1283"/>
      <c r="B15" s="1271"/>
      <c r="C15" s="643" t="s">
        <v>303</v>
      </c>
      <c r="D15" s="1309">
        <v>0.25</v>
      </c>
      <c r="E15" s="1310" t="s">
        <v>304</v>
      </c>
      <c r="F15" s="1310" t="s">
        <v>305</v>
      </c>
      <c r="G15" s="1311" t="str">
        <f t="shared" si="6"/>
        <v>DAY</v>
      </c>
      <c r="H15" s="1312" t="s">
        <v>256</v>
      </c>
      <c r="I15" s="1311" t="s">
        <v>306</v>
      </c>
      <c r="J15" s="1311" t="s">
        <v>314</v>
      </c>
      <c r="K15" s="1313"/>
      <c r="L15" s="1313"/>
      <c r="M15" s="1313"/>
      <c r="N15" s="1313"/>
      <c r="O15" s="1313"/>
      <c r="P15" s="1314"/>
      <c r="Q15" s="1314"/>
      <c r="R15" s="1313"/>
      <c r="S15" s="1313"/>
      <c r="T15" s="1313"/>
      <c r="U15" s="1313"/>
      <c r="V15" s="1313"/>
      <c r="W15" s="1314"/>
      <c r="X15" s="1314"/>
      <c r="Y15" s="1313"/>
      <c r="Z15" s="1313"/>
      <c r="AA15" s="1313"/>
      <c r="AB15" s="1313"/>
      <c r="AC15" s="1313"/>
      <c r="AD15" s="1314"/>
      <c r="AE15" s="1314"/>
      <c r="AF15" s="1313"/>
      <c r="AG15" s="1313"/>
      <c r="AH15" s="1313"/>
      <c r="AI15" s="1313"/>
      <c r="AJ15" s="1313"/>
      <c r="AK15" s="1314"/>
      <c r="AL15" s="1314"/>
      <c r="AM15" s="1315"/>
      <c r="AN15" s="1315"/>
      <c r="AO15" s="1313"/>
      <c r="AP15" s="1313"/>
      <c r="AQ15" s="1313"/>
      <c r="AR15" s="1314"/>
      <c r="AS15" s="1314"/>
      <c r="AT15" s="1313"/>
      <c r="AU15" s="1313"/>
      <c r="AV15" s="1313"/>
      <c r="AW15" s="1313"/>
      <c r="AX15" s="1313"/>
      <c r="AY15" s="1314"/>
      <c r="AZ15" s="1314"/>
      <c r="BA15" s="1313"/>
      <c r="BB15" s="1313"/>
      <c r="BC15" s="1313"/>
      <c r="BD15" s="1313"/>
      <c r="BE15" s="1313"/>
      <c r="BF15" s="1314"/>
      <c r="BG15" s="1314"/>
      <c r="BH15" s="1313"/>
      <c r="BI15" s="1313"/>
      <c r="BJ15" s="1313"/>
      <c r="BK15" s="1313"/>
      <c r="BL15" s="1313"/>
      <c r="BM15" s="1314"/>
      <c r="BN15" s="1314"/>
      <c r="BO15" s="1313"/>
      <c r="BP15" s="1313"/>
      <c r="BQ15" s="1313"/>
      <c r="BR15" s="1313"/>
      <c r="BS15" s="1313"/>
      <c r="BT15" s="1314"/>
      <c r="BU15" s="1314"/>
      <c r="BV15" s="1313"/>
      <c r="BW15" s="1313"/>
      <c r="BX15" s="1313"/>
      <c r="BY15" s="1313"/>
      <c r="BZ15" s="1313"/>
      <c r="CA15" s="1314"/>
      <c r="CB15" s="1314"/>
      <c r="CC15" s="1313"/>
      <c r="CD15" s="1316">
        <f t="shared" si="7"/>
        <v>0</v>
      </c>
      <c r="CE15" s="716">
        <v>2.7</v>
      </c>
      <c r="CF15" s="652"/>
      <c r="CG15" s="653">
        <f t="shared" si="8"/>
        <v>1.5447653926643903</v>
      </c>
      <c r="CH15" s="654">
        <f t="shared" si="9"/>
        <v>0</v>
      </c>
      <c r="CI15" s="655">
        <f t="shared" si="10"/>
        <v>0</v>
      </c>
      <c r="CJ15" s="656">
        <f t="shared" si="11"/>
        <v>0</v>
      </c>
      <c r="CK15" s="657">
        <f>2673/2</f>
        <v>1336.5</v>
      </c>
      <c r="CL15" s="657">
        <f>2673/2</f>
        <v>1336.5</v>
      </c>
      <c r="CM15" s="735">
        <f t="shared" si="12"/>
        <v>891</v>
      </c>
      <c r="CN15" s="657"/>
      <c r="CO15" s="658">
        <v>345</v>
      </c>
      <c r="CP15" s="658"/>
      <c r="CQ15" s="658"/>
      <c r="CR15" s="658">
        <f t="shared" si="13"/>
        <v>0</v>
      </c>
      <c r="CS15" s="1469"/>
      <c r="CT15" s="1469"/>
      <c r="CU15" s="1333"/>
      <c r="CV15" s="1293">
        <f>+CV14*40%</f>
        <v>11040</v>
      </c>
      <c r="CW15" s="1279">
        <f t="shared" si="14"/>
        <v>0</v>
      </c>
      <c r="CX15" s="1279">
        <f t="shared" si="15"/>
        <v>0</v>
      </c>
      <c r="CY15" s="1279"/>
      <c r="CZ15" s="1293"/>
      <c r="DA15" s="1294">
        <f>COUNTA(R15:X15)*$CE15</f>
        <v>0</v>
      </c>
      <c r="DB15" s="1295">
        <f>COUNTA(R15:X15)*$CF15</f>
        <v>0</v>
      </c>
      <c r="DC15" s="1296">
        <f t="shared" si="16"/>
        <v>0</v>
      </c>
      <c r="DD15" s="1294">
        <f>COUNTA(Y15:AE15)*$CE15</f>
        <v>0</v>
      </c>
      <c r="DE15" s="1295">
        <f>COUNTA(Y15:AE15)*$CF15</f>
        <v>0</v>
      </c>
      <c r="DF15" s="1296">
        <f t="shared" si="17"/>
        <v>0</v>
      </c>
      <c r="DG15" s="1294">
        <f>COUNTA(AF15:AL15)*$CE15</f>
        <v>0</v>
      </c>
      <c r="DH15" s="1295">
        <f>COUNTA(AF15:AL15)*$CF15</f>
        <v>0</v>
      </c>
      <c r="DI15" s="1296">
        <f t="shared" si="18"/>
        <v>0</v>
      </c>
      <c r="DJ15" s="1294">
        <f>COUNTA(AM15:AS15)*$CE15</f>
        <v>0</v>
      </c>
      <c r="DK15" s="1295">
        <f>COUNTA(AM15:AS15)*$CF15</f>
        <v>0</v>
      </c>
      <c r="DL15" s="1296">
        <f t="shared" si="19"/>
        <v>0</v>
      </c>
      <c r="DM15" s="1294">
        <f>COUNTA(AT15:AZ15)*$CE15</f>
        <v>0</v>
      </c>
      <c r="DN15" s="1295">
        <f>COUNTA(AT15:AZ15)*$CF15</f>
        <v>0</v>
      </c>
      <c r="DO15" s="1296">
        <f t="shared" si="20"/>
        <v>0</v>
      </c>
      <c r="DP15" s="1294">
        <f>COUNTA(BA15:BG15)*$CE15</f>
        <v>0</v>
      </c>
      <c r="DQ15" s="1295">
        <f>COUNTA(BA15:BG15)*$CF15</f>
        <v>0</v>
      </c>
      <c r="DR15" s="1296">
        <f t="shared" si="21"/>
        <v>0</v>
      </c>
      <c r="DS15" s="1294">
        <f>COUNTA(BH15:BN15)*$CE15</f>
        <v>0</v>
      </c>
      <c r="DT15" s="1295">
        <f>COUNTA(BH15:BN15)*$CF15</f>
        <v>0</v>
      </c>
      <c r="DU15" s="1296">
        <f>COUNTA(BH15:BN15)*$CG15</f>
        <v>0</v>
      </c>
      <c r="DW15" s="1230">
        <f>+CV15/32</f>
        <v>345</v>
      </c>
      <c r="EC15" s="1227"/>
      <c r="ED15" s="1227"/>
      <c r="EE15" s="1227"/>
      <c r="EF15" s="1227"/>
      <c r="EG15" s="1227"/>
      <c r="EH15" s="1227"/>
      <c r="EI15" s="1227"/>
      <c r="EJ15" s="1227"/>
      <c r="EK15" s="1227"/>
      <c r="EL15" s="1227"/>
      <c r="EM15" s="1227"/>
      <c r="EN15" s="1227"/>
      <c r="EO15" s="1227"/>
      <c r="EP15" s="1227"/>
      <c r="EQ15" s="1227"/>
      <c r="ER15" s="1227"/>
      <c r="ES15" s="1227"/>
      <c r="ET15" s="1227"/>
      <c r="EU15" s="1227"/>
      <c r="EV15" s="1227"/>
      <c r="EW15" s="1227"/>
      <c r="EX15" s="1227"/>
      <c r="EY15" s="1227"/>
      <c r="EZ15" s="1227"/>
      <c r="FA15" s="1227"/>
      <c r="FB15" s="1227"/>
      <c r="FC15" s="1227"/>
      <c r="FD15" s="1227"/>
      <c r="FE15" s="1227"/>
      <c r="FF15" s="1227"/>
      <c r="FG15" s="1227"/>
      <c r="FH15" s="1227"/>
      <c r="FI15" s="1227"/>
      <c r="FJ15" s="1227"/>
      <c r="FK15" s="1227"/>
      <c r="FL15" s="1227"/>
      <c r="FM15" s="1227"/>
      <c r="FN15" s="1227"/>
      <c r="FO15" s="1227"/>
      <c r="FP15" s="1227"/>
      <c r="FQ15" s="1227"/>
      <c r="FR15" s="1227"/>
      <c r="FS15" s="1227"/>
      <c r="FT15" s="1227"/>
      <c r="FU15" s="1227"/>
      <c r="FV15" s="1227"/>
      <c r="FW15" s="1227"/>
      <c r="FX15" s="1227"/>
      <c r="FY15" s="1227"/>
      <c r="FZ15" s="1227"/>
      <c r="GA15" s="1227"/>
      <c r="GB15" s="1227"/>
      <c r="GC15" s="1227"/>
      <c r="GD15" s="1227"/>
      <c r="GE15" s="1227"/>
      <c r="GF15" s="1227"/>
      <c r="GG15" s="1227"/>
      <c r="GH15" s="1227"/>
      <c r="GI15" s="1227"/>
      <c r="GJ15" s="1227"/>
      <c r="GK15" s="1227"/>
      <c r="GL15" s="1227"/>
      <c r="GM15" s="1227"/>
      <c r="GN15" s="1227"/>
      <c r="GO15" s="1227"/>
      <c r="GP15" s="1227"/>
      <c r="GQ15" s="1227"/>
      <c r="GR15" s="1227"/>
      <c r="GS15" s="1227"/>
      <c r="GT15" s="1227"/>
      <c r="GU15" s="1227"/>
      <c r="GV15" s="1227"/>
      <c r="GW15" s="1227"/>
      <c r="GX15" s="1227"/>
      <c r="GY15" s="1227"/>
      <c r="GZ15" s="1227"/>
      <c r="HA15" s="1227"/>
      <c r="HB15" s="1227"/>
      <c r="HC15" s="1227"/>
      <c r="HD15" s="1227"/>
      <c r="HE15" s="1227"/>
      <c r="HF15" s="1227"/>
      <c r="HG15" s="1227"/>
      <c r="HH15" s="1227"/>
      <c r="HI15" s="1227"/>
      <c r="HJ15" s="1227"/>
      <c r="HK15" s="1227"/>
      <c r="HL15" s="1227"/>
      <c r="HM15" s="1227"/>
      <c r="HN15" s="1227"/>
      <c r="HO15" s="1227"/>
      <c r="HP15" s="1227"/>
      <c r="HQ15" s="1227"/>
      <c r="HR15" s="1227"/>
      <c r="HS15" s="1227"/>
      <c r="HT15" s="1227"/>
      <c r="HU15" s="1227"/>
      <c r="HV15" s="1227"/>
      <c r="HW15" s="1227"/>
      <c r="HX15" s="1227"/>
      <c r="HY15" s="1227"/>
      <c r="HZ15" s="1227"/>
      <c r="IA15" s="1227"/>
      <c r="IB15" s="1227"/>
      <c r="IC15" s="1227"/>
      <c r="ID15" s="1227"/>
      <c r="IE15" s="1227"/>
      <c r="IF15" s="1227"/>
      <c r="IG15" s="1227"/>
      <c r="IH15" s="1227"/>
      <c r="II15" s="1227"/>
      <c r="IJ15" s="1227"/>
      <c r="IK15" s="1227"/>
      <c r="IL15" s="1227"/>
      <c r="IM15" s="1227"/>
      <c r="IN15" s="1227"/>
      <c r="IO15" s="1227"/>
      <c r="IP15" s="1227"/>
      <c r="IQ15" s="1227"/>
      <c r="IR15" s="1227"/>
      <c r="IS15" s="1227"/>
      <c r="IT15" s="1227"/>
      <c r="IU15" s="1227"/>
      <c r="IV15" s="1227"/>
      <c r="IW15" s="1227"/>
      <c r="IX15" s="1227"/>
      <c r="IY15" s="1227"/>
      <c r="IZ15" s="1227"/>
      <c r="JA15" s="1227"/>
      <c r="JB15" s="1227"/>
      <c r="JC15" s="1227"/>
      <c r="JD15" s="1227"/>
      <c r="JE15" s="1227"/>
      <c r="JF15" s="1227"/>
      <c r="JG15" s="1227"/>
      <c r="JH15" s="1227"/>
      <c r="JI15" s="1227"/>
      <c r="JJ15" s="1227"/>
      <c r="JK15" s="1227"/>
      <c r="JL15" s="1227"/>
      <c r="JM15" s="1227"/>
      <c r="JN15" s="1227"/>
      <c r="JO15" s="1227"/>
      <c r="JP15" s="1227"/>
      <c r="JQ15" s="1227"/>
      <c r="JR15" s="1227"/>
      <c r="JS15" s="1227"/>
      <c r="JT15" s="1227"/>
      <c r="JU15" s="1227"/>
      <c r="JV15" s="1227"/>
      <c r="JW15" s="1227"/>
      <c r="JX15" s="1227"/>
      <c r="JY15" s="1227"/>
      <c r="JZ15" s="1227"/>
    </row>
    <row r="16" spans="1:286" s="1230" customFormat="1" ht="12.75" hidden="1" customHeight="1" thickBot="1">
      <c r="A16" s="1283"/>
      <c r="B16" s="1271"/>
      <c r="C16" s="108" t="s">
        <v>315</v>
      </c>
      <c r="D16" s="706">
        <v>0.3125</v>
      </c>
      <c r="E16" s="1305" t="s">
        <v>304</v>
      </c>
      <c r="F16" s="1305" t="s">
        <v>305</v>
      </c>
      <c r="G16" s="1306" t="str">
        <f t="shared" si="6"/>
        <v>DAY</v>
      </c>
      <c r="H16" s="1300" t="s">
        <v>256</v>
      </c>
      <c r="I16" s="1306" t="s">
        <v>306</v>
      </c>
      <c r="J16" s="1286" t="s">
        <v>314</v>
      </c>
      <c r="K16" s="1301"/>
      <c r="L16" s="1301"/>
      <c r="M16" s="1301"/>
      <c r="N16" s="1301"/>
      <c r="O16" s="1301"/>
      <c r="P16" s="1302"/>
      <c r="Q16" s="1302"/>
      <c r="R16" s="1301"/>
      <c r="S16" s="1301"/>
      <c r="T16" s="1301"/>
      <c r="U16" s="1301"/>
      <c r="V16" s="1301"/>
      <c r="W16" s="1302"/>
      <c r="X16" s="1302"/>
      <c r="Y16" s="1301"/>
      <c r="Z16" s="1301"/>
      <c r="AA16" s="1301"/>
      <c r="AB16" s="1301"/>
      <c r="AC16" s="1301"/>
      <c r="AD16" s="1302"/>
      <c r="AE16" s="1302"/>
      <c r="AF16" s="1301"/>
      <c r="AG16" s="1301"/>
      <c r="AH16" s="1301"/>
      <c r="AI16" s="1301"/>
      <c r="AJ16" s="1301"/>
      <c r="AK16" s="1302"/>
      <c r="AL16" s="1302"/>
      <c r="AM16" s="1290"/>
      <c r="AN16" s="1290"/>
      <c r="AO16" s="1301"/>
      <c r="AP16" s="1301"/>
      <c r="AQ16" s="1301"/>
      <c r="AR16" s="1302"/>
      <c r="AS16" s="1302"/>
      <c r="AT16" s="1301"/>
      <c r="AU16" s="1301"/>
      <c r="AV16" s="1301"/>
      <c r="AW16" s="1301"/>
      <c r="AX16" s="1301"/>
      <c r="AY16" s="1302"/>
      <c r="AZ16" s="1302"/>
      <c r="BA16" s="1301"/>
      <c r="BB16" s="1301"/>
      <c r="BC16" s="1301"/>
      <c r="BD16" s="1301"/>
      <c r="BE16" s="1301"/>
      <c r="BF16" s="1302"/>
      <c r="BG16" s="1302"/>
      <c r="BH16" s="1301"/>
      <c r="BI16" s="1301"/>
      <c r="BJ16" s="1301"/>
      <c r="BK16" s="1301"/>
      <c r="BL16" s="1301"/>
      <c r="BM16" s="1302"/>
      <c r="BN16" s="1302"/>
      <c r="BO16" s="1301"/>
      <c r="BP16" s="1301"/>
      <c r="BQ16" s="1301"/>
      <c r="BR16" s="1301"/>
      <c r="BS16" s="1301"/>
      <c r="BT16" s="1302"/>
      <c r="BU16" s="1302"/>
      <c r="BV16" s="1301"/>
      <c r="BW16" s="1301"/>
      <c r="BX16" s="1301"/>
      <c r="BY16" s="1301"/>
      <c r="BZ16" s="1301"/>
      <c r="CA16" s="1302"/>
      <c r="CB16" s="1302"/>
      <c r="CC16" s="1301"/>
      <c r="CD16" s="1303">
        <f t="shared" si="7"/>
        <v>0</v>
      </c>
      <c r="CE16" s="116">
        <v>2.6</v>
      </c>
      <c r="CF16" s="117"/>
      <c r="CG16" s="118">
        <f t="shared" si="8"/>
        <v>1.4875518596027462</v>
      </c>
      <c r="CH16" s="119">
        <f t="shared" si="9"/>
        <v>0</v>
      </c>
      <c r="CI16" s="120">
        <f t="shared" si="10"/>
        <v>0</v>
      </c>
      <c r="CJ16" s="121">
        <f t="shared" si="11"/>
        <v>0</v>
      </c>
      <c r="CK16" s="543">
        <f>(480+12)/2</f>
        <v>246</v>
      </c>
      <c r="CL16" s="543">
        <f>(480+12)/2</f>
        <v>246</v>
      </c>
      <c r="CM16" s="734">
        <f t="shared" si="12"/>
        <v>164</v>
      </c>
      <c r="CN16" s="543"/>
      <c r="CO16" s="248">
        <v>345</v>
      </c>
      <c r="CP16" s="247"/>
      <c r="CQ16" s="247"/>
      <c r="CR16" s="249">
        <f t="shared" si="13"/>
        <v>0</v>
      </c>
      <c r="CS16" s="1468"/>
      <c r="CT16" s="1468"/>
      <c r="CU16" s="1333"/>
      <c r="CV16" s="1293">
        <f>+CV14*60%</f>
        <v>16560</v>
      </c>
      <c r="CW16" s="1279">
        <f t="shared" si="14"/>
        <v>0</v>
      </c>
      <c r="CX16" s="1279">
        <f t="shared" si="15"/>
        <v>0</v>
      </c>
      <c r="CY16" s="1279"/>
      <c r="CZ16" s="1293"/>
      <c r="DA16" s="1294">
        <f>COUNTA(R16:X16)*$CE16</f>
        <v>0</v>
      </c>
      <c r="DB16" s="1295">
        <f>COUNTA(R16:X16)*$CF16</f>
        <v>0</v>
      </c>
      <c r="DC16" s="1296">
        <f t="shared" si="16"/>
        <v>0</v>
      </c>
      <c r="DD16" s="1294">
        <f>COUNTA(Y16:AE16)*$CE16</f>
        <v>0</v>
      </c>
      <c r="DE16" s="1295">
        <f>COUNTA(Y16:AE16)*$CF16</f>
        <v>0</v>
      </c>
      <c r="DF16" s="1296">
        <f t="shared" si="17"/>
        <v>0</v>
      </c>
      <c r="DG16" s="1294">
        <f>COUNTA(AF16:AL16)*$CE16</f>
        <v>0</v>
      </c>
      <c r="DH16" s="1295">
        <f>COUNTA(AF16:AL16)*$CF16</f>
        <v>0</v>
      </c>
      <c r="DI16" s="1296">
        <f t="shared" si="18"/>
        <v>0</v>
      </c>
      <c r="DJ16" s="1294">
        <f>COUNTA(AM16:AS16)*$CE16</f>
        <v>0</v>
      </c>
      <c r="DK16" s="1295">
        <f>COUNTA(AM16:AS16)*$CF16</f>
        <v>0</v>
      </c>
      <c r="DL16" s="1296">
        <f t="shared" si="19"/>
        <v>0</v>
      </c>
      <c r="DM16" s="1294">
        <f>COUNTA(AT16:AZ16)*$CE16</f>
        <v>0</v>
      </c>
      <c r="DN16" s="1295">
        <f>COUNTA(AT16:AZ16)*$CF16</f>
        <v>0</v>
      </c>
      <c r="DO16" s="1296">
        <f t="shared" si="20"/>
        <v>0</v>
      </c>
      <c r="DP16" s="1294">
        <f>COUNTA(BA16:BG16)*$CE16</f>
        <v>0</v>
      </c>
      <c r="DQ16" s="1295">
        <f>COUNTA(BA16:BG16)*$CF16</f>
        <v>0</v>
      </c>
      <c r="DR16" s="1296">
        <f t="shared" si="21"/>
        <v>0</v>
      </c>
      <c r="DS16" s="1294">
        <f>COUNTA(BH16:BN16)*$CE16</f>
        <v>0</v>
      </c>
      <c r="DT16" s="1295">
        <f>COUNTA(BH16:BN16)*$CF16</f>
        <v>0</v>
      </c>
      <c r="DU16" s="1296">
        <f>COUNTA(BH16:BN16)*$CG16</f>
        <v>0</v>
      </c>
      <c r="DW16" s="1230">
        <f>+CV16/59</f>
        <v>280.67796610169489</v>
      </c>
      <c r="EC16" s="1227"/>
      <c r="ED16" s="1227"/>
      <c r="EE16" s="1227"/>
      <c r="EF16" s="1227"/>
      <c r="EG16" s="1227"/>
      <c r="EH16" s="1227"/>
      <c r="EI16" s="1227"/>
      <c r="EJ16" s="1227"/>
      <c r="EK16" s="1227"/>
      <c r="EL16" s="1227"/>
      <c r="EM16" s="1227"/>
      <c r="EN16" s="1227"/>
      <c r="EO16" s="1227"/>
      <c r="EP16" s="1227"/>
      <c r="EQ16" s="1227"/>
      <c r="ER16" s="1227"/>
      <c r="ES16" s="1227"/>
      <c r="ET16" s="1227"/>
      <c r="EU16" s="1227"/>
      <c r="EV16" s="1227"/>
      <c r="EW16" s="1227"/>
      <c r="EX16" s="1227"/>
      <c r="EY16" s="1227"/>
      <c r="EZ16" s="1227"/>
      <c r="FA16" s="1227"/>
      <c r="FB16" s="1227"/>
      <c r="FC16" s="1227"/>
      <c r="FD16" s="1227"/>
      <c r="FE16" s="1227"/>
      <c r="FF16" s="1227"/>
      <c r="FG16" s="1227"/>
      <c r="FH16" s="1227"/>
      <c r="FI16" s="1227"/>
      <c r="FJ16" s="1227"/>
      <c r="FK16" s="1227"/>
      <c r="FL16" s="1227"/>
      <c r="FM16" s="1227"/>
      <c r="FN16" s="1227"/>
      <c r="FO16" s="1227"/>
      <c r="FP16" s="1227"/>
      <c r="FQ16" s="1227"/>
      <c r="FR16" s="1227"/>
      <c r="FS16" s="1227"/>
      <c r="FT16" s="1227"/>
      <c r="FU16" s="1227"/>
      <c r="FV16" s="1227"/>
      <c r="FW16" s="1227"/>
      <c r="FX16" s="1227"/>
      <c r="FY16" s="1227"/>
      <c r="FZ16" s="1227"/>
      <c r="GA16" s="1227"/>
      <c r="GB16" s="1227"/>
      <c r="GC16" s="1227"/>
      <c r="GD16" s="1227"/>
      <c r="GE16" s="1227"/>
      <c r="GF16" s="1227"/>
      <c r="GG16" s="1227"/>
      <c r="GH16" s="1227"/>
      <c r="GI16" s="1227"/>
      <c r="GJ16" s="1227"/>
      <c r="GK16" s="1227"/>
      <c r="GL16" s="1227"/>
      <c r="GM16" s="1227"/>
      <c r="GN16" s="1227"/>
      <c r="GO16" s="1227"/>
      <c r="GP16" s="1227"/>
      <c r="GQ16" s="1227"/>
      <c r="GR16" s="1227"/>
      <c r="GS16" s="1227"/>
      <c r="GT16" s="1227"/>
      <c r="GU16" s="1227"/>
      <c r="GV16" s="1227"/>
      <c r="GW16" s="1227"/>
      <c r="GX16" s="1227"/>
      <c r="GY16" s="1227"/>
      <c r="GZ16" s="1227"/>
      <c r="HA16" s="1227"/>
      <c r="HB16" s="1227"/>
      <c r="HC16" s="1227"/>
      <c r="HD16" s="1227"/>
      <c r="HE16" s="1227"/>
      <c r="HF16" s="1227"/>
      <c r="HG16" s="1227"/>
      <c r="HH16" s="1227"/>
      <c r="HI16" s="1227"/>
      <c r="HJ16" s="1227"/>
      <c r="HK16" s="1227"/>
      <c r="HL16" s="1227"/>
      <c r="HM16" s="1227"/>
      <c r="HN16" s="1227"/>
      <c r="HO16" s="1227"/>
      <c r="HP16" s="1227"/>
      <c r="HQ16" s="1227"/>
      <c r="HR16" s="1227"/>
      <c r="HS16" s="1227"/>
      <c r="HT16" s="1227"/>
      <c r="HU16" s="1227"/>
      <c r="HV16" s="1227"/>
      <c r="HW16" s="1227"/>
      <c r="HX16" s="1227"/>
      <c r="HY16" s="1227"/>
      <c r="HZ16" s="1227"/>
      <c r="IA16" s="1227"/>
      <c r="IB16" s="1227"/>
      <c r="IC16" s="1227"/>
      <c r="ID16" s="1227"/>
      <c r="IE16" s="1227"/>
      <c r="IF16" s="1227"/>
      <c r="IG16" s="1227"/>
      <c r="IH16" s="1227"/>
      <c r="II16" s="1227"/>
      <c r="IJ16" s="1227"/>
      <c r="IK16" s="1227"/>
      <c r="IL16" s="1227"/>
      <c r="IM16" s="1227"/>
      <c r="IN16" s="1227"/>
      <c r="IO16" s="1227"/>
      <c r="IP16" s="1227"/>
      <c r="IQ16" s="1227"/>
      <c r="IR16" s="1227"/>
      <c r="IS16" s="1227"/>
      <c r="IT16" s="1227"/>
      <c r="IU16" s="1227"/>
      <c r="IV16" s="1227"/>
      <c r="IW16" s="1227"/>
      <c r="IX16" s="1227"/>
      <c r="IY16" s="1227"/>
      <c r="IZ16" s="1227"/>
      <c r="JA16" s="1227"/>
      <c r="JB16" s="1227"/>
      <c r="JC16" s="1227"/>
      <c r="JD16" s="1227"/>
      <c r="JE16" s="1227"/>
      <c r="JF16" s="1227"/>
      <c r="JG16" s="1227"/>
      <c r="JH16" s="1227"/>
      <c r="JI16" s="1227"/>
      <c r="JJ16" s="1227"/>
      <c r="JK16" s="1227"/>
      <c r="JL16" s="1227"/>
      <c r="JM16" s="1227"/>
      <c r="JN16" s="1227"/>
      <c r="JO16" s="1227"/>
      <c r="JP16" s="1227"/>
      <c r="JQ16" s="1227"/>
      <c r="JR16" s="1227"/>
      <c r="JS16" s="1227"/>
      <c r="JT16" s="1227"/>
      <c r="JU16" s="1227"/>
      <c r="JV16" s="1227"/>
      <c r="JW16" s="1227"/>
      <c r="JX16" s="1227"/>
      <c r="JY16" s="1227"/>
      <c r="JZ16" s="1227"/>
    </row>
    <row r="17" spans="1:286" s="1230" customFormat="1" ht="12.75" hidden="1" customHeight="1" thickBot="1">
      <c r="A17" s="1283"/>
      <c r="B17" s="1271"/>
      <c r="C17" s="108" t="s">
        <v>316</v>
      </c>
      <c r="D17" s="706">
        <v>0.79166666666666663</v>
      </c>
      <c r="E17" s="1305" t="s">
        <v>304</v>
      </c>
      <c r="F17" s="1305" t="s">
        <v>305</v>
      </c>
      <c r="G17" s="1306" t="str">
        <f t="shared" si="6"/>
        <v>PRIME</v>
      </c>
      <c r="H17" s="1300" t="s">
        <v>256</v>
      </c>
      <c r="I17" s="1306" t="s">
        <v>306</v>
      </c>
      <c r="J17" s="1286" t="s">
        <v>314</v>
      </c>
      <c r="K17" s="1301"/>
      <c r="L17" s="1301"/>
      <c r="M17" s="1301"/>
      <c r="N17" s="1301"/>
      <c r="O17" s="1301"/>
      <c r="P17" s="1302"/>
      <c r="Q17" s="1302"/>
      <c r="R17" s="1301"/>
      <c r="S17" s="1301"/>
      <c r="T17" s="1301"/>
      <c r="U17" s="1301"/>
      <c r="V17" s="1301"/>
      <c r="W17" s="1302"/>
      <c r="X17" s="1302"/>
      <c r="Y17" s="1301"/>
      <c r="Z17" s="1301"/>
      <c r="AA17" s="1301"/>
      <c r="AB17" s="1301"/>
      <c r="AC17" s="1301"/>
      <c r="AD17" s="1302"/>
      <c r="AE17" s="1302"/>
      <c r="AF17" s="1301"/>
      <c r="AG17" s="1301"/>
      <c r="AH17" s="1301"/>
      <c r="AI17" s="1301"/>
      <c r="AJ17" s="1301"/>
      <c r="AK17" s="1302"/>
      <c r="AL17" s="1302"/>
      <c r="AM17" s="1290"/>
      <c r="AN17" s="1290"/>
      <c r="AO17" s="1301"/>
      <c r="AP17" s="1301"/>
      <c r="AQ17" s="1301"/>
      <c r="AR17" s="1302"/>
      <c r="AS17" s="1302"/>
      <c r="AT17" s="1301"/>
      <c r="AU17" s="1301"/>
      <c r="AV17" s="1301"/>
      <c r="AW17" s="1301"/>
      <c r="AX17" s="1301"/>
      <c r="AY17" s="1302"/>
      <c r="AZ17" s="1302"/>
      <c r="BA17" s="1301"/>
      <c r="BB17" s="1301"/>
      <c r="BC17" s="1301"/>
      <c r="BD17" s="1301"/>
      <c r="BE17" s="1301"/>
      <c r="BF17" s="1302"/>
      <c r="BG17" s="1302"/>
      <c r="BH17" s="1301"/>
      <c r="BI17" s="1301"/>
      <c r="BJ17" s="1301"/>
      <c r="BK17" s="1301"/>
      <c r="BL17" s="1301"/>
      <c r="BM17" s="1302"/>
      <c r="BN17" s="1302"/>
      <c r="BO17" s="1301"/>
      <c r="BP17" s="1301"/>
      <c r="BQ17" s="1301"/>
      <c r="BR17" s="1301"/>
      <c r="BS17" s="1301"/>
      <c r="BT17" s="1302"/>
      <c r="BU17" s="1302"/>
      <c r="BV17" s="1301"/>
      <c r="BW17" s="1301"/>
      <c r="BX17" s="1301"/>
      <c r="BY17" s="1301"/>
      <c r="BZ17" s="1301"/>
      <c r="CA17" s="1302"/>
      <c r="CB17" s="1302"/>
      <c r="CC17" s="1301"/>
      <c r="CD17" s="1303">
        <f t="shared" si="7"/>
        <v>0</v>
      </c>
      <c r="CE17" s="116">
        <v>5.8</v>
      </c>
      <c r="CF17" s="117"/>
      <c r="CG17" s="118">
        <f t="shared" si="8"/>
        <v>3.3183849175753566</v>
      </c>
      <c r="CH17" s="119">
        <f t="shared" si="9"/>
        <v>0</v>
      </c>
      <c r="CI17" s="120">
        <f t="shared" si="10"/>
        <v>0</v>
      </c>
      <c r="CJ17" s="121">
        <f t="shared" si="11"/>
        <v>0</v>
      </c>
      <c r="CK17" s="543">
        <f>1417/2</f>
        <v>708.5</v>
      </c>
      <c r="CL17" s="543">
        <f>1417/2</f>
        <v>708.5</v>
      </c>
      <c r="CM17" s="734">
        <f t="shared" si="12"/>
        <v>472.33333333333337</v>
      </c>
      <c r="CN17" s="543"/>
      <c r="CO17" s="248">
        <v>345</v>
      </c>
      <c r="CP17" s="247"/>
      <c r="CQ17" s="247"/>
      <c r="CR17" s="249">
        <f t="shared" si="13"/>
        <v>0</v>
      </c>
      <c r="CS17" s="1468"/>
      <c r="CT17" s="1468"/>
      <c r="CU17" s="1333"/>
      <c r="CV17" s="1293"/>
      <c r="CW17" s="1279">
        <f t="shared" si="14"/>
        <v>0</v>
      </c>
      <c r="CX17" s="1279">
        <f t="shared" si="15"/>
        <v>0</v>
      </c>
      <c r="CY17" s="1279"/>
      <c r="CZ17" s="1293"/>
      <c r="DA17" s="1294">
        <f>COUNTA(R17:X17)*$CE17</f>
        <v>0</v>
      </c>
      <c r="DB17" s="1295">
        <f>COUNTA(R17:X17)*$CF17</f>
        <v>0</v>
      </c>
      <c r="DC17" s="1296">
        <f t="shared" si="16"/>
        <v>0</v>
      </c>
      <c r="DD17" s="1294">
        <f>COUNTA(Y17:AE17)*$CE17</f>
        <v>0</v>
      </c>
      <c r="DE17" s="1295">
        <f>COUNTA(Y17:AE17)*$CF17</f>
        <v>0</v>
      </c>
      <c r="DF17" s="1296">
        <f t="shared" si="17"/>
        <v>0</v>
      </c>
      <c r="DG17" s="1294">
        <f>COUNTA(AF17:AL17)*$CE17</f>
        <v>0</v>
      </c>
      <c r="DH17" s="1295">
        <f>COUNTA(AF17:AL17)*$CF17</f>
        <v>0</v>
      </c>
      <c r="DI17" s="1296">
        <f t="shared" si="18"/>
        <v>0</v>
      </c>
      <c r="DJ17" s="1294">
        <f>COUNTA(AM17:AS17)*$CE17</f>
        <v>0</v>
      </c>
      <c r="DK17" s="1295">
        <f>COUNTA(AM17:AS17)*$CF17</f>
        <v>0</v>
      </c>
      <c r="DL17" s="1296">
        <f t="shared" si="19"/>
        <v>0</v>
      </c>
      <c r="DM17" s="1294">
        <f>COUNTA(AT17:AZ17)*$CE17</f>
        <v>0</v>
      </c>
      <c r="DN17" s="1295">
        <f>COUNTA(AT17:AZ17)*$CF17</f>
        <v>0</v>
      </c>
      <c r="DO17" s="1296">
        <f t="shared" si="20"/>
        <v>0</v>
      </c>
      <c r="DP17" s="1294">
        <f>COUNTA(BA17:BG17)*$CE17</f>
        <v>0</v>
      </c>
      <c r="DQ17" s="1295">
        <f>COUNTA(BA17:BG17)*$CF17</f>
        <v>0</v>
      </c>
      <c r="DR17" s="1296">
        <f t="shared" si="21"/>
        <v>0</v>
      </c>
      <c r="DS17" s="1294">
        <f>COUNTA(BH17:BN17)*$CE17</f>
        <v>0</v>
      </c>
      <c r="DT17" s="1295">
        <f>COUNTA(BH17:BN17)*$CF17</f>
        <v>0</v>
      </c>
      <c r="DU17" s="1296">
        <f>COUNTA(BH17:BN17)*$CG17</f>
        <v>0</v>
      </c>
      <c r="EC17" s="1227"/>
      <c r="ED17" s="1227"/>
      <c r="EE17" s="1227"/>
      <c r="EF17" s="1227"/>
      <c r="EG17" s="1227"/>
      <c r="EH17" s="1227"/>
      <c r="EI17" s="1227"/>
      <c r="EJ17" s="1227"/>
      <c r="EK17" s="1227"/>
      <c r="EL17" s="1227"/>
      <c r="EM17" s="1227"/>
      <c r="EN17" s="1227"/>
      <c r="EO17" s="1227"/>
      <c r="EP17" s="1227"/>
      <c r="EQ17" s="1227"/>
      <c r="ER17" s="1227"/>
      <c r="ES17" s="1227"/>
      <c r="ET17" s="1227"/>
      <c r="EU17" s="1227"/>
      <c r="EV17" s="1227"/>
      <c r="EW17" s="1227"/>
      <c r="EX17" s="1227"/>
      <c r="EY17" s="1227"/>
      <c r="EZ17" s="1227"/>
      <c r="FA17" s="1227"/>
      <c r="FB17" s="1227"/>
      <c r="FC17" s="1227"/>
      <c r="FD17" s="1227"/>
      <c r="FE17" s="1227"/>
      <c r="FF17" s="1227"/>
      <c r="FG17" s="1227"/>
      <c r="FH17" s="1227"/>
      <c r="FI17" s="1227"/>
      <c r="FJ17" s="1227"/>
      <c r="FK17" s="1227"/>
      <c r="FL17" s="1227"/>
      <c r="FM17" s="1227"/>
      <c r="FN17" s="1227"/>
      <c r="FO17" s="1227"/>
      <c r="FP17" s="1227"/>
      <c r="FQ17" s="1227"/>
      <c r="FR17" s="1227"/>
      <c r="FS17" s="1227"/>
      <c r="FT17" s="1227"/>
      <c r="FU17" s="1227"/>
      <c r="FV17" s="1227"/>
      <c r="FW17" s="1227"/>
      <c r="FX17" s="1227"/>
      <c r="FY17" s="1227"/>
      <c r="FZ17" s="1227"/>
      <c r="GA17" s="1227"/>
      <c r="GB17" s="1227"/>
      <c r="GC17" s="1227"/>
      <c r="GD17" s="1227"/>
      <c r="GE17" s="1227"/>
      <c r="GF17" s="1227"/>
      <c r="GG17" s="1227"/>
      <c r="GH17" s="1227"/>
      <c r="GI17" s="1227"/>
      <c r="GJ17" s="1227"/>
      <c r="GK17" s="1227"/>
      <c r="GL17" s="1227"/>
      <c r="GM17" s="1227"/>
      <c r="GN17" s="1227"/>
      <c r="GO17" s="1227"/>
      <c r="GP17" s="1227"/>
      <c r="GQ17" s="1227"/>
      <c r="GR17" s="1227"/>
      <c r="GS17" s="1227"/>
      <c r="GT17" s="1227"/>
      <c r="GU17" s="1227"/>
      <c r="GV17" s="1227"/>
      <c r="GW17" s="1227"/>
      <c r="GX17" s="1227"/>
      <c r="GY17" s="1227"/>
      <c r="GZ17" s="1227"/>
      <c r="HA17" s="1227"/>
      <c r="HB17" s="1227"/>
      <c r="HC17" s="1227"/>
      <c r="HD17" s="1227"/>
      <c r="HE17" s="1227"/>
      <c r="HF17" s="1227"/>
      <c r="HG17" s="1227"/>
      <c r="HH17" s="1227"/>
      <c r="HI17" s="1227"/>
      <c r="HJ17" s="1227"/>
      <c r="HK17" s="1227"/>
      <c r="HL17" s="1227"/>
      <c r="HM17" s="1227"/>
      <c r="HN17" s="1227"/>
      <c r="HO17" s="1227"/>
      <c r="HP17" s="1227"/>
      <c r="HQ17" s="1227"/>
      <c r="HR17" s="1227"/>
      <c r="HS17" s="1227"/>
      <c r="HT17" s="1227"/>
      <c r="HU17" s="1227"/>
      <c r="HV17" s="1227"/>
      <c r="HW17" s="1227"/>
      <c r="HX17" s="1227"/>
      <c r="HY17" s="1227"/>
      <c r="HZ17" s="1227"/>
      <c r="IA17" s="1227"/>
      <c r="IB17" s="1227"/>
      <c r="IC17" s="1227"/>
      <c r="ID17" s="1227"/>
      <c r="IE17" s="1227"/>
      <c r="IF17" s="1227"/>
      <c r="IG17" s="1227"/>
      <c r="IH17" s="1227"/>
      <c r="II17" s="1227"/>
      <c r="IJ17" s="1227"/>
      <c r="IK17" s="1227"/>
      <c r="IL17" s="1227"/>
      <c r="IM17" s="1227"/>
      <c r="IN17" s="1227"/>
      <c r="IO17" s="1227"/>
      <c r="IP17" s="1227"/>
      <c r="IQ17" s="1227"/>
      <c r="IR17" s="1227"/>
      <c r="IS17" s="1227"/>
      <c r="IT17" s="1227"/>
      <c r="IU17" s="1227"/>
      <c r="IV17" s="1227"/>
      <c r="IW17" s="1227"/>
      <c r="IX17" s="1227"/>
      <c r="IY17" s="1227"/>
      <c r="IZ17" s="1227"/>
      <c r="JA17" s="1227"/>
      <c r="JB17" s="1227"/>
      <c r="JC17" s="1227"/>
      <c r="JD17" s="1227"/>
      <c r="JE17" s="1227"/>
      <c r="JF17" s="1227"/>
      <c r="JG17" s="1227"/>
      <c r="JH17" s="1227"/>
      <c r="JI17" s="1227"/>
      <c r="JJ17" s="1227"/>
      <c r="JK17" s="1227"/>
      <c r="JL17" s="1227"/>
      <c r="JM17" s="1227"/>
      <c r="JN17" s="1227"/>
      <c r="JO17" s="1227"/>
      <c r="JP17" s="1227"/>
      <c r="JQ17" s="1227"/>
      <c r="JR17" s="1227"/>
      <c r="JS17" s="1227"/>
      <c r="JT17" s="1227"/>
      <c r="JU17" s="1227"/>
      <c r="JV17" s="1227"/>
      <c r="JW17" s="1227"/>
      <c r="JX17" s="1227"/>
      <c r="JY17" s="1227"/>
      <c r="JZ17" s="1227"/>
    </row>
    <row r="18" spans="1:286" s="1230" customFormat="1" ht="12.75" hidden="1" customHeight="1" thickBot="1">
      <c r="A18" s="1283"/>
      <c r="B18" s="1271"/>
      <c r="C18" s="108" t="s">
        <v>317</v>
      </c>
      <c r="D18" s="706">
        <v>0.79166666666666663</v>
      </c>
      <c r="E18" s="1305" t="s">
        <v>304</v>
      </c>
      <c r="F18" s="1305" t="s">
        <v>318</v>
      </c>
      <c r="G18" s="1306" t="str">
        <f t="shared" si="6"/>
        <v>PRIME</v>
      </c>
      <c r="H18" s="1300" t="s">
        <v>256</v>
      </c>
      <c r="I18" s="1306" t="s">
        <v>306</v>
      </c>
      <c r="J18" s="1306" t="s">
        <v>314</v>
      </c>
      <c r="K18" s="1301"/>
      <c r="L18" s="1301"/>
      <c r="M18" s="1301"/>
      <c r="N18" s="1301"/>
      <c r="O18" s="1301"/>
      <c r="P18" s="1302"/>
      <c r="Q18" s="1302"/>
      <c r="R18" s="1301"/>
      <c r="S18" s="1301"/>
      <c r="T18" s="1301"/>
      <c r="U18" s="1301"/>
      <c r="V18" s="1301"/>
      <c r="W18" s="1302"/>
      <c r="X18" s="1302"/>
      <c r="Y18" s="1301"/>
      <c r="Z18" s="1301"/>
      <c r="AA18" s="1301"/>
      <c r="AB18" s="1301"/>
      <c r="AC18" s="1301"/>
      <c r="AD18" s="1302"/>
      <c r="AE18" s="1302"/>
      <c r="AF18" s="1301"/>
      <c r="AG18" s="1301"/>
      <c r="AH18" s="1301"/>
      <c r="AI18" s="1301"/>
      <c r="AJ18" s="1301"/>
      <c r="AK18" s="1302"/>
      <c r="AL18" s="1302"/>
      <c r="AM18" s="1290"/>
      <c r="AN18" s="1290"/>
      <c r="AO18" s="1301"/>
      <c r="AP18" s="1301"/>
      <c r="AQ18" s="1301"/>
      <c r="AR18" s="1302"/>
      <c r="AS18" s="1302"/>
      <c r="AT18" s="1301"/>
      <c r="AU18" s="1301"/>
      <c r="AV18" s="1301"/>
      <c r="AW18" s="1301"/>
      <c r="AX18" s="1301"/>
      <c r="AY18" s="1302"/>
      <c r="AZ18" s="1302"/>
      <c r="BA18" s="1301"/>
      <c r="BB18" s="1301"/>
      <c r="BC18" s="1301"/>
      <c r="BD18" s="1301"/>
      <c r="BE18" s="1301"/>
      <c r="BF18" s="1302"/>
      <c r="BG18" s="1302"/>
      <c r="BH18" s="1301"/>
      <c r="BI18" s="1301"/>
      <c r="BJ18" s="1301"/>
      <c r="BK18" s="1301"/>
      <c r="BL18" s="1301"/>
      <c r="BM18" s="1302"/>
      <c r="BN18" s="1302"/>
      <c r="BO18" s="1301"/>
      <c r="BP18" s="1301"/>
      <c r="BQ18" s="1301"/>
      <c r="BR18" s="1301"/>
      <c r="BS18" s="1301"/>
      <c r="BT18" s="1302"/>
      <c r="BU18" s="1302"/>
      <c r="BV18" s="1301"/>
      <c r="BW18" s="1301"/>
      <c r="BX18" s="1301"/>
      <c r="BY18" s="1301"/>
      <c r="BZ18" s="1301"/>
      <c r="CA18" s="1302"/>
      <c r="CB18" s="1302"/>
      <c r="CC18" s="1301"/>
      <c r="CD18" s="1303">
        <f t="shared" si="7"/>
        <v>0</v>
      </c>
      <c r="CE18" s="116">
        <v>5.7</v>
      </c>
      <c r="CF18" s="117"/>
      <c r="CG18" s="118">
        <f t="shared" si="8"/>
        <v>3.2611713845137129</v>
      </c>
      <c r="CH18" s="119">
        <f t="shared" si="9"/>
        <v>0</v>
      </c>
      <c r="CI18" s="120">
        <f t="shared" si="10"/>
        <v>0</v>
      </c>
      <c r="CJ18" s="121">
        <f t="shared" si="11"/>
        <v>0</v>
      </c>
      <c r="CK18" s="543" t="e">
        <f t="shared" ref="CK18:CL18" si="23">14.8*4*I18</f>
        <v>#VALUE!</v>
      </c>
      <c r="CL18" s="543">
        <f t="shared" si="23"/>
        <v>1184</v>
      </c>
      <c r="CM18" s="734">
        <f t="shared" si="12"/>
        <v>789.33333333333337</v>
      </c>
      <c r="CN18" s="543"/>
      <c r="CO18" s="248">
        <v>345</v>
      </c>
      <c r="CP18" s="247"/>
      <c r="CQ18" s="247"/>
      <c r="CR18" s="249">
        <f t="shared" si="13"/>
        <v>0</v>
      </c>
      <c r="CS18" s="1468"/>
      <c r="CT18" s="1468"/>
      <c r="CU18" s="1333"/>
      <c r="CV18" s="1293"/>
      <c r="CW18" s="1279">
        <f t="shared" si="14"/>
        <v>0</v>
      </c>
      <c r="CX18" s="1279">
        <f t="shared" si="15"/>
        <v>0</v>
      </c>
      <c r="CY18" s="1279"/>
      <c r="CZ18" s="1293"/>
      <c r="DA18" s="1319"/>
      <c r="DB18" s="1319"/>
      <c r="DC18" s="1296">
        <f t="shared" si="16"/>
        <v>0</v>
      </c>
      <c r="DD18" s="1319"/>
      <c r="DE18" s="1319"/>
      <c r="DF18" s="1296">
        <f t="shared" si="17"/>
        <v>0</v>
      </c>
      <c r="DG18" s="1319"/>
      <c r="DH18" s="1319"/>
      <c r="DI18" s="1296">
        <f t="shared" si="18"/>
        <v>0</v>
      </c>
      <c r="DJ18" s="1319"/>
      <c r="DK18" s="1319"/>
      <c r="DL18" s="1296">
        <f t="shared" si="19"/>
        <v>0</v>
      </c>
      <c r="DM18" s="1319"/>
      <c r="DN18" s="1319"/>
      <c r="DO18" s="1296">
        <f t="shared" si="20"/>
        <v>0</v>
      </c>
      <c r="DP18" s="1319"/>
      <c r="DQ18" s="1319"/>
      <c r="DR18" s="1296">
        <f t="shared" si="21"/>
        <v>0</v>
      </c>
      <c r="DS18" s="1319"/>
      <c r="DT18" s="1319"/>
      <c r="DU18" s="1319"/>
      <c r="EC18" s="1227"/>
      <c r="ED18" s="1227"/>
      <c r="EE18" s="1227"/>
      <c r="EF18" s="1227"/>
      <c r="EG18" s="1227"/>
      <c r="EH18" s="1227"/>
      <c r="EI18" s="1227"/>
      <c r="EJ18" s="1227"/>
      <c r="EK18" s="1227"/>
      <c r="EL18" s="1227"/>
      <c r="EM18" s="1227"/>
      <c r="EN18" s="1227"/>
      <c r="EO18" s="1227"/>
      <c r="EP18" s="1227"/>
      <c r="EQ18" s="1227"/>
      <c r="ER18" s="1227"/>
      <c r="ES18" s="1227"/>
      <c r="ET18" s="1227"/>
      <c r="EU18" s="1227"/>
      <c r="EV18" s="1227"/>
      <c r="EW18" s="1227"/>
      <c r="EX18" s="1227"/>
      <c r="EY18" s="1227"/>
      <c r="EZ18" s="1227"/>
      <c r="FA18" s="1227"/>
      <c r="FB18" s="1227"/>
      <c r="FC18" s="1227"/>
      <c r="FD18" s="1227"/>
      <c r="FE18" s="1227"/>
      <c r="FF18" s="1227"/>
      <c r="FG18" s="1227"/>
      <c r="FH18" s="1227"/>
      <c r="FI18" s="1227"/>
      <c r="FJ18" s="1227"/>
      <c r="FK18" s="1227"/>
      <c r="FL18" s="1227"/>
      <c r="FM18" s="1227"/>
      <c r="FN18" s="1227"/>
      <c r="FO18" s="1227"/>
      <c r="FP18" s="1227"/>
      <c r="FQ18" s="1227"/>
      <c r="FR18" s="1227"/>
      <c r="FS18" s="1227"/>
      <c r="FT18" s="1227"/>
      <c r="FU18" s="1227"/>
      <c r="FV18" s="1227"/>
      <c r="FW18" s="1227"/>
      <c r="FX18" s="1227"/>
      <c r="FY18" s="1227"/>
      <c r="FZ18" s="1227"/>
      <c r="GA18" s="1227"/>
      <c r="GB18" s="1227"/>
      <c r="GC18" s="1227"/>
      <c r="GD18" s="1227"/>
      <c r="GE18" s="1227"/>
      <c r="GF18" s="1227"/>
      <c r="GG18" s="1227"/>
      <c r="GH18" s="1227"/>
      <c r="GI18" s="1227"/>
      <c r="GJ18" s="1227"/>
      <c r="GK18" s="1227"/>
      <c r="GL18" s="1227"/>
      <c r="GM18" s="1227"/>
      <c r="GN18" s="1227"/>
      <c r="GO18" s="1227"/>
      <c r="GP18" s="1227"/>
      <c r="GQ18" s="1227"/>
      <c r="GR18" s="1227"/>
      <c r="GS18" s="1227"/>
      <c r="GT18" s="1227"/>
      <c r="GU18" s="1227"/>
      <c r="GV18" s="1227"/>
      <c r="GW18" s="1227"/>
      <c r="GX18" s="1227"/>
      <c r="GY18" s="1227"/>
      <c r="GZ18" s="1227"/>
      <c r="HA18" s="1227"/>
      <c r="HB18" s="1227"/>
      <c r="HC18" s="1227"/>
      <c r="HD18" s="1227"/>
      <c r="HE18" s="1227"/>
      <c r="HF18" s="1227"/>
      <c r="HG18" s="1227"/>
      <c r="HH18" s="1227"/>
      <c r="HI18" s="1227"/>
      <c r="HJ18" s="1227"/>
      <c r="HK18" s="1227"/>
      <c r="HL18" s="1227"/>
      <c r="HM18" s="1227"/>
      <c r="HN18" s="1227"/>
      <c r="HO18" s="1227"/>
      <c r="HP18" s="1227"/>
      <c r="HQ18" s="1227"/>
      <c r="HR18" s="1227"/>
      <c r="HS18" s="1227"/>
      <c r="HT18" s="1227"/>
      <c r="HU18" s="1227"/>
      <c r="HV18" s="1227"/>
      <c r="HW18" s="1227"/>
      <c r="HX18" s="1227"/>
      <c r="HY18" s="1227"/>
      <c r="HZ18" s="1227"/>
      <c r="IA18" s="1227"/>
      <c r="IB18" s="1227"/>
      <c r="IC18" s="1227"/>
      <c r="ID18" s="1227"/>
      <c r="IE18" s="1227"/>
      <c r="IF18" s="1227"/>
      <c r="IG18" s="1227"/>
      <c r="IH18" s="1227"/>
      <c r="II18" s="1227"/>
      <c r="IJ18" s="1227"/>
      <c r="IK18" s="1227"/>
      <c r="IL18" s="1227"/>
      <c r="IM18" s="1227"/>
      <c r="IN18" s="1227"/>
      <c r="IO18" s="1227"/>
      <c r="IP18" s="1227"/>
      <c r="IQ18" s="1227"/>
      <c r="IR18" s="1227"/>
      <c r="IS18" s="1227"/>
      <c r="IT18" s="1227"/>
      <c r="IU18" s="1227"/>
      <c r="IV18" s="1227"/>
      <c r="IW18" s="1227"/>
      <c r="IX18" s="1227"/>
      <c r="IY18" s="1227"/>
      <c r="IZ18" s="1227"/>
      <c r="JA18" s="1227"/>
      <c r="JB18" s="1227"/>
      <c r="JC18" s="1227"/>
      <c r="JD18" s="1227"/>
      <c r="JE18" s="1227"/>
      <c r="JF18" s="1227"/>
      <c r="JG18" s="1227"/>
      <c r="JH18" s="1227"/>
      <c r="JI18" s="1227"/>
      <c r="JJ18" s="1227"/>
      <c r="JK18" s="1227"/>
      <c r="JL18" s="1227"/>
      <c r="JM18" s="1227"/>
      <c r="JN18" s="1227"/>
      <c r="JO18" s="1227"/>
      <c r="JP18" s="1227"/>
      <c r="JQ18" s="1227"/>
      <c r="JR18" s="1227"/>
      <c r="JS18" s="1227"/>
      <c r="JT18" s="1227"/>
      <c r="JU18" s="1227"/>
      <c r="JV18" s="1227"/>
      <c r="JW18" s="1227"/>
      <c r="JX18" s="1227"/>
      <c r="JY18" s="1227"/>
      <c r="JZ18" s="1227"/>
    </row>
    <row r="19" spans="1:286" s="1230" customFormat="1" ht="19.149999999999999" hidden="1" customHeight="1" thickBot="1">
      <c r="A19" s="1283"/>
      <c r="B19" s="1227"/>
      <c r="C19" s="1987" t="s">
        <v>319</v>
      </c>
      <c r="D19" s="1988"/>
      <c r="E19" s="1988"/>
      <c r="F19" s="1988"/>
      <c r="G19" s="1988"/>
      <c r="H19" s="1988"/>
      <c r="I19" s="1988"/>
      <c r="J19" s="1989"/>
      <c r="K19" s="1320">
        <f t="shared" ref="K19:BV19" si="24">SUM(K12:K18)</f>
        <v>0</v>
      </c>
      <c r="L19" s="1320">
        <f t="shared" si="24"/>
        <v>0</v>
      </c>
      <c r="M19" s="1320">
        <f t="shared" si="24"/>
        <v>0</v>
      </c>
      <c r="N19" s="1320">
        <f t="shared" si="24"/>
        <v>0</v>
      </c>
      <c r="O19" s="1320">
        <f t="shared" si="24"/>
        <v>0</v>
      </c>
      <c r="P19" s="1320">
        <f t="shared" si="24"/>
        <v>0</v>
      </c>
      <c r="Q19" s="1320">
        <f t="shared" si="24"/>
        <v>0</v>
      </c>
      <c r="R19" s="1320">
        <f t="shared" si="24"/>
        <v>0</v>
      </c>
      <c r="S19" s="1320">
        <f t="shared" si="24"/>
        <v>0</v>
      </c>
      <c r="T19" s="1320">
        <f t="shared" si="24"/>
        <v>0</v>
      </c>
      <c r="U19" s="1320">
        <f t="shared" si="24"/>
        <v>0</v>
      </c>
      <c r="V19" s="1320">
        <f t="shared" si="24"/>
        <v>0</v>
      </c>
      <c r="W19" s="1320">
        <f t="shared" si="24"/>
        <v>0</v>
      </c>
      <c r="X19" s="1320">
        <f t="shared" si="24"/>
        <v>0</v>
      </c>
      <c r="Y19" s="1320">
        <f t="shared" si="24"/>
        <v>0</v>
      </c>
      <c r="Z19" s="1320">
        <f t="shared" si="24"/>
        <v>0</v>
      </c>
      <c r="AA19" s="1320">
        <f t="shared" si="24"/>
        <v>0</v>
      </c>
      <c r="AB19" s="1320">
        <f t="shared" si="24"/>
        <v>0</v>
      </c>
      <c r="AC19" s="1320">
        <f t="shared" si="24"/>
        <v>0</v>
      </c>
      <c r="AD19" s="1320">
        <f t="shared" si="24"/>
        <v>0</v>
      </c>
      <c r="AE19" s="1320">
        <f t="shared" si="24"/>
        <v>0</v>
      </c>
      <c r="AF19" s="1320">
        <f t="shared" si="24"/>
        <v>0</v>
      </c>
      <c r="AG19" s="1320">
        <f t="shared" si="24"/>
        <v>0</v>
      </c>
      <c r="AH19" s="1320">
        <f t="shared" si="24"/>
        <v>0</v>
      </c>
      <c r="AI19" s="1320">
        <f t="shared" si="24"/>
        <v>0</v>
      </c>
      <c r="AJ19" s="1320">
        <f t="shared" si="24"/>
        <v>0</v>
      </c>
      <c r="AK19" s="1320">
        <f t="shared" si="24"/>
        <v>0</v>
      </c>
      <c r="AL19" s="1320">
        <f t="shared" si="24"/>
        <v>0</v>
      </c>
      <c r="AM19" s="1320">
        <f t="shared" si="24"/>
        <v>0</v>
      </c>
      <c r="AN19" s="1320">
        <f t="shared" si="24"/>
        <v>0</v>
      </c>
      <c r="AO19" s="1320">
        <f t="shared" si="24"/>
        <v>0</v>
      </c>
      <c r="AP19" s="1320">
        <f t="shared" si="24"/>
        <v>0</v>
      </c>
      <c r="AQ19" s="1320">
        <f t="shared" si="24"/>
        <v>0</v>
      </c>
      <c r="AR19" s="1320">
        <f t="shared" si="24"/>
        <v>0</v>
      </c>
      <c r="AS19" s="1320">
        <f t="shared" si="24"/>
        <v>0</v>
      </c>
      <c r="AT19" s="1320">
        <f t="shared" si="24"/>
        <v>0</v>
      </c>
      <c r="AU19" s="1320">
        <f t="shared" si="24"/>
        <v>0</v>
      </c>
      <c r="AV19" s="1320">
        <f t="shared" si="24"/>
        <v>0</v>
      </c>
      <c r="AW19" s="1320">
        <f t="shared" si="24"/>
        <v>0</v>
      </c>
      <c r="AX19" s="1320">
        <f t="shared" si="24"/>
        <v>0</v>
      </c>
      <c r="AY19" s="1320">
        <f t="shared" si="24"/>
        <v>0</v>
      </c>
      <c r="AZ19" s="1320">
        <f t="shared" si="24"/>
        <v>0</v>
      </c>
      <c r="BA19" s="1320">
        <f t="shared" si="24"/>
        <v>0</v>
      </c>
      <c r="BB19" s="1320">
        <f t="shared" si="24"/>
        <v>0</v>
      </c>
      <c r="BC19" s="1320">
        <f t="shared" si="24"/>
        <v>0</v>
      </c>
      <c r="BD19" s="1320">
        <f t="shared" si="24"/>
        <v>0</v>
      </c>
      <c r="BE19" s="1320">
        <f t="shared" si="24"/>
        <v>0</v>
      </c>
      <c r="BF19" s="1320">
        <f t="shared" si="24"/>
        <v>0</v>
      </c>
      <c r="BG19" s="1320">
        <f t="shared" si="24"/>
        <v>0</v>
      </c>
      <c r="BH19" s="1320">
        <f t="shared" si="24"/>
        <v>0</v>
      </c>
      <c r="BI19" s="1320">
        <f t="shared" si="24"/>
        <v>0</v>
      </c>
      <c r="BJ19" s="1320">
        <f t="shared" si="24"/>
        <v>0</v>
      </c>
      <c r="BK19" s="1320">
        <f t="shared" si="24"/>
        <v>0</v>
      </c>
      <c r="BL19" s="1320">
        <f t="shared" si="24"/>
        <v>0</v>
      </c>
      <c r="BM19" s="1320">
        <f t="shared" si="24"/>
        <v>0</v>
      </c>
      <c r="BN19" s="1320">
        <f t="shared" si="24"/>
        <v>0</v>
      </c>
      <c r="BO19" s="1320">
        <f t="shared" si="24"/>
        <v>0</v>
      </c>
      <c r="BP19" s="1320">
        <f t="shared" si="24"/>
        <v>0</v>
      </c>
      <c r="BQ19" s="1320">
        <f t="shared" si="24"/>
        <v>0</v>
      </c>
      <c r="BR19" s="1320">
        <f t="shared" si="24"/>
        <v>0</v>
      </c>
      <c r="BS19" s="1320">
        <f t="shared" si="24"/>
        <v>0</v>
      </c>
      <c r="BT19" s="1320">
        <f t="shared" si="24"/>
        <v>0</v>
      </c>
      <c r="BU19" s="1320">
        <f t="shared" si="24"/>
        <v>0</v>
      </c>
      <c r="BV19" s="1320">
        <f t="shared" si="24"/>
        <v>0</v>
      </c>
      <c r="BW19" s="1320">
        <f t="shared" ref="BW19:CD19" si="25">SUM(BW12:BW18)</f>
        <v>0</v>
      </c>
      <c r="BX19" s="1320">
        <f t="shared" si="25"/>
        <v>0</v>
      </c>
      <c r="BY19" s="1320">
        <f t="shared" si="25"/>
        <v>0</v>
      </c>
      <c r="BZ19" s="1320">
        <f t="shared" si="25"/>
        <v>0</v>
      </c>
      <c r="CA19" s="1320">
        <f t="shared" si="25"/>
        <v>0</v>
      </c>
      <c r="CB19" s="1320">
        <f t="shared" si="25"/>
        <v>0</v>
      </c>
      <c r="CC19" s="1320">
        <f t="shared" si="25"/>
        <v>0</v>
      </c>
      <c r="CD19" s="1320">
        <f t="shared" si="25"/>
        <v>0</v>
      </c>
      <c r="CE19" s="1496"/>
      <c r="CF19" s="1320"/>
      <c r="CG19" s="1321"/>
      <c r="CH19" s="1322">
        <f>SUM(CH12:CH18)</f>
        <v>0</v>
      </c>
      <c r="CI19" s="1322">
        <f>SUM(CI12:CI18)</f>
        <v>0</v>
      </c>
      <c r="CJ19" s="1322">
        <f>SUM(CJ12:CJ18)</f>
        <v>0</v>
      </c>
      <c r="CK19" s="318"/>
      <c r="CL19" s="318"/>
      <c r="CM19" s="318"/>
      <c r="CN19" s="1323"/>
      <c r="CO19" s="1323"/>
      <c r="CP19" s="1323"/>
      <c r="CQ19" s="1323"/>
      <c r="CR19" s="318">
        <f>SUM(CR12:CR18)</f>
        <v>0</v>
      </c>
      <c r="CS19" s="318"/>
      <c r="CT19" s="318"/>
      <c r="CU19" s="1333"/>
      <c r="CV19" s="1324"/>
      <c r="CW19" s="1325">
        <f>SUM(CW12:CW18)</f>
        <v>0</v>
      </c>
      <c r="CX19" s="1325">
        <f>SUM(CX12:CX18)</f>
        <v>0</v>
      </c>
      <c r="CY19" s="1325">
        <f>SUM(CY12:CY17)</f>
        <v>0</v>
      </c>
      <c r="CZ19" s="1324"/>
      <c r="DA19" s="1326">
        <f>SUM(DA12:DA17)</f>
        <v>0</v>
      </c>
      <c r="DB19" s="1326">
        <f>SUM(DB12:DB17)</f>
        <v>0</v>
      </c>
      <c r="DC19" s="1326">
        <f>SUM(DC12:DC18)</f>
        <v>0</v>
      </c>
      <c r="DD19" s="1326">
        <f>SUM(DD12:DD17)</f>
        <v>0</v>
      </c>
      <c r="DE19" s="1326">
        <f>SUM(DE12:DE17)</f>
        <v>0</v>
      </c>
      <c r="DF19" s="1326">
        <f>SUM(DF12:DF18)</f>
        <v>0</v>
      </c>
      <c r="DG19" s="1326">
        <f>SUM(DG12:DG17)</f>
        <v>0</v>
      </c>
      <c r="DH19" s="1326">
        <f>SUM(DH12:DH17)</f>
        <v>0</v>
      </c>
      <c r="DI19" s="1326">
        <f>SUM(DI12:DI18)</f>
        <v>0</v>
      </c>
      <c r="DJ19" s="1326">
        <f>SUM(DJ12:DJ17)</f>
        <v>0</v>
      </c>
      <c r="DK19" s="1326">
        <f>SUM(DK12:DK17)</f>
        <v>0</v>
      </c>
      <c r="DL19" s="1326">
        <f>SUM(DL12:DL18)</f>
        <v>0</v>
      </c>
      <c r="DM19" s="1326">
        <f>SUM(DM12:DM17)</f>
        <v>0</v>
      </c>
      <c r="DN19" s="1326">
        <f>SUM(DN12:DN17)</f>
        <v>0</v>
      </c>
      <c r="DO19" s="1326">
        <f>SUM(DO12:DO18)</f>
        <v>0</v>
      </c>
      <c r="DP19" s="1326">
        <f>SUM(DP12:DP17)</f>
        <v>0</v>
      </c>
      <c r="DQ19" s="1326">
        <f>SUM(DQ12:DQ17)</f>
        <v>0</v>
      </c>
      <c r="DR19" s="1326">
        <f>SUM(DR12:DR18)</f>
        <v>0</v>
      </c>
      <c r="DS19" s="1326">
        <f>SUM(DS12:DS17)</f>
        <v>0</v>
      </c>
      <c r="DT19" s="1326">
        <f>SUM(DT12:DT17)</f>
        <v>0</v>
      </c>
      <c r="DU19" s="1326">
        <f>SUM(DU12:DU17)</f>
        <v>0</v>
      </c>
      <c r="EC19" s="1227"/>
      <c r="ED19" s="1227"/>
      <c r="EE19" s="1227"/>
      <c r="EF19" s="1227"/>
      <c r="EG19" s="1227"/>
      <c r="EH19" s="1227"/>
      <c r="EI19" s="1227"/>
      <c r="EJ19" s="1227"/>
      <c r="EK19" s="1227"/>
      <c r="EL19" s="1227"/>
      <c r="EM19" s="1227"/>
      <c r="EN19" s="1227"/>
      <c r="EO19" s="1227"/>
      <c r="EP19" s="1227"/>
      <c r="EQ19" s="1227"/>
      <c r="ER19" s="1227"/>
      <c r="ES19" s="1227"/>
      <c r="ET19" s="1227"/>
      <c r="EU19" s="1227"/>
      <c r="EV19" s="1227"/>
      <c r="EW19" s="1227"/>
      <c r="EX19" s="1227"/>
      <c r="EY19" s="1227"/>
      <c r="EZ19" s="1227"/>
      <c r="FA19" s="1227"/>
      <c r="FB19" s="1227"/>
      <c r="FC19" s="1227"/>
      <c r="FD19" s="1227"/>
      <c r="FE19" s="1227"/>
      <c r="FF19" s="1227"/>
      <c r="FG19" s="1227"/>
      <c r="FH19" s="1227"/>
      <c r="FI19" s="1227"/>
      <c r="FJ19" s="1227"/>
      <c r="FK19" s="1227"/>
      <c r="FL19" s="1227"/>
      <c r="FM19" s="1227"/>
      <c r="FN19" s="1227"/>
      <c r="FO19" s="1227"/>
      <c r="FP19" s="1227"/>
      <c r="FQ19" s="1227"/>
      <c r="FR19" s="1227"/>
      <c r="FS19" s="1227"/>
      <c r="FT19" s="1227"/>
      <c r="FU19" s="1227"/>
      <c r="FV19" s="1227"/>
      <c r="FW19" s="1227"/>
      <c r="FX19" s="1227"/>
      <c r="FY19" s="1227"/>
      <c r="FZ19" s="1227"/>
      <c r="GA19" s="1227"/>
      <c r="GB19" s="1227"/>
      <c r="GC19" s="1227"/>
      <c r="GD19" s="1227"/>
      <c r="GE19" s="1227"/>
      <c r="GF19" s="1227"/>
      <c r="GG19" s="1227"/>
      <c r="GH19" s="1227"/>
      <c r="GI19" s="1227"/>
      <c r="GJ19" s="1227"/>
      <c r="GK19" s="1227"/>
      <c r="GL19" s="1227"/>
      <c r="GM19" s="1227"/>
      <c r="GN19" s="1227"/>
      <c r="GO19" s="1227"/>
      <c r="GP19" s="1227"/>
      <c r="GQ19" s="1227"/>
      <c r="GR19" s="1227"/>
      <c r="GS19" s="1227"/>
      <c r="GT19" s="1227"/>
      <c r="GU19" s="1227"/>
      <c r="GV19" s="1227"/>
      <c r="GW19" s="1227"/>
      <c r="GX19" s="1227"/>
      <c r="GY19" s="1227"/>
      <c r="GZ19" s="1227"/>
      <c r="HA19" s="1227"/>
      <c r="HB19" s="1227"/>
      <c r="HC19" s="1227"/>
      <c r="HD19" s="1227"/>
      <c r="HE19" s="1227"/>
      <c r="HF19" s="1227"/>
      <c r="HG19" s="1227"/>
      <c r="HH19" s="1227"/>
      <c r="HI19" s="1227"/>
      <c r="HJ19" s="1227"/>
      <c r="HK19" s="1227"/>
      <c r="HL19" s="1227"/>
      <c r="HM19" s="1227"/>
      <c r="HN19" s="1227"/>
      <c r="HO19" s="1227"/>
      <c r="HP19" s="1227"/>
      <c r="HQ19" s="1227"/>
      <c r="HR19" s="1227"/>
      <c r="HS19" s="1227"/>
      <c r="HT19" s="1227"/>
      <c r="HU19" s="1227"/>
      <c r="HV19" s="1227"/>
      <c r="HW19" s="1227"/>
      <c r="HX19" s="1227"/>
      <c r="HY19" s="1227"/>
      <c r="HZ19" s="1227"/>
      <c r="IA19" s="1227"/>
      <c r="IB19" s="1227"/>
      <c r="IC19" s="1227"/>
      <c r="ID19" s="1227"/>
      <c r="IE19" s="1227"/>
      <c r="IF19" s="1227"/>
      <c r="IG19" s="1227"/>
      <c r="IH19" s="1227"/>
      <c r="II19" s="1227"/>
      <c r="IJ19" s="1227"/>
      <c r="IK19" s="1227"/>
      <c r="IL19" s="1227"/>
      <c r="IM19" s="1227"/>
      <c r="IN19" s="1227"/>
      <c r="IO19" s="1227"/>
      <c r="IP19" s="1227"/>
      <c r="IQ19" s="1227"/>
      <c r="IR19" s="1227"/>
      <c r="IS19" s="1227"/>
      <c r="IT19" s="1227"/>
      <c r="IU19" s="1227"/>
      <c r="IV19" s="1227"/>
      <c r="IW19" s="1227"/>
      <c r="IX19" s="1227"/>
      <c r="IY19" s="1227"/>
      <c r="IZ19" s="1227"/>
      <c r="JA19" s="1227"/>
      <c r="JB19" s="1227"/>
      <c r="JC19" s="1227"/>
      <c r="JD19" s="1227"/>
      <c r="JE19" s="1227"/>
      <c r="JF19" s="1227"/>
      <c r="JG19" s="1227"/>
      <c r="JH19" s="1227"/>
      <c r="JI19" s="1227"/>
      <c r="JJ19" s="1227"/>
      <c r="JK19" s="1227"/>
      <c r="JL19" s="1227"/>
      <c r="JM19" s="1227"/>
      <c r="JN19" s="1227"/>
      <c r="JO19" s="1227"/>
      <c r="JP19" s="1227"/>
      <c r="JQ19" s="1227"/>
      <c r="JR19" s="1227"/>
      <c r="JS19" s="1227"/>
      <c r="JT19" s="1227"/>
      <c r="JU19" s="1227"/>
      <c r="JV19" s="1227"/>
      <c r="JW19" s="1227"/>
      <c r="JX19" s="1227"/>
      <c r="JY19" s="1227"/>
      <c r="JZ19" s="1227"/>
    </row>
    <row r="20" spans="1:286" s="1230" customFormat="1" ht="13.5" hidden="1" customHeight="1" thickBot="1">
      <c r="A20" s="1226"/>
      <c r="B20" s="1227"/>
      <c r="C20" s="1327"/>
      <c r="D20" s="1328"/>
      <c r="E20" s="1328"/>
      <c r="F20" s="1328"/>
      <c r="G20" s="1328"/>
      <c r="H20" s="1328"/>
      <c r="I20" s="1328"/>
      <c r="J20" s="1328"/>
      <c r="K20" s="1329"/>
      <c r="L20" s="1329"/>
      <c r="M20" s="1329"/>
      <c r="N20" s="1329"/>
      <c r="O20" s="1329"/>
      <c r="P20" s="1329"/>
      <c r="Q20" s="1329"/>
      <c r="R20" s="1329"/>
      <c r="S20" s="1329"/>
      <c r="T20" s="1329"/>
      <c r="U20" s="1329"/>
      <c r="V20" s="1329"/>
      <c r="W20" s="1329"/>
      <c r="X20" s="1329"/>
      <c r="Y20" s="1329"/>
      <c r="Z20" s="1329"/>
      <c r="AA20" s="1329"/>
      <c r="AB20" s="1329"/>
      <c r="AC20" s="1329"/>
      <c r="AD20" s="1329"/>
      <c r="AE20" s="1329"/>
      <c r="AF20" s="1329"/>
      <c r="AG20" s="1329"/>
      <c r="AH20" s="1329"/>
      <c r="AI20" s="1329"/>
      <c r="AJ20" s="1329"/>
      <c r="AK20" s="1329"/>
      <c r="AL20" s="1329"/>
      <c r="AM20" s="1329"/>
      <c r="AN20" s="1329"/>
      <c r="AO20" s="1329"/>
      <c r="AP20" s="1329"/>
      <c r="AQ20" s="1329"/>
      <c r="AR20" s="1329"/>
      <c r="AS20" s="1329"/>
      <c r="AT20" s="1329"/>
      <c r="AU20" s="1329"/>
      <c r="AV20" s="1329"/>
      <c r="AW20" s="1329"/>
      <c r="AX20" s="1329"/>
      <c r="AY20" s="1329"/>
      <c r="AZ20" s="1329"/>
      <c r="BA20" s="1329"/>
      <c r="BB20" s="1329"/>
      <c r="BC20" s="1329"/>
      <c r="BD20" s="1329"/>
      <c r="BE20" s="1329"/>
      <c r="BF20" s="1329"/>
      <c r="BG20" s="1329"/>
      <c r="BH20" s="1329"/>
      <c r="BI20" s="1329"/>
      <c r="BJ20" s="1329"/>
      <c r="BK20" s="1329"/>
      <c r="BL20" s="1329"/>
      <c r="BM20" s="1329"/>
      <c r="BN20" s="1329"/>
      <c r="BO20" s="1329"/>
      <c r="BP20" s="1329"/>
      <c r="BQ20" s="1329"/>
      <c r="BR20" s="1329"/>
      <c r="BS20" s="1329"/>
      <c r="BT20" s="1329"/>
      <c r="BU20" s="1329"/>
      <c r="BV20" s="1329"/>
      <c r="BW20" s="1329"/>
      <c r="BX20" s="1329"/>
      <c r="BY20" s="1329"/>
      <c r="BZ20" s="1329"/>
      <c r="CA20" s="1329"/>
      <c r="CB20" s="1329"/>
      <c r="CC20" s="1329"/>
      <c r="CD20" s="1329"/>
      <c r="CE20" s="1330"/>
      <c r="CF20" s="1330"/>
      <c r="CG20" s="1330"/>
      <c r="CH20" s="1330"/>
      <c r="CI20" s="1330"/>
      <c r="CJ20" s="1331"/>
      <c r="CK20" s="129"/>
      <c r="CL20" s="129"/>
      <c r="CM20" s="129"/>
      <c r="CN20" s="1332"/>
      <c r="CO20" s="1332"/>
      <c r="CP20" s="1332"/>
      <c r="CQ20" s="1332"/>
      <c r="CR20" s="1333"/>
      <c r="CS20" s="1333"/>
      <c r="CT20" s="1333"/>
      <c r="CU20" s="1333"/>
      <c r="CV20" s="1324"/>
      <c r="CW20" s="1279"/>
      <c r="CX20" s="1279"/>
      <c r="CY20" s="1334"/>
      <c r="CZ20" s="1324"/>
      <c r="DA20" s="1326"/>
      <c r="DB20" s="1326"/>
      <c r="DC20" s="1326"/>
      <c r="DD20" s="1326"/>
      <c r="DE20" s="1326"/>
      <c r="DF20" s="1326"/>
      <c r="DG20" s="1326"/>
      <c r="DH20" s="1326"/>
      <c r="DI20" s="1326"/>
      <c r="DJ20" s="1326"/>
      <c r="DK20" s="1326"/>
      <c r="DL20" s="1326"/>
      <c r="DM20" s="1326"/>
      <c r="DN20" s="1326"/>
      <c r="DO20" s="1326"/>
      <c r="DP20" s="1326"/>
      <c r="DQ20" s="1326"/>
      <c r="DR20" s="1326"/>
      <c r="DS20" s="1326"/>
      <c r="DT20" s="1326"/>
      <c r="DU20" s="1326"/>
      <c r="EC20" s="1227"/>
      <c r="ED20" s="1227"/>
      <c r="EE20" s="1227"/>
      <c r="EF20" s="1227"/>
      <c r="EG20" s="1227"/>
      <c r="EH20" s="1227"/>
      <c r="EI20" s="1227"/>
      <c r="EJ20" s="1227"/>
      <c r="EK20" s="1227"/>
      <c r="EL20" s="1227"/>
      <c r="EM20" s="1227"/>
      <c r="EN20" s="1227"/>
      <c r="EO20" s="1227"/>
      <c r="EP20" s="1227"/>
      <c r="EQ20" s="1227"/>
      <c r="ER20" s="1227"/>
      <c r="ES20" s="1227"/>
      <c r="ET20" s="1227"/>
      <c r="EU20" s="1227"/>
      <c r="EV20" s="1227"/>
      <c r="EW20" s="1227"/>
      <c r="EX20" s="1227"/>
      <c r="EY20" s="1227"/>
      <c r="EZ20" s="1227"/>
      <c r="FA20" s="1227"/>
      <c r="FB20" s="1227"/>
      <c r="FC20" s="1227"/>
      <c r="FD20" s="1227"/>
      <c r="FE20" s="1227"/>
      <c r="FF20" s="1227"/>
      <c r="FG20" s="1227"/>
      <c r="FH20" s="1227"/>
      <c r="FI20" s="1227"/>
      <c r="FJ20" s="1227"/>
      <c r="FK20" s="1227"/>
      <c r="FL20" s="1227"/>
      <c r="FM20" s="1227"/>
      <c r="FN20" s="1227"/>
      <c r="FO20" s="1227"/>
      <c r="FP20" s="1227"/>
      <c r="FQ20" s="1227"/>
      <c r="FR20" s="1227"/>
      <c r="FS20" s="1227"/>
      <c r="FT20" s="1227"/>
      <c r="FU20" s="1227"/>
      <c r="FV20" s="1227"/>
      <c r="FW20" s="1227"/>
      <c r="FX20" s="1227"/>
      <c r="FY20" s="1227"/>
      <c r="FZ20" s="1227"/>
      <c r="GA20" s="1227"/>
      <c r="GB20" s="1227"/>
      <c r="GC20" s="1227"/>
      <c r="GD20" s="1227"/>
      <c r="GE20" s="1227"/>
      <c r="GF20" s="1227"/>
      <c r="GG20" s="1227"/>
      <c r="GH20" s="1227"/>
      <c r="GI20" s="1227"/>
      <c r="GJ20" s="1227"/>
      <c r="GK20" s="1227"/>
      <c r="GL20" s="1227"/>
      <c r="GM20" s="1227"/>
      <c r="GN20" s="1227"/>
      <c r="GO20" s="1227"/>
      <c r="GP20" s="1227"/>
      <c r="GQ20" s="1227"/>
      <c r="GR20" s="1227"/>
      <c r="GS20" s="1227"/>
      <c r="GT20" s="1227"/>
      <c r="GU20" s="1227"/>
      <c r="GV20" s="1227"/>
      <c r="GW20" s="1227"/>
      <c r="GX20" s="1227"/>
      <c r="GY20" s="1227"/>
      <c r="GZ20" s="1227"/>
      <c r="HA20" s="1227"/>
      <c r="HB20" s="1227"/>
      <c r="HC20" s="1227"/>
      <c r="HD20" s="1227"/>
      <c r="HE20" s="1227"/>
      <c r="HF20" s="1227"/>
      <c r="HG20" s="1227"/>
      <c r="HH20" s="1227"/>
      <c r="HI20" s="1227"/>
      <c r="HJ20" s="1227"/>
      <c r="HK20" s="1227"/>
      <c r="HL20" s="1227"/>
      <c r="HM20" s="1227"/>
      <c r="HN20" s="1227"/>
      <c r="HO20" s="1227"/>
      <c r="HP20" s="1227"/>
      <c r="HQ20" s="1227"/>
      <c r="HR20" s="1227"/>
      <c r="HS20" s="1227"/>
      <c r="HT20" s="1227"/>
      <c r="HU20" s="1227"/>
      <c r="HV20" s="1227"/>
      <c r="HW20" s="1227"/>
      <c r="HX20" s="1227"/>
      <c r="HY20" s="1227"/>
      <c r="HZ20" s="1227"/>
      <c r="IA20" s="1227"/>
      <c r="IB20" s="1227"/>
      <c r="IC20" s="1227"/>
      <c r="ID20" s="1227"/>
      <c r="IE20" s="1227"/>
      <c r="IF20" s="1227"/>
      <c r="IG20" s="1227"/>
      <c r="IH20" s="1227"/>
      <c r="II20" s="1227"/>
      <c r="IJ20" s="1227"/>
      <c r="IK20" s="1227"/>
      <c r="IL20" s="1227"/>
      <c r="IM20" s="1227"/>
      <c r="IN20" s="1227"/>
      <c r="IO20" s="1227"/>
      <c r="IP20" s="1227"/>
      <c r="IQ20" s="1227"/>
      <c r="IR20" s="1227"/>
      <c r="IS20" s="1227"/>
      <c r="IT20" s="1227"/>
      <c r="IU20" s="1227"/>
      <c r="IV20" s="1227"/>
      <c r="IW20" s="1227"/>
      <c r="IX20" s="1227"/>
      <c r="IY20" s="1227"/>
      <c r="IZ20" s="1227"/>
      <c r="JA20" s="1227"/>
      <c r="JB20" s="1227"/>
      <c r="JC20" s="1227"/>
      <c r="JD20" s="1227"/>
      <c r="JE20" s="1227"/>
      <c r="JF20" s="1227"/>
      <c r="JG20" s="1227"/>
      <c r="JH20" s="1227"/>
      <c r="JI20" s="1227"/>
      <c r="JJ20" s="1227"/>
      <c r="JK20" s="1227"/>
      <c r="JL20" s="1227"/>
      <c r="JM20" s="1227"/>
      <c r="JN20" s="1227"/>
      <c r="JO20" s="1227"/>
      <c r="JP20" s="1227"/>
      <c r="JQ20" s="1227"/>
      <c r="JR20" s="1227"/>
      <c r="JS20" s="1227"/>
      <c r="JT20" s="1227"/>
      <c r="JU20" s="1227"/>
      <c r="JV20" s="1227"/>
      <c r="JW20" s="1227"/>
      <c r="JX20" s="1227"/>
      <c r="JY20" s="1227"/>
      <c r="JZ20" s="1227"/>
    </row>
    <row r="21" spans="1:286" s="1230" customFormat="1" ht="13.5" hidden="1" customHeight="1" thickBot="1">
      <c r="A21" s="1226"/>
      <c r="B21" s="1271"/>
      <c r="C21" s="1497" t="s">
        <v>320</v>
      </c>
      <c r="D21" s="1273"/>
      <c r="E21" s="1273"/>
      <c r="F21" s="1273"/>
      <c r="G21" s="1273"/>
      <c r="H21" s="1273"/>
      <c r="I21" s="1273"/>
      <c r="J21" s="1273"/>
      <c r="K21" s="1274"/>
      <c r="L21" s="1274"/>
      <c r="M21" s="1274"/>
      <c r="N21" s="1274"/>
      <c r="O21" s="1274"/>
      <c r="P21" s="1274"/>
      <c r="Q21" s="1274"/>
      <c r="R21" s="1274"/>
      <c r="S21" s="1274"/>
      <c r="T21" s="1274"/>
      <c r="U21" s="1274"/>
      <c r="V21" s="1274"/>
      <c r="W21" s="1274"/>
      <c r="X21" s="1274"/>
      <c r="Y21" s="1274"/>
      <c r="Z21" s="1274"/>
      <c r="AA21" s="1274"/>
      <c r="AB21" s="1274"/>
      <c r="AC21" s="1274"/>
      <c r="AD21" s="1274"/>
      <c r="AE21" s="1274"/>
      <c r="AF21" s="1274"/>
      <c r="AG21" s="1274"/>
      <c r="AH21" s="1274"/>
      <c r="AI21" s="1274"/>
      <c r="AJ21" s="1274"/>
      <c r="AK21" s="1274"/>
      <c r="AL21" s="1274"/>
      <c r="AM21" s="1274"/>
      <c r="AN21" s="1274"/>
      <c r="AO21" s="1274"/>
      <c r="AP21" s="1274"/>
      <c r="AQ21" s="1274"/>
      <c r="AR21" s="1274"/>
      <c r="AS21" s="1274"/>
      <c r="AT21" s="1274"/>
      <c r="AU21" s="1274"/>
      <c r="AV21" s="1274"/>
      <c r="AW21" s="1274"/>
      <c r="AX21" s="1274"/>
      <c r="AY21" s="1274"/>
      <c r="AZ21" s="1274"/>
      <c r="BA21" s="1274"/>
      <c r="BB21" s="1274"/>
      <c r="BC21" s="1274"/>
      <c r="BD21" s="1274"/>
      <c r="BE21" s="1274"/>
      <c r="BF21" s="1274"/>
      <c r="BG21" s="1274"/>
      <c r="BH21" s="1274"/>
      <c r="BI21" s="1274"/>
      <c r="BJ21" s="1274"/>
      <c r="BK21" s="1274"/>
      <c r="BL21" s="1274"/>
      <c r="BM21" s="1274"/>
      <c r="BN21" s="1274"/>
      <c r="BO21" s="1274"/>
      <c r="BP21" s="1274"/>
      <c r="BQ21" s="1274"/>
      <c r="BR21" s="1274"/>
      <c r="BS21" s="1274"/>
      <c r="BT21" s="1274"/>
      <c r="BU21" s="1274"/>
      <c r="BV21" s="1274"/>
      <c r="BW21" s="1274"/>
      <c r="BX21" s="1274"/>
      <c r="BY21" s="1274"/>
      <c r="BZ21" s="1274"/>
      <c r="CA21" s="1274"/>
      <c r="CB21" s="1274"/>
      <c r="CC21" s="1274"/>
      <c r="CD21" s="1274"/>
      <c r="CE21" s="1274"/>
      <c r="CF21" s="1274"/>
      <c r="CG21" s="1274"/>
      <c r="CH21" s="1276"/>
      <c r="CI21" s="1274"/>
      <c r="CJ21" s="1274"/>
      <c r="CK21" s="541"/>
      <c r="CL21" s="541"/>
      <c r="CM21" s="195"/>
      <c r="CN21" s="556"/>
      <c r="CO21" s="196"/>
      <c r="CP21" s="196"/>
      <c r="CQ21" s="196"/>
      <c r="CR21" s="1277"/>
      <c r="CS21" s="1277"/>
      <c r="CT21" s="1277"/>
      <c r="CU21" s="1333"/>
      <c r="CV21" s="1232"/>
      <c r="CW21" s="1279"/>
      <c r="CX21" s="1279"/>
      <c r="CY21" s="1279"/>
      <c r="CZ21" s="1232"/>
      <c r="DA21" s="1984">
        <v>1</v>
      </c>
      <c r="DB21" s="1985"/>
      <c r="DC21" s="1986"/>
      <c r="DD21" s="1984">
        <v>2</v>
      </c>
      <c r="DE21" s="1985"/>
      <c r="DF21" s="1986"/>
      <c r="DG21" s="1984">
        <v>3</v>
      </c>
      <c r="DH21" s="1985"/>
      <c r="DI21" s="1986"/>
      <c r="DJ21" s="1984">
        <v>4</v>
      </c>
      <c r="DK21" s="1985"/>
      <c r="DL21" s="1986"/>
      <c r="DM21" s="1984">
        <v>5</v>
      </c>
      <c r="DN21" s="1985"/>
      <c r="DO21" s="1986"/>
      <c r="DP21" s="1984">
        <v>6</v>
      </c>
      <c r="DQ21" s="1985"/>
      <c r="DR21" s="1986"/>
      <c r="DS21" s="1984">
        <v>7</v>
      </c>
      <c r="DT21" s="1985"/>
      <c r="DU21" s="1986"/>
      <c r="EC21" s="1227"/>
      <c r="ED21" s="1227"/>
      <c r="EE21" s="1227"/>
      <c r="EF21" s="1227"/>
      <c r="EG21" s="1227"/>
      <c r="EH21" s="1227"/>
      <c r="EI21" s="1227"/>
      <c r="EJ21" s="1227"/>
      <c r="EK21" s="1227"/>
      <c r="EL21" s="1227"/>
      <c r="EM21" s="1227"/>
      <c r="EN21" s="1227"/>
      <c r="EO21" s="1227"/>
      <c r="EP21" s="1227"/>
      <c r="EQ21" s="1227"/>
      <c r="ER21" s="1227"/>
      <c r="ES21" s="1227"/>
      <c r="ET21" s="1227"/>
      <c r="EU21" s="1227"/>
      <c r="EV21" s="1227"/>
      <c r="EW21" s="1227"/>
      <c r="EX21" s="1227"/>
      <c r="EY21" s="1227"/>
      <c r="EZ21" s="1227"/>
      <c r="FA21" s="1227"/>
      <c r="FB21" s="1227"/>
      <c r="FC21" s="1227"/>
      <c r="FD21" s="1227"/>
      <c r="FE21" s="1227"/>
      <c r="FF21" s="1227"/>
      <c r="FG21" s="1227"/>
      <c r="FH21" s="1227"/>
      <c r="FI21" s="1227"/>
      <c r="FJ21" s="1227"/>
      <c r="FK21" s="1227"/>
      <c r="FL21" s="1227"/>
      <c r="FM21" s="1227"/>
      <c r="FN21" s="1227"/>
      <c r="FO21" s="1227"/>
      <c r="FP21" s="1227"/>
      <c r="FQ21" s="1227"/>
      <c r="FR21" s="1227"/>
      <c r="FS21" s="1227"/>
      <c r="FT21" s="1227"/>
      <c r="FU21" s="1227"/>
      <c r="FV21" s="1227"/>
      <c r="FW21" s="1227"/>
      <c r="FX21" s="1227"/>
      <c r="FY21" s="1227"/>
      <c r="FZ21" s="1227"/>
      <c r="GA21" s="1227"/>
      <c r="GB21" s="1227"/>
      <c r="GC21" s="1227"/>
      <c r="GD21" s="1227"/>
      <c r="GE21" s="1227"/>
      <c r="GF21" s="1227"/>
      <c r="GG21" s="1227"/>
      <c r="GH21" s="1227"/>
      <c r="GI21" s="1227"/>
      <c r="GJ21" s="1227"/>
      <c r="GK21" s="1227"/>
      <c r="GL21" s="1227"/>
      <c r="GM21" s="1227"/>
      <c r="GN21" s="1227"/>
      <c r="GO21" s="1227"/>
      <c r="GP21" s="1227"/>
      <c r="GQ21" s="1227"/>
      <c r="GR21" s="1227"/>
      <c r="GS21" s="1227"/>
      <c r="GT21" s="1227"/>
      <c r="GU21" s="1227"/>
      <c r="GV21" s="1227"/>
      <c r="GW21" s="1227"/>
      <c r="GX21" s="1227"/>
      <c r="GY21" s="1227"/>
      <c r="GZ21" s="1227"/>
      <c r="HA21" s="1227"/>
      <c r="HB21" s="1227"/>
      <c r="HC21" s="1227"/>
      <c r="HD21" s="1227"/>
      <c r="HE21" s="1227"/>
      <c r="HF21" s="1227"/>
      <c r="HG21" s="1227"/>
      <c r="HH21" s="1227"/>
      <c r="HI21" s="1227"/>
      <c r="HJ21" s="1227"/>
      <c r="HK21" s="1227"/>
      <c r="HL21" s="1227"/>
      <c r="HM21" s="1227"/>
      <c r="HN21" s="1227"/>
      <c r="HO21" s="1227"/>
      <c r="HP21" s="1227"/>
      <c r="HQ21" s="1227"/>
      <c r="HR21" s="1227"/>
      <c r="HS21" s="1227"/>
      <c r="HT21" s="1227"/>
      <c r="HU21" s="1227"/>
      <c r="HV21" s="1227"/>
      <c r="HW21" s="1227"/>
      <c r="HX21" s="1227"/>
      <c r="HY21" s="1227"/>
      <c r="HZ21" s="1227"/>
      <c r="IA21" s="1227"/>
      <c r="IB21" s="1227"/>
      <c r="IC21" s="1227"/>
      <c r="ID21" s="1227"/>
      <c r="IE21" s="1227"/>
      <c r="IF21" s="1227"/>
      <c r="IG21" s="1227"/>
      <c r="IH21" s="1227"/>
      <c r="II21" s="1227"/>
      <c r="IJ21" s="1227"/>
      <c r="IK21" s="1227"/>
      <c r="IL21" s="1227"/>
      <c r="IM21" s="1227"/>
      <c r="IN21" s="1227"/>
      <c r="IO21" s="1227"/>
      <c r="IP21" s="1227"/>
      <c r="IQ21" s="1227"/>
      <c r="IR21" s="1227"/>
      <c r="IS21" s="1227"/>
      <c r="IT21" s="1227"/>
      <c r="IU21" s="1227"/>
      <c r="IV21" s="1227"/>
      <c r="IW21" s="1227"/>
      <c r="IX21" s="1227"/>
      <c r="IY21" s="1227"/>
      <c r="IZ21" s="1227"/>
      <c r="JA21" s="1227"/>
      <c r="JB21" s="1227"/>
      <c r="JC21" s="1227"/>
      <c r="JD21" s="1227"/>
      <c r="JE21" s="1227"/>
      <c r="JF21" s="1227"/>
      <c r="JG21" s="1227"/>
      <c r="JH21" s="1227"/>
      <c r="JI21" s="1227"/>
      <c r="JJ21" s="1227"/>
      <c r="JK21" s="1227"/>
      <c r="JL21" s="1227"/>
      <c r="JM21" s="1227"/>
      <c r="JN21" s="1227"/>
      <c r="JO21" s="1227"/>
      <c r="JP21" s="1227"/>
      <c r="JQ21" s="1227"/>
      <c r="JR21" s="1227"/>
      <c r="JS21" s="1227"/>
      <c r="JT21" s="1227"/>
      <c r="JU21" s="1227"/>
      <c r="JV21" s="1227"/>
      <c r="JW21" s="1227"/>
      <c r="JX21" s="1227"/>
      <c r="JY21" s="1227"/>
      <c r="JZ21" s="1227"/>
    </row>
    <row r="22" spans="1:286" s="1230" customFormat="1" ht="12.75" hidden="1" customHeight="1" thickBot="1">
      <c r="A22" s="1283"/>
      <c r="B22" s="1271"/>
      <c r="C22" s="178" t="s">
        <v>303</v>
      </c>
      <c r="D22" s="1284">
        <v>0.25</v>
      </c>
      <c r="E22" s="1285" t="s">
        <v>304</v>
      </c>
      <c r="F22" s="1285" t="s">
        <v>305</v>
      </c>
      <c r="G22" s="1286" t="str">
        <f t="shared" ref="G22:G53" si="26">IF(D22&lt;=0.541,"DAY",(IF(D22&lt;=0.74930556,"EARLY",(IF(D22&lt;=0.97916667,"PRIME","LATE")))))</f>
        <v>DAY</v>
      </c>
      <c r="H22" s="1287" t="s">
        <v>256</v>
      </c>
      <c r="I22" s="1286" t="s">
        <v>306</v>
      </c>
      <c r="J22" s="1286" t="s">
        <v>307</v>
      </c>
      <c r="K22" s="1288"/>
      <c r="L22" s="1288"/>
      <c r="M22" s="1288"/>
      <c r="N22" s="1288"/>
      <c r="O22" s="1288"/>
      <c r="P22" s="1289"/>
      <c r="Q22" s="1289"/>
      <c r="R22" s="1288"/>
      <c r="S22" s="1288"/>
      <c r="T22" s="1288"/>
      <c r="U22" s="1288"/>
      <c r="V22" s="1288"/>
      <c r="W22" s="1289"/>
      <c r="X22" s="1289"/>
      <c r="Y22" s="1288"/>
      <c r="Z22" s="1288"/>
      <c r="AA22" s="1288"/>
      <c r="AB22" s="1288"/>
      <c r="AC22" s="1288"/>
      <c r="AD22" s="1289"/>
      <c r="AE22" s="1289"/>
      <c r="AF22" s="1288"/>
      <c r="AG22" s="1288"/>
      <c r="AH22" s="1288"/>
      <c r="AI22" s="1288"/>
      <c r="AJ22" s="1288"/>
      <c r="AK22" s="1289"/>
      <c r="AL22" s="1289"/>
      <c r="AM22" s="1290"/>
      <c r="AN22" s="1290"/>
      <c r="AO22" s="1288"/>
      <c r="AP22" s="1288"/>
      <c r="AQ22" s="1288"/>
      <c r="AR22" s="1289"/>
      <c r="AS22" s="1289"/>
      <c r="AT22" s="1288"/>
      <c r="AU22" s="1288"/>
      <c r="AV22" s="1288"/>
      <c r="AW22" s="1288"/>
      <c r="AX22" s="1288"/>
      <c r="AY22" s="1289"/>
      <c r="AZ22" s="1289"/>
      <c r="BA22" s="1288"/>
      <c r="BB22" s="1288"/>
      <c r="BC22" s="1288"/>
      <c r="BD22" s="1288"/>
      <c r="BE22" s="1288"/>
      <c r="BF22" s="1289"/>
      <c r="BG22" s="1289"/>
      <c r="BH22" s="1288"/>
      <c r="BI22" s="1288"/>
      <c r="BJ22" s="1288"/>
      <c r="BK22" s="1288"/>
      <c r="BL22" s="1288"/>
      <c r="BM22" s="1289"/>
      <c r="BN22" s="1289"/>
      <c r="BO22" s="1288"/>
      <c r="BP22" s="1288"/>
      <c r="BQ22" s="1288"/>
      <c r="BR22" s="1288"/>
      <c r="BS22" s="1288"/>
      <c r="BT22" s="1289"/>
      <c r="BU22" s="1289"/>
      <c r="BV22" s="1288"/>
      <c r="BW22" s="1288"/>
      <c r="BX22" s="1288"/>
      <c r="BY22" s="1288"/>
      <c r="BZ22" s="1288"/>
      <c r="CA22" s="1289"/>
      <c r="CB22" s="1289"/>
      <c r="CC22" s="1288"/>
      <c r="CD22" s="1291">
        <f t="shared" ref="CD22:CD53" si="27">SUM(K22:CC22)</f>
        <v>0</v>
      </c>
      <c r="CE22" s="186"/>
      <c r="CF22" s="187">
        <v>2.5</v>
      </c>
      <c r="CG22" s="188">
        <f t="shared" ref="CG22:CG53" si="28">(CE22*$CH$7)+(CF22*$CI$7)</f>
        <v>1.0696616734588977</v>
      </c>
      <c r="CH22" s="189">
        <f t="shared" ref="CH22:CH53" si="29">+CD22*CE22</f>
        <v>0</v>
      </c>
      <c r="CI22" s="190">
        <f t="shared" ref="CI22:CI53" si="30">+CD22*CF22</f>
        <v>0</v>
      </c>
      <c r="CJ22" s="191">
        <f t="shared" ref="CJ22:CJ53" si="31">CD22*CG22</f>
        <v>0</v>
      </c>
      <c r="CK22" s="542" t="e">
        <f>13.8*3.8*I22</f>
        <v>#VALUE!</v>
      </c>
      <c r="CL22" s="542">
        <f>13.8*3.8*J22</f>
        <v>2097.6</v>
      </c>
      <c r="CM22" s="733">
        <f t="shared" ref="CM22:CM53" si="32">CL22/30*J22</f>
        <v>2796.8</v>
      </c>
      <c r="CN22" s="542"/>
      <c r="CO22" s="247">
        <v>280.67</v>
      </c>
      <c r="CP22" s="247"/>
      <c r="CQ22" s="247"/>
      <c r="CR22" s="247">
        <f t="shared" ref="CR22:CR53" si="33">CO22*CD22</f>
        <v>0</v>
      </c>
      <c r="CS22" s="1468"/>
      <c r="CT22" s="1468"/>
      <c r="CU22" s="1333"/>
      <c r="CV22" s="1279"/>
      <c r="CW22" s="1279">
        <f t="shared" ref="CW22:CW39" si="34">SUM(K22:W22)*CO22</f>
        <v>0</v>
      </c>
      <c r="CX22" s="1279">
        <f t="shared" ref="CX22:CX39" si="35">SUM(X22:AX22)*CO22</f>
        <v>0</v>
      </c>
      <c r="CY22" s="1279"/>
      <c r="CZ22" s="1279"/>
      <c r="DA22" s="1294">
        <f>COUNTA(R22:X22)*$CE22</f>
        <v>0</v>
      </c>
      <c r="DB22" s="1295">
        <f>COUNTA(R22:X22)*$CF22</f>
        <v>0</v>
      </c>
      <c r="DC22" s="1296">
        <f t="shared" ref="DC22:DC53" si="36">COUNTA(K22:Q22)*$CG22</f>
        <v>0</v>
      </c>
      <c r="DD22" s="1294">
        <f t="shared" ref="DD22:DD53" si="37">COUNTA(Y22:AE22)*$CE22</f>
        <v>0</v>
      </c>
      <c r="DE22" s="1295">
        <f t="shared" ref="DE22:DE53" si="38">COUNTA(Y22:AE22)*$CF22</f>
        <v>0</v>
      </c>
      <c r="DF22" s="1296">
        <f>COUNTA(R22:X22)*$CG22</f>
        <v>0</v>
      </c>
      <c r="DG22" s="1294">
        <f t="shared" ref="DG22:DG53" si="39">COUNTA(AF22:AL22)*$CE22</f>
        <v>0</v>
      </c>
      <c r="DH22" s="1295">
        <f t="shared" ref="DH22:DH53" si="40">COUNTA(AF22:AL22)*$CF22</f>
        <v>0</v>
      </c>
      <c r="DI22" s="1296">
        <f t="shared" ref="DI22:DI53" si="41">COUNTA(Y22:AE22)*$CG22</f>
        <v>0</v>
      </c>
      <c r="DJ22" s="1294">
        <f t="shared" ref="DJ22:DJ53" si="42">COUNTA(AM22:AS22)*$CE22</f>
        <v>0</v>
      </c>
      <c r="DK22" s="1295">
        <f t="shared" ref="DK22:DK53" si="43">COUNTA(AM22:AS22)*$CF22</f>
        <v>0</v>
      </c>
      <c r="DL22" s="1296">
        <f t="shared" ref="DL22:DL53" si="44">COUNTA(AF22:AL22)*$CG22</f>
        <v>0</v>
      </c>
      <c r="DM22" s="1294">
        <f t="shared" ref="DM22:DM53" si="45">COUNTA(AT22:AZ22)*$CE22</f>
        <v>0</v>
      </c>
      <c r="DN22" s="1295">
        <f t="shared" ref="DN22:DN53" si="46">COUNTA(AT22:AZ22)*$CF22</f>
        <v>0</v>
      </c>
      <c r="DO22" s="1296">
        <f t="shared" ref="DO22:DO53" si="47">COUNTA(AM22:AS22)*$CG22</f>
        <v>0</v>
      </c>
      <c r="DP22" s="1294">
        <f t="shared" ref="DP22:DP53" si="48">COUNTA(BA22:BG22)*$CE22</f>
        <v>0</v>
      </c>
      <c r="DQ22" s="1295">
        <f t="shared" ref="DQ22:DQ53" si="49">COUNTA(BA22:BG22)*$CF22</f>
        <v>0</v>
      </c>
      <c r="DR22" s="1296">
        <f t="shared" ref="DR22:DR53" si="50">COUNTA(AT22:AX22)*$CG22</f>
        <v>0</v>
      </c>
      <c r="DS22" s="1294">
        <f>COUNTA(BH22:BN22)*$CE22</f>
        <v>0</v>
      </c>
      <c r="DT22" s="1295">
        <f>COUNTA(BH22:BN22)*$CF22</f>
        <v>0</v>
      </c>
      <c r="DU22" s="1296">
        <f>COUNTA(BH22:BN22)*$CG22</f>
        <v>0</v>
      </c>
      <c r="EC22" s="1227"/>
      <c r="ED22" s="1227"/>
      <c r="EE22" s="1227"/>
      <c r="EF22" s="1227"/>
      <c r="EG22" s="1227"/>
      <c r="EH22" s="1227"/>
      <c r="EI22" s="1227"/>
      <c r="EJ22" s="1227"/>
      <c r="EK22" s="1227"/>
      <c r="EL22" s="1227"/>
      <c r="EM22" s="1227"/>
      <c r="EN22" s="1227"/>
      <c r="EO22" s="1227"/>
      <c r="EP22" s="1227"/>
      <c r="EQ22" s="1227"/>
      <c r="ER22" s="1227"/>
      <c r="ES22" s="1227"/>
      <c r="ET22" s="1227"/>
      <c r="EU22" s="1227"/>
      <c r="EV22" s="1227"/>
      <c r="EW22" s="1227"/>
      <c r="EX22" s="1227"/>
      <c r="EY22" s="1227"/>
      <c r="EZ22" s="1227"/>
      <c r="FA22" s="1227"/>
      <c r="FB22" s="1227"/>
      <c r="FC22" s="1227"/>
      <c r="FD22" s="1227"/>
      <c r="FE22" s="1227"/>
      <c r="FF22" s="1227"/>
      <c r="FG22" s="1227"/>
      <c r="FH22" s="1227"/>
      <c r="FI22" s="1227"/>
      <c r="FJ22" s="1227"/>
      <c r="FK22" s="1227"/>
      <c r="FL22" s="1227"/>
      <c r="FM22" s="1227"/>
      <c r="FN22" s="1227"/>
      <c r="FO22" s="1227"/>
      <c r="FP22" s="1227"/>
      <c r="FQ22" s="1227"/>
      <c r="FR22" s="1227"/>
      <c r="FS22" s="1227"/>
      <c r="FT22" s="1227"/>
      <c r="FU22" s="1227"/>
      <c r="FV22" s="1227"/>
      <c r="FW22" s="1227"/>
      <c r="FX22" s="1227"/>
      <c r="FY22" s="1227"/>
      <c r="FZ22" s="1227"/>
      <c r="GA22" s="1227"/>
      <c r="GB22" s="1227"/>
      <c r="GC22" s="1227"/>
      <c r="GD22" s="1227"/>
      <c r="GE22" s="1227"/>
      <c r="GF22" s="1227"/>
      <c r="GG22" s="1227"/>
      <c r="GH22" s="1227"/>
      <c r="GI22" s="1227"/>
      <c r="GJ22" s="1227"/>
      <c r="GK22" s="1227"/>
      <c r="GL22" s="1227"/>
      <c r="GM22" s="1227"/>
      <c r="GN22" s="1227"/>
      <c r="GO22" s="1227"/>
      <c r="GP22" s="1227"/>
      <c r="GQ22" s="1227"/>
      <c r="GR22" s="1227"/>
      <c r="GS22" s="1227"/>
      <c r="GT22" s="1227"/>
      <c r="GU22" s="1227"/>
      <c r="GV22" s="1227"/>
      <c r="GW22" s="1227"/>
      <c r="GX22" s="1227"/>
      <c r="GY22" s="1227"/>
      <c r="GZ22" s="1227"/>
      <c r="HA22" s="1227"/>
      <c r="HB22" s="1227"/>
      <c r="HC22" s="1227"/>
      <c r="HD22" s="1227"/>
      <c r="HE22" s="1227"/>
      <c r="HF22" s="1227"/>
      <c r="HG22" s="1227"/>
      <c r="HH22" s="1227"/>
      <c r="HI22" s="1227"/>
      <c r="HJ22" s="1227"/>
      <c r="HK22" s="1227"/>
      <c r="HL22" s="1227"/>
      <c r="HM22" s="1227"/>
      <c r="HN22" s="1227"/>
      <c r="HO22" s="1227"/>
      <c r="HP22" s="1227"/>
      <c r="HQ22" s="1227"/>
      <c r="HR22" s="1227"/>
      <c r="HS22" s="1227"/>
      <c r="HT22" s="1227"/>
      <c r="HU22" s="1227"/>
      <c r="HV22" s="1227"/>
      <c r="HW22" s="1227"/>
      <c r="HX22" s="1227"/>
      <c r="HY22" s="1227"/>
      <c r="HZ22" s="1227"/>
      <c r="IA22" s="1227"/>
      <c r="IB22" s="1227"/>
      <c r="IC22" s="1227"/>
      <c r="ID22" s="1227"/>
      <c r="IE22" s="1227"/>
      <c r="IF22" s="1227"/>
      <c r="IG22" s="1227"/>
      <c r="IH22" s="1227"/>
      <c r="II22" s="1227"/>
      <c r="IJ22" s="1227"/>
      <c r="IK22" s="1227"/>
      <c r="IL22" s="1227"/>
      <c r="IM22" s="1227"/>
      <c r="IN22" s="1227"/>
      <c r="IO22" s="1227"/>
      <c r="IP22" s="1227"/>
      <c r="IQ22" s="1227"/>
      <c r="IR22" s="1227"/>
      <c r="IS22" s="1227"/>
      <c r="IT22" s="1227"/>
      <c r="IU22" s="1227"/>
      <c r="IV22" s="1227"/>
      <c r="IW22" s="1227"/>
      <c r="IX22" s="1227"/>
      <c r="IY22" s="1227"/>
      <c r="IZ22" s="1227"/>
      <c r="JA22" s="1227"/>
      <c r="JB22" s="1227"/>
      <c r="JC22" s="1227"/>
      <c r="JD22" s="1227"/>
      <c r="JE22" s="1227"/>
      <c r="JF22" s="1227"/>
      <c r="JG22" s="1227"/>
      <c r="JH22" s="1227"/>
      <c r="JI22" s="1227"/>
      <c r="JJ22" s="1227"/>
      <c r="JK22" s="1227"/>
      <c r="JL22" s="1227"/>
      <c r="JM22" s="1227"/>
      <c r="JN22" s="1227"/>
      <c r="JO22" s="1227"/>
      <c r="JP22" s="1227"/>
      <c r="JQ22" s="1227"/>
      <c r="JR22" s="1227"/>
      <c r="JS22" s="1227"/>
      <c r="JT22" s="1227"/>
      <c r="JU22" s="1227"/>
      <c r="JV22" s="1227"/>
      <c r="JW22" s="1227"/>
      <c r="JX22" s="1227"/>
      <c r="JY22" s="1227"/>
      <c r="JZ22" s="1227"/>
    </row>
    <row r="23" spans="1:286" s="1230" customFormat="1" ht="12.75" hidden="1" customHeight="1" thickBot="1">
      <c r="A23" s="1283"/>
      <c r="B23" s="1271"/>
      <c r="C23" s="108" t="s">
        <v>321</v>
      </c>
      <c r="D23" s="706">
        <v>0.375</v>
      </c>
      <c r="E23" s="1305" t="s">
        <v>322</v>
      </c>
      <c r="F23" s="1305" t="s">
        <v>305</v>
      </c>
      <c r="G23" s="1306" t="str">
        <f t="shared" si="26"/>
        <v>DAY</v>
      </c>
      <c r="H23" s="1300" t="s">
        <v>256</v>
      </c>
      <c r="I23" s="1306" t="s">
        <v>306</v>
      </c>
      <c r="J23" s="1306" t="s">
        <v>307</v>
      </c>
      <c r="K23" s="1301"/>
      <c r="L23" s="1301"/>
      <c r="M23" s="1301"/>
      <c r="N23" s="1301"/>
      <c r="O23" s="1301"/>
      <c r="P23" s="1302"/>
      <c r="Q23" s="1302"/>
      <c r="R23" s="1301"/>
      <c r="S23" s="1301"/>
      <c r="T23" s="1301"/>
      <c r="U23" s="1301"/>
      <c r="V23" s="1301"/>
      <c r="W23" s="1302"/>
      <c r="X23" s="1302"/>
      <c r="Y23" s="1301"/>
      <c r="Z23" s="1301"/>
      <c r="AA23" s="1301"/>
      <c r="AB23" s="1301"/>
      <c r="AC23" s="1301"/>
      <c r="AD23" s="1302"/>
      <c r="AE23" s="1302"/>
      <c r="AF23" s="1301"/>
      <c r="AG23" s="1301"/>
      <c r="AH23" s="1301"/>
      <c r="AI23" s="1301"/>
      <c r="AJ23" s="1301"/>
      <c r="AK23" s="1302"/>
      <c r="AL23" s="1302"/>
      <c r="AM23" s="1290"/>
      <c r="AN23" s="1290"/>
      <c r="AO23" s="1301"/>
      <c r="AP23" s="1301"/>
      <c r="AQ23" s="1301"/>
      <c r="AR23" s="1302"/>
      <c r="AS23" s="1302"/>
      <c r="AT23" s="1301"/>
      <c r="AU23" s="1301"/>
      <c r="AV23" s="1301"/>
      <c r="AW23" s="1301"/>
      <c r="AX23" s="1301"/>
      <c r="AY23" s="1302"/>
      <c r="AZ23" s="1302"/>
      <c r="BA23" s="1301"/>
      <c r="BB23" s="1301"/>
      <c r="BC23" s="1301"/>
      <c r="BD23" s="1301"/>
      <c r="BE23" s="1301"/>
      <c r="BF23" s="1302"/>
      <c r="BG23" s="1302"/>
      <c r="BH23" s="1301"/>
      <c r="BI23" s="1301"/>
      <c r="BJ23" s="1301"/>
      <c r="BK23" s="1301"/>
      <c r="BL23" s="1301"/>
      <c r="BM23" s="1302"/>
      <c r="BN23" s="1302"/>
      <c r="BO23" s="1301"/>
      <c r="BP23" s="1301"/>
      <c r="BQ23" s="1301"/>
      <c r="BR23" s="1301"/>
      <c r="BS23" s="1301"/>
      <c r="BT23" s="1302"/>
      <c r="BU23" s="1302"/>
      <c r="BV23" s="1301"/>
      <c r="BW23" s="1301"/>
      <c r="BX23" s="1301"/>
      <c r="BY23" s="1301"/>
      <c r="BZ23" s="1301"/>
      <c r="CA23" s="1302"/>
      <c r="CB23" s="1302"/>
      <c r="CC23" s="1301"/>
      <c r="CD23" s="1303">
        <f t="shared" si="27"/>
        <v>0</v>
      </c>
      <c r="CE23" s="116"/>
      <c r="CF23" s="117">
        <v>2</v>
      </c>
      <c r="CG23" s="118">
        <f t="shared" si="28"/>
        <v>0.85572933876711821</v>
      </c>
      <c r="CH23" s="119">
        <f t="shared" si="29"/>
        <v>0</v>
      </c>
      <c r="CI23" s="120">
        <f t="shared" si="30"/>
        <v>0</v>
      </c>
      <c r="CJ23" s="121">
        <f t="shared" si="31"/>
        <v>0</v>
      </c>
      <c r="CK23" s="543">
        <f>(480+12)/2</f>
        <v>246</v>
      </c>
      <c r="CL23" s="543">
        <f>(480+12)/2</f>
        <v>246</v>
      </c>
      <c r="CM23" s="734">
        <f t="shared" si="32"/>
        <v>328</v>
      </c>
      <c r="CN23" s="543"/>
      <c r="CO23" s="249">
        <v>280.67</v>
      </c>
      <c r="CP23" s="249"/>
      <c r="CQ23" s="249"/>
      <c r="CR23" s="249">
        <f t="shared" si="33"/>
        <v>0</v>
      </c>
      <c r="CS23" s="1468"/>
      <c r="CT23" s="1468"/>
      <c r="CU23" s="1333"/>
      <c r="CV23" s="1279"/>
      <c r="CW23" s="1279">
        <f t="shared" si="34"/>
        <v>0</v>
      </c>
      <c r="CX23" s="1279">
        <f t="shared" si="35"/>
        <v>0</v>
      </c>
      <c r="CY23" s="1279"/>
      <c r="CZ23" s="1279"/>
      <c r="DA23" s="1294">
        <f>COUNTA(R23:X23)*$CE23</f>
        <v>0</v>
      </c>
      <c r="DB23" s="1295">
        <f>COUNTA(R23:X23)*$CF23</f>
        <v>0</v>
      </c>
      <c r="DC23" s="1296">
        <f t="shared" si="36"/>
        <v>0</v>
      </c>
      <c r="DD23" s="1294">
        <f t="shared" si="37"/>
        <v>0</v>
      </c>
      <c r="DE23" s="1295">
        <f t="shared" si="38"/>
        <v>0</v>
      </c>
      <c r="DF23" s="1296">
        <f>COUNTA(R23:X23)*$CG23</f>
        <v>0</v>
      </c>
      <c r="DG23" s="1294">
        <f t="shared" si="39"/>
        <v>0</v>
      </c>
      <c r="DH23" s="1295">
        <f t="shared" si="40"/>
        <v>0</v>
      </c>
      <c r="DI23" s="1296">
        <f t="shared" si="41"/>
        <v>0</v>
      </c>
      <c r="DJ23" s="1294">
        <f t="shared" si="42"/>
        <v>0</v>
      </c>
      <c r="DK23" s="1295">
        <f t="shared" si="43"/>
        <v>0</v>
      </c>
      <c r="DL23" s="1296">
        <f t="shared" si="44"/>
        <v>0</v>
      </c>
      <c r="DM23" s="1294">
        <f t="shared" si="45"/>
        <v>0</v>
      </c>
      <c r="DN23" s="1295">
        <f t="shared" si="46"/>
        <v>0</v>
      </c>
      <c r="DO23" s="1296">
        <f t="shared" si="47"/>
        <v>0</v>
      </c>
      <c r="DP23" s="1294">
        <f t="shared" si="48"/>
        <v>0</v>
      </c>
      <c r="DQ23" s="1295">
        <f t="shared" si="49"/>
        <v>0</v>
      </c>
      <c r="DR23" s="1296">
        <f t="shared" si="50"/>
        <v>0</v>
      </c>
      <c r="DS23" s="1294"/>
      <c r="DT23" s="1295"/>
      <c r="DU23" s="1296"/>
      <c r="EC23" s="1227"/>
      <c r="ED23" s="1227"/>
      <c r="EE23" s="1227"/>
      <c r="EF23" s="1227"/>
      <c r="EG23" s="1227"/>
      <c r="EH23" s="1227"/>
      <c r="EI23" s="1227"/>
      <c r="EJ23" s="1227"/>
      <c r="EK23" s="1227"/>
      <c r="EL23" s="1227"/>
      <c r="EM23" s="1227"/>
      <c r="EN23" s="1227"/>
      <c r="EO23" s="1227"/>
      <c r="EP23" s="1227"/>
      <c r="EQ23" s="1227"/>
      <c r="ER23" s="1227"/>
      <c r="ES23" s="1227"/>
      <c r="ET23" s="1227"/>
      <c r="EU23" s="1227"/>
      <c r="EV23" s="1227"/>
      <c r="EW23" s="1227"/>
      <c r="EX23" s="1227"/>
      <c r="EY23" s="1227"/>
      <c r="EZ23" s="1227"/>
      <c r="FA23" s="1227"/>
      <c r="FB23" s="1227"/>
      <c r="FC23" s="1227"/>
      <c r="FD23" s="1227"/>
      <c r="FE23" s="1227"/>
      <c r="FF23" s="1227"/>
      <c r="FG23" s="1227"/>
      <c r="FH23" s="1227"/>
      <c r="FI23" s="1227"/>
      <c r="FJ23" s="1227"/>
      <c r="FK23" s="1227"/>
      <c r="FL23" s="1227"/>
      <c r="FM23" s="1227"/>
      <c r="FN23" s="1227"/>
      <c r="FO23" s="1227"/>
      <c r="FP23" s="1227"/>
      <c r="FQ23" s="1227"/>
      <c r="FR23" s="1227"/>
      <c r="FS23" s="1227"/>
      <c r="FT23" s="1227"/>
      <c r="FU23" s="1227"/>
      <c r="FV23" s="1227"/>
      <c r="FW23" s="1227"/>
      <c r="FX23" s="1227"/>
      <c r="FY23" s="1227"/>
      <c r="FZ23" s="1227"/>
      <c r="GA23" s="1227"/>
      <c r="GB23" s="1227"/>
      <c r="GC23" s="1227"/>
      <c r="GD23" s="1227"/>
      <c r="GE23" s="1227"/>
      <c r="GF23" s="1227"/>
      <c r="GG23" s="1227"/>
      <c r="GH23" s="1227"/>
      <c r="GI23" s="1227"/>
      <c r="GJ23" s="1227"/>
      <c r="GK23" s="1227"/>
      <c r="GL23" s="1227"/>
      <c r="GM23" s="1227"/>
      <c r="GN23" s="1227"/>
      <c r="GO23" s="1227"/>
      <c r="GP23" s="1227"/>
      <c r="GQ23" s="1227"/>
      <c r="GR23" s="1227"/>
      <c r="GS23" s="1227"/>
      <c r="GT23" s="1227"/>
      <c r="GU23" s="1227"/>
      <c r="GV23" s="1227"/>
      <c r="GW23" s="1227"/>
      <c r="GX23" s="1227"/>
      <c r="GY23" s="1227"/>
      <c r="GZ23" s="1227"/>
      <c r="HA23" s="1227"/>
      <c r="HB23" s="1227"/>
      <c r="HC23" s="1227"/>
      <c r="HD23" s="1227"/>
      <c r="HE23" s="1227"/>
      <c r="HF23" s="1227"/>
      <c r="HG23" s="1227"/>
      <c r="HH23" s="1227"/>
      <c r="HI23" s="1227"/>
      <c r="HJ23" s="1227"/>
      <c r="HK23" s="1227"/>
      <c r="HL23" s="1227"/>
      <c r="HM23" s="1227"/>
      <c r="HN23" s="1227"/>
      <c r="HO23" s="1227"/>
      <c r="HP23" s="1227"/>
      <c r="HQ23" s="1227"/>
      <c r="HR23" s="1227"/>
      <c r="HS23" s="1227"/>
      <c r="HT23" s="1227"/>
      <c r="HU23" s="1227"/>
      <c r="HV23" s="1227"/>
      <c r="HW23" s="1227"/>
      <c r="HX23" s="1227"/>
      <c r="HY23" s="1227"/>
      <c r="HZ23" s="1227"/>
      <c r="IA23" s="1227"/>
      <c r="IB23" s="1227"/>
      <c r="IC23" s="1227"/>
      <c r="ID23" s="1227"/>
      <c r="IE23" s="1227"/>
      <c r="IF23" s="1227"/>
      <c r="IG23" s="1227"/>
      <c r="IH23" s="1227"/>
      <c r="II23" s="1227"/>
      <c r="IJ23" s="1227"/>
      <c r="IK23" s="1227"/>
      <c r="IL23" s="1227"/>
      <c r="IM23" s="1227"/>
      <c r="IN23" s="1227"/>
      <c r="IO23" s="1227"/>
      <c r="IP23" s="1227"/>
      <c r="IQ23" s="1227"/>
      <c r="IR23" s="1227"/>
      <c r="IS23" s="1227"/>
      <c r="IT23" s="1227"/>
      <c r="IU23" s="1227"/>
      <c r="IV23" s="1227"/>
      <c r="IW23" s="1227"/>
      <c r="IX23" s="1227"/>
      <c r="IY23" s="1227"/>
      <c r="IZ23" s="1227"/>
      <c r="JA23" s="1227"/>
      <c r="JB23" s="1227"/>
      <c r="JC23" s="1227"/>
      <c r="JD23" s="1227"/>
      <c r="JE23" s="1227"/>
      <c r="JF23" s="1227"/>
      <c r="JG23" s="1227"/>
      <c r="JH23" s="1227"/>
      <c r="JI23" s="1227"/>
      <c r="JJ23" s="1227"/>
      <c r="JK23" s="1227"/>
      <c r="JL23" s="1227"/>
      <c r="JM23" s="1227"/>
      <c r="JN23" s="1227"/>
      <c r="JO23" s="1227"/>
      <c r="JP23" s="1227"/>
      <c r="JQ23" s="1227"/>
      <c r="JR23" s="1227"/>
      <c r="JS23" s="1227"/>
      <c r="JT23" s="1227"/>
      <c r="JU23" s="1227"/>
      <c r="JV23" s="1227"/>
      <c r="JW23" s="1227"/>
      <c r="JX23" s="1227"/>
      <c r="JY23" s="1227"/>
      <c r="JZ23" s="1227"/>
    </row>
    <row r="24" spans="1:286" s="1230" customFormat="1" ht="12.75" hidden="1" customHeight="1" thickBot="1">
      <c r="A24" s="1283"/>
      <c r="B24" s="1271"/>
      <c r="C24" s="738" t="s">
        <v>309</v>
      </c>
      <c r="D24" s="1297">
        <v>0.4375</v>
      </c>
      <c r="E24" s="1298" t="s">
        <v>310</v>
      </c>
      <c r="F24" s="1298" t="s">
        <v>305</v>
      </c>
      <c r="G24" s="1299" t="str">
        <f t="shared" si="26"/>
        <v>DAY</v>
      </c>
      <c r="H24" s="1300" t="s">
        <v>256</v>
      </c>
      <c r="I24" s="1299" t="s">
        <v>311</v>
      </c>
      <c r="J24" s="1299" t="s">
        <v>312</v>
      </c>
      <c r="K24" s="1301"/>
      <c r="L24" s="1301"/>
      <c r="M24" s="1301"/>
      <c r="N24" s="1301"/>
      <c r="O24" s="1301"/>
      <c r="P24" s="1302"/>
      <c r="Q24" s="1302"/>
      <c r="R24" s="1467"/>
      <c r="S24" s="1301"/>
      <c r="T24" s="1301"/>
      <c r="U24" s="1467"/>
      <c r="V24" s="1301"/>
      <c r="W24" s="1302"/>
      <c r="X24" s="1302"/>
      <c r="Y24" s="1467"/>
      <c r="Z24" s="1301"/>
      <c r="AA24" s="1466"/>
      <c r="AB24" s="1301"/>
      <c r="AC24" s="1302"/>
      <c r="AD24" s="1302"/>
      <c r="AE24" s="1302"/>
      <c r="AF24" s="1301"/>
      <c r="AG24" s="1302"/>
      <c r="AH24" s="1301"/>
      <c r="AI24" s="1466"/>
      <c r="AJ24" s="1301"/>
      <c r="AK24" s="1302"/>
      <c r="AL24" s="1302"/>
      <c r="AM24" s="1290"/>
      <c r="AN24" s="1290"/>
      <c r="AO24" s="1301"/>
      <c r="AP24" s="1466"/>
      <c r="AQ24" s="1301"/>
      <c r="AR24" s="1302"/>
      <c r="AS24" s="1302"/>
      <c r="AT24" s="1301"/>
      <c r="AU24" s="1301"/>
      <c r="AV24" s="1301"/>
      <c r="AW24" s="1301"/>
      <c r="AX24" s="1301"/>
      <c r="AY24" s="1302"/>
      <c r="AZ24" s="1302"/>
      <c r="BA24" s="1301"/>
      <c r="BB24" s="1301"/>
      <c r="BC24" s="1301"/>
      <c r="BD24" s="1301"/>
      <c r="BE24" s="1301"/>
      <c r="BF24" s="1302"/>
      <c r="BG24" s="1302"/>
      <c r="BH24" s="1301"/>
      <c r="BI24" s="1301"/>
      <c r="BJ24" s="1301"/>
      <c r="BK24" s="1301"/>
      <c r="BL24" s="1301"/>
      <c r="BM24" s="1302"/>
      <c r="BN24" s="1302"/>
      <c r="BO24" s="1301"/>
      <c r="BP24" s="1301"/>
      <c r="BQ24" s="1301"/>
      <c r="BR24" s="1301"/>
      <c r="BS24" s="1301"/>
      <c r="BT24" s="1302"/>
      <c r="BU24" s="1302"/>
      <c r="BV24" s="1301"/>
      <c r="BW24" s="1301"/>
      <c r="BX24" s="1301"/>
      <c r="BY24" s="1301"/>
      <c r="BZ24" s="1301"/>
      <c r="CA24" s="1302"/>
      <c r="CB24" s="1302"/>
      <c r="CC24" s="1301"/>
      <c r="CD24" s="1303">
        <f t="shared" ref="CD24" si="51">SUM(K24:CC24)</f>
        <v>0</v>
      </c>
      <c r="CE24" s="116"/>
      <c r="CF24" s="117">
        <v>2.5</v>
      </c>
      <c r="CG24" s="118">
        <f t="shared" si="28"/>
        <v>1.0696616734588977</v>
      </c>
      <c r="CH24" s="119">
        <f t="shared" si="29"/>
        <v>0</v>
      </c>
      <c r="CI24" s="120">
        <f t="shared" si="30"/>
        <v>0</v>
      </c>
      <c r="CJ24" s="121">
        <f t="shared" si="31"/>
        <v>0</v>
      </c>
      <c r="CK24" s="543">
        <f>(480+12)/2</f>
        <v>246</v>
      </c>
      <c r="CL24" s="543">
        <f>(480+12)/2</f>
        <v>246</v>
      </c>
      <c r="CM24" s="734">
        <f t="shared" si="32"/>
        <v>122.99999999999999</v>
      </c>
      <c r="CN24" s="543"/>
      <c r="CO24" s="249">
        <v>280.67</v>
      </c>
      <c r="CP24" s="249"/>
      <c r="CQ24" s="249"/>
      <c r="CR24" s="249">
        <f t="shared" si="33"/>
        <v>0</v>
      </c>
      <c r="CS24" s="1468"/>
      <c r="CT24" s="1468"/>
      <c r="CU24" s="1333"/>
      <c r="CV24" s="1279"/>
      <c r="CW24" s="1279">
        <f t="shared" si="34"/>
        <v>0</v>
      </c>
      <c r="CX24" s="1279">
        <f t="shared" si="35"/>
        <v>0</v>
      </c>
      <c r="CY24" s="1279"/>
      <c r="CZ24" s="1279"/>
      <c r="DA24" s="1294">
        <f>COUNTA(S24:X24)*$CE24</f>
        <v>0</v>
      </c>
      <c r="DB24" s="1295">
        <f>COUNTA(S24:X24)*$CF24</f>
        <v>0</v>
      </c>
      <c r="DC24" s="1296">
        <f t="shared" si="36"/>
        <v>0</v>
      </c>
      <c r="DD24" s="1294">
        <f t="shared" si="37"/>
        <v>0</v>
      </c>
      <c r="DE24" s="1295">
        <f t="shared" si="38"/>
        <v>0</v>
      </c>
      <c r="DF24" s="1296">
        <f>COUNTA(S24:X24)*$CG24</f>
        <v>0</v>
      </c>
      <c r="DG24" s="1294">
        <f t="shared" si="39"/>
        <v>0</v>
      </c>
      <c r="DH24" s="1295">
        <f t="shared" si="40"/>
        <v>0</v>
      </c>
      <c r="DI24" s="1296">
        <f t="shared" si="41"/>
        <v>0</v>
      </c>
      <c r="DJ24" s="1294">
        <f t="shared" si="42"/>
        <v>0</v>
      </c>
      <c r="DK24" s="1295">
        <f t="shared" si="43"/>
        <v>0</v>
      </c>
      <c r="DL24" s="1296">
        <f t="shared" si="44"/>
        <v>0</v>
      </c>
      <c r="DM24" s="1294">
        <f t="shared" si="45"/>
        <v>0</v>
      </c>
      <c r="DN24" s="1295">
        <f t="shared" si="46"/>
        <v>0</v>
      </c>
      <c r="DO24" s="1296">
        <f t="shared" si="47"/>
        <v>0</v>
      </c>
      <c r="DP24" s="1294">
        <f t="shared" si="48"/>
        <v>0</v>
      </c>
      <c r="DQ24" s="1295">
        <f t="shared" si="49"/>
        <v>0</v>
      </c>
      <c r="DR24" s="1296">
        <f t="shared" si="50"/>
        <v>0</v>
      </c>
      <c r="DS24" s="1294"/>
      <c r="DT24" s="1295"/>
      <c r="DU24" s="1296"/>
      <c r="EC24" s="1227"/>
      <c r="ED24" s="1227"/>
      <c r="EE24" s="1227"/>
      <c r="EF24" s="1227"/>
      <c r="EG24" s="1227"/>
      <c r="EH24" s="1227"/>
      <c r="EI24" s="1227"/>
      <c r="EJ24" s="1227"/>
      <c r="EK24" s="1227"/>
      <c r="EL24" s="1227"/>
      <c r="EM24" s="1227"/>
      <c r="EN24" s="1227"/>
      <c r="EO24" s="1227"/>
      <c r="EP24" s="1227"/>
      <c r="EQ24" s="1227"/>
      <c r="ER24" s="1227"/>
      <c r="ES24" s="1227"/>
      <c r="ET24" s="1227"/>
      <c r="EU24" s="1227"/>
      <c r="EV24" s="1227"/>
      <c r="EW24" s="1227"/>
      <c r="EX24" s="1227"/>
      <c r="EY24" s="1227"/>
      <c r="EZ24" s="1227"/>
      <c r="FA24" s="1227"/>
      <c r="FB24" s="1227"/>
      <c r="FC24" s="1227"/>
      <c r="FD24" s="1227"/>
      <c r="FE24" s="1227"/>
      <c r="FF24" s="1227"/>
      <c r="FG24" s="1227"/>
      <c r="FH24" s="1227"/>
      <c r="FI24" s="1227"/>
      <c r="FJ24" s="1227"/>
      <c r="FK24" s="1227"/>
      <c r="FL24" s="1227"/>
      <c r="FM24" s="1227"/>
      <c r="FN24" s="1227"/>
      <c r="FO24" s="1227"/>
      <c r="FP24" s="1227"/>
      <c r="FQ24" s="1227"/>
      <c r="FR24" s="1227"/>
      <c r="FS24" s="1227"/>
      <c r="FT24" s="1227"/>
      <c r="FU24" s="1227"/>
      <c r="FV24" s="1227"/>
      <c r="FW24" s="1227"/>
      <c r="FX24" s="1227"/>
      <c r="FY24" s="1227"/>
      <c r="FZ24" s="1227"/>
      <c r="GA24" s="1227"/>
      <c r="GB24" s="1227"/>
      <c r="GC24" s="1227"/>
      <c r="GD24" s="1227"/>
      <c r="GE24" s="1227"/>
      <c r="GF24" s="1227"/>
      <c r="GG24" s="1227"/>
      <c r="GH24" s="1227"/>
      <c r="GI24" s="1227"/>
      <c r="GJ24" s="1227"/>
      <c r="GK24" s="1227"/>
      <c r="GL24" s="1227"/>
      <c r="GM24" s="1227"/>
      <c r="GN24" s="1227"/>
      <c r="GO24" s="1227"/>
      <c r="GP24" s="1227"/>
      <c r="GQ24" s="1227"/>
      <c r="GR24" s="1227"/>
      <c r="GS24" s="1227"/>
      <c r="GT24" s="1227"/>
      <c r="GU24" s="1227"/>
      <c r="GV24" s="1227"/>
      <c r="GW24" s="1227"/>
      <c r="GX24" s="1227"/>
      <c r="GY24" s="1227"/>
      <c r="GZ24" s="1227"/>
      <c r="HA24" s="1227"/>
      <c r="HB24" s="1227"/>
      <c r="HC24" s="1227"/>
      <c r="HD24" s="1227"/>
      <c r="HE24" s="1227"/>
      <c r="HF24" s="1227"/>
      <c r="HG24" s="1227"/>
      <c r="HH24" s="1227"/>
      <c r="HI24" s="1227"/>
      <c r="HJ24" s="1227"/>
      <c r="HK24" s="1227"/>
      <c r="HL24" s="1227"/>
      <c r="HM24" s="1227"/>
      <c r="HN24" s="1227"/>
      <c r="HO24" s="1227"/>
      <c r="HP24" s="1227"/>
      <c r="HQ24" s="1227"/>
      <c r="HR24" s="1227"/>
      <c r="HS24" s="1227"/>
      <c r="HT24" s="1227"/>
      <c r="HU24" s="1227"/>
      <c r="HV24" s="1227"/>
      <c r="HW24" s="1227"/>
      <c r="HX24" s="1227"/>
      <c r="HY24" s="1227"/>
      <c r="HZ24" s="1227"/>
      <c r="IA24" s="1227"/>
      <c r="IB24" s="1227"/>
      <c r="IC24" s="1227"/>
      <c r="ID24" s="1227"/>
      <c r="IE24" s="1227"/>
      <c r="IF24" s="1227"/>
      <c r="IG24" s="1227"/>
      <c r="IH24" s="1227"/>
      <c r="II24" s="1227"/>
      <c r="IJ24" s="1227"/>
      <c r="IK24" s="1227"/>
      <c r="IL24" s="1227"/>
      <c r="IM24" s="1227"/>
      <c r="IN24" s="1227"/>
      <c r="IO24" s="1227"/>
      <c r="IP24" s="1227"/>
      <c r="IQ24" s="1227"/>
      <c r="IR24" s="1227"/>
      <c r="IS24" s="1227"/>
      <c r="IT24" s="1227"/>
      <c r="IU24" s="1227"/>
      <c r="IV24" s="1227"/>
      <c r="IW24" s="1227"/>
      <c r="IX24" s="1227"/>
      <c r="IY24" s="1227"/>
      <c r="IZ24" s="1227"/>
      <c r="JA24" s="1227"/>
      <c r="JB24" s="1227"/>
      <c r="JC24" s="1227"/>
      <c r="JD24" s="1227"/>
      <c r="JE24" s="1227"/>
      <c r="JF24" s="1227"/>
      <c r="JG24" s="1227"/>
      <c r="JH24" s="1227"/>
      <c r="JI24" s="1227"/>
      <c r="JJ24" s="1227"/>
      <c r="JK24" s="1227"/>
      <c r="JL24" s="1227"/>
      <c r="JM24" s="1227"/>
      <c r="JN24" s="1227"/>
      <c r="JO24" s="1227"/>
      <c r="JP24" s="1227"/>
      <c r="JQ24" s="1227"/>
      <c r="JR24" s="1227"/>
      <c r="JS24" s="1227"/>
      <c r="JT24" s="1227"/>
      <c r="JU24" s="1227"/>
      <c r="JV24" s="1227"/>
      <c r="JW24" s="1227"/>
      <c r="JX24" s="1227"/>
      <c r="JY24" s="1227"/>
      <c r="JZ24" s="1227"/>
    </row>
    <row r="25" spans="1:286" s="1230" customFormat="1" ht="12.75" hidden="1" customHeight="1" thickBot="1">
      <c r="A25" s="1283"/>
      <c r="B25" s="1271"/>
      <c r="C25" s="108" t="s">
        <v>313</v>
      </c>
      <c r="D25" s="706">
        <v>0.54166666666666663</v>
      </c>
      <c r="E25" s="1305" t="s">
        <v>304</v>
      </c>
      <c r="F25" s="1305" t="s">
        <v>305</v>
      </c>
      <c r="G25" s="1306" t="str">
        <f t="shared" si="26"/>
        <v>EARLY</v>
      </c>
      <c r="H25" s="1300" t="s">
        <v>256</v>
      </c>
      <c r="I25" s="1306" t="s">
        <v>306</v>
      </c>
      <c r="J25" s="1306" t="s">
        <v>307</v>
      </c>
      <c r="K25" s="1301"/>
      <c r="L25" s="1301"/>
      <c r="M25" s="1301"/>
      <c r="N25" s="1301"/>
      <c r="O25" s="1301"/>
      <c r="P25" s="1302"/>
      <c r="Q25" s="1302"/>
      <c r="R25" s="1301"/>
      <c r="S25" s="1301"/>
      <c r="T25" s="1301"/>
      <c r="U25" s="1301"/>
      <c r="V25" s="1301"/>
      <c r="W25" s="1302"/>
      <c r="X25" s="1302"/>
      <c r="Y25" s="1301"/>
      <c r="Z25" s="1301"/>
      <c r="AA25" s="1301"/>
      <c r="AB25" s="1301"/>
      <c r="AC25" s="1301"/>
      <c r="AD25" s="1302"/>
      <c r="AE25" s="1302"/>
      <c r="AF25" s="1301"/>
      <c r="AG25" s="1301"/>
      <c r="AH25" s="1301"/>
      <c r="AI25" s="1301"/>
      <c r="AJ25" s="1301"/>
      <c r="AK25" s="1302"/>
      <c r="AL25" s="1302"/>
      <c r="AM25" s="1290"/>
      <c r="AN25" s="1290"/>
      <c r="AO25" s="1301"/>
      <c r="AP25" s="1301"/>
      <c r="AQ25" s="1301"/>
      <c r="AR25" s="1302"/>
      <c r="AS25" s="1302"/>
      <c r="AT25" s="1301"/>
      <c r="AU25" s="1301"/>
      <c r="AV25" s="1301"/>
      <c r="AW25" s="1301"/>
      <c r="AX25" s="1301"/>
      <c r="AY25" s="1302"/>
      <c r="AZ25" s="1302"/>
      <c r="BA25" s="1301"/>
      <c r="BB25" s="1301"/>
      <c r="BC25" s="1301"/>
      <c r="BD25" s="1301"/>
      <c r="BE25" s="1301"/>
      <c r="BF25" s="1302"/>
      <c r="BG25" s="1302"/>
      <c r="BH25" s="1301"/>
      <c r="BI25" s="1301"/>
      <c r="BJ25" s="1301"/>
      <c r="BK25" s="1301"/>
      <c r="BL25" s="1301"/>
      <c r="BM25" s="1302"/>
      <c r="BN25" s="1302"/>
      <c r="BO25" s="1301"/>
      <c r="BP25" s="1301"/>
      <c r="BQ25" s="1301"/>
      <c r="BR25" s="1301"/>
      <c r="BS25" s="1301"/>
      <c r="BT25" s="1302"/>
      <c r="BU25" s="1302"/>
      <c r="BV25" s="1301"/>
      <c r="BW25" s="1301"/>
      <c r="BX25" s="1301"/>
      <c r="BY25" s="1301"/>
      <c r="BZ25" s="1301"/>
      <c r="CA25" s="1302"/>
      <c r="CB25" s="1302"/>
      <c r="CC25" s="1301"/>
      <c r="CD25" s="1303">
        <f t="shared" si="27"/>
        <v>0</v>
      </c>
      <c r="CE25" s="116"/>
      <c r="CF25" s="117">
        <v>4.3</v>
      </c>
      <c r="CG25" s="118">
        <f t="shared" si="28"/>
        <v>1.8398180783493041</v>
      </c>
      <c r="CH25" s="119">
        <f t="shared" si="29"/>
        <v>0</v>
      </c>
      <c r="CI25" s="120">
        <f t="shared" si="30"/>
        <v>0</v>
      </c>
      <c r="CJ25" s="121">
        <f t="shared" si="31"/>
        <v>0</v>
      </c>
      <c r="CK25" s="543" t="e">
        <f>23.6*7.6*I25</f>
        <v>#VALUE!</v>
      </c>
      <c r="CL25" s="543">
        <f>23.6*7.6*J25</f>
        <v>7174.4000000000005</v>
      </c>
      <c r="CM25" s="734">
        <f t="shared" si="32"/>
        <v>9565.8666666666668</v>
      </c>
      <c r="CN25" s="543"/>
      <c r="CO25" s="249">
        <v>280.68</v>
      </c>
      <c r="CP25" s="249"/>
      <c r="CQ25" s="249"/>
      <c r="CR25" s="249">
        <f t="shared" si="33"/>
        <v>0</v>
      </c>
      <c r="CS25" s="1468"/>
      <c r="CT25" s="1468"/>
      <c r="CU25" s="1333"/>
      <c r="CV25" s="1279"/>
      <c r="CW25" s="1279">
        <f t="shared" si="34"/>
        <v>0</v>
      </c>
      <c r="CX25" s="1279">
        <f t="shared" si="35"/>
        <v>0</v>
      </c>
      <c r="CY25" s="1279"/>
      <c r="CZ25" s="1279"/>
      <c r="DA25" s="1294">
        <f t="shared" ref="DA25:DA53" si="52">COUNTA(R25:X25)*$CE25</f>
        <v>0</v>
      </c>
      <c r="DB25" s="1295">
        <f t="shared" ref="DB25:DB53" si="53">COUNTA(R25:X25)*$CF25</f>
        <v>0</v>
      </c>
      <c r="DC25" s="1296">
        <f t="shared" si="36"/>
        <v>0</v>
      </c>
      <c r="DD25" s="1294">
        <f t="shared" si="37"/>
        <v>0</v>
      </c>
      <c r="DE25" s="1295">
        <f t="shared" si="38"/>
        <v>0</v>
      </c>
      <c r="DF25" s="1296">
        <f t="shared" ref="DF25:DF53" si="54">COUNTA(R25:X25)*$CG25</f>
        <v>0</v>
      </c>
      <c r="DG25" s="1294">
        <f t="shared" si="39"/>
        <v>0</v>
      </c>
      <c r="DH25" s="1295">
        <f t="shared" si="40"/>
        <v>0</v>
      </c>
      <c r="DI25" s="1296">
        <f t="shared" si="41"/>
        <v>0</v>
      </c>
      <c r="DJ25" s="1294">
        <f t="shared" si="42"/>
        <v>0</v>
      </c>
      <c r="DK25" s="1295">
        <f t="shared" si="43"/>
        <v>0</v>
      </c>
      <c r="DL25" s="1296">
        <f t="shared" si="44"/>
        <v>0</v>
      </c>
      <c r="DM25" s="1294">
        <f t="shared" si="45"/>
        <v>0</v>
      </c>
      <c r="DN25" s="1295">
        <f t="shared" si="46"/>
        <v>0</v>
      </c>
      <c r="DO25" s="1296">
        <f t="shared" si="47"/>
        <v>0</v>
      </c>
      <c r="DP25" s="1294">
        <f t="shared" si="48"/>
        <v>0</v>
      </c>
      <c r="DQ25" s="1295">
        <f t="shared" si="49"/>
        <v>0</v>
      </c>
      <c r="DR25" s="1296">
        <f t="shared" si="50"/>
        <v>0</v>
      </c>
      <c r="DS25" s="1294">
        <f>COUNTA(BH25:BN25)*$CE25</f>
        <v>0</v>
      </c>
      <c r="DT25" s="1295">
        <f>COUNTA(BH25:BN25)*$CF25</f>
        <v>0</v>
      </c>
      <c r="DU25" s="1296">
        <f>COUNTA(BH25:BN25)*$CG25</f>
        <v>0</v>
      </c>
      <c r="EC25" s="1227"/>
      <c r="ED25" s="1227"/>
      <c r="EE25" s="1227"/>
      <c r="EF25" s="1227"/>
      <c r="EG25" s="1227"/>
      <c r="EH25" s="1227"/>
      <c r="EI25" s="1227"/>
      <c r="EJ25" s="1227"/>
      <c r="EK25" s="1227"/>
      <c r="EL25" s="1227"/>
      <c r="EM25" s="1227"/>
      <c r="EN25" s="1227"/>
      <c r="EO25" s="1227"/>
      <c r="EP25" s="1227"/>
      <c r="EQ25" s="1227"/>
      <c r="ER25" s="1227"/>
      <c r="ES25" s="1227"/>
      <c r="ET25" s="1227"/>
      <c r="EU25" s="1227"/>
      <c r="EV25" s="1227"/>
      <c r="EW25" s="1227"/>
      <c r="EX25" s="1227"/>
      <c r="EY25" s="1227"/>
      <c r="EZ25" s="1227"/>
      <c r="FA25" s="1227"/>
      <c r="FB25" s="1227"/>
      <c r="FC25" s="1227"/>
      <c r="FD25" s="1227"/>
      <c r="FE25" s="1227"/>
      <c r="FF25" s="1227"/>
      <c r="FG25" s="1227"/>
      <c r="FH25" s="1227"/>
      <c r="FI25" s="1227"/>
      <c r="FJ25" s="1227"/>
      <c r="FK25" s="1227"/>
      <c r="FL25" s="1227"/>
      <c r="FM25" s="1227"/>
      <c r="FN25" s="1227"/>
      <c r="FO25" s="1227"/>
      <c r="FP25" s="1227"/>
      <c r="FQ25" s="1227"/>
      <c r="FR25" s="1227"/>
      <c r="FS25" s="1227"/>
      <c r="FT25" s="1227"/>
      <c r="FU25" s="1227"/>
      <c r="FV25" s="1227"/>
      <c r="FW25" s="1227"/>
      <c r="FX25" s="1227"/>
      <c r="FY25" s="1227"/>
      <c r="FZ25" s="1227"/>
      <c r="GA25" s="1227"/>
      <c r="GB25" s="1227"/>
      <c r="GC25" s="1227"/>
      <c r="GD25" s="1227"/>
      <c r="GE25" s="1227"/>
      <c r="GF25" s="1227"/>
      <c r="GG25" s="1227"/>
      <c r="GH25" s="1227"/>
      <c r="GI25" s="1227"/>
      <c r="GJ25" s="1227"/>
      <c r="GK25" s="1227"/>
      <c r="GL25" s="1227"/>
      <c r="GM25" s="1227"/>
      <c r="GN25" s="1227"/>
      <c r="GO25" s="1227"/>
      <c r="GP25" s="1227"/>
      <c r="GQ25" s="1227"/>
      <c r="GR25" s="1227"/>
      <c r="GS25" s="1227"/>
      <c r="GT25" s="1227"/>
      <c r="GU25" s="1227"/>
      <c r="GV25" s="1227"/>
      <c r="GW25" s="1227"/>
      <c r="GX25" s="1227"/>
      <c r="GY25" s="1227"/>
      <c r="GZ25" s="1227"/>
      <c r="HA25" s="1227"/>
      <c r="HB25" s="1227"/>
      <c r="HC25" s="1227"/>
      <c r="HD25" s="1227"/>
      <c r="HE25" s="1227"/>
      <c r="HF25" s="1227"/>
      <c r="HG25" s="1227"/>
      <c r="HH25" s="1227"/>
      <c r="HI25" s="1227"/>
      <c r="HJ25" s="1227"/>
      <c r="HK25" s="1227"/>
      <c r="HL25" s="1227"/>
      <c r="HM25" s="1227"/>
      <c r="HN25" s="1227"/>
      <c r="HO25" s="1227"/>
      <c r="HP25" s="1227"/>
      <c r="HQ25" s="1227"/>
      <c r="HR25" s="1227"/>
      <c r="HS25" s="1227"/>
      <c r="HT25" s="1227"/>
      <c r="HU25" s="1227"/>
      <c r="HV25" s="1227"/>
      <c r="HW25" s="1227"/>
      <c r="HX25" s="1227"/>
      <c r="HY25" s="1227"/>
      <c r="HZ25" s="1227"/>
      <c r="IA25" s="1227"/>
      <c r="IB25" s="1227"/>
      <c r="IC25" s="1227"/>
      <c r="ID25" s="1227"/>
      <c r="IE25" s="1227"/>
      <c r="IF25" s="1227"/>
      <c r="IG25" s="1227"/>
      <c r="IH25" s="1227"/>
      <c r="II25" s="1227"/>
      <c r="IJ25" s="1227"/>
      <c r="IK25" s="1227"/>
      <c r="IL25" s="1227"/>
      <c r="IM25" s="1227"/>
      <c r="IN25" s="1227"/>
      <c r="IO25" s="1227"/>
      <c r="IP25" s="1227"/>
      <c r="IQ25" s="1227"/>
      <c r="IR25" s="1227"/>
      <c r="IS25" s="1227"/>
      <c r="IT25" s="1227"/>
      <c r="IU25" s="1227"/>
      <c r="IV25" s="1227"/>
      <c r="IW25" s="1227"/>
      <c r="IX25" s="1227"/>
      <c r="IY25" s="1227"/>
      <c r="IZ25" s="1227"/>
      <c r="JA25" s="1227"/>
      <c r="JB25" s="1227"/>
      <c r="JC25" s="1227"/>
      <c r="JD25" s="1227"/>
      <c r="JE25" s="1227"/>
      <c r="JF25" s="1227"/>
      <c r="JG25" s="1227"/>
      <c r="JH25" s="1227"/>
      <c r="JI25" s="1227"/>
      <c r="JJ25" s="1227"/>
      <c r="JK25" s="1227"/>
      <c r="JL25" s="1227"/>
      <c r="JM25" s="1227"/>
      <c r="JN25" s="1227"/>
      <c r="JO25" s="1227"/>
      <c r="JP25" s="1227"/>
      <c r="JQ25" s="1227"/>
      <c r="JR25" s="1227"/>
      <c r="JS25" s="1227"/>
      <c r="JT25" s="1227"/>
      <c r="JU25" s="1227"/>
      <c r="JV25" s="1227"/>
      <c r="JW25" s="1227"/>
      <c r="JX25" s="1227"/>
      <c r="JY25" s="1227"/>
      <c r="JZ25" s="1227"/>
    </row>
    <row r="26" spans="1:286" s="1230" customFormat="1" ht="12.75" hidden="1" customHeight="1" thickBot="1">
      <c r="A26" s="1283"/>
      <c r="B26" s="1271"/>
      <c r="C26" s="108" t="s">
        <v>323</v>
      </c>
      <c r="D26" s="706">
        <v>0.72916666666666663</v>
      </c>
      <c r="E26" s="1305" t="s">
        <v>322</v>
      </c>
      <c r="F26" s="1305" t="s">
        <v>305</v>
      </c>
      <c r="G26" s="1306" t="str">
        <f t="shared" si="26"/>
        <v>EARLY</v>
      </c>
      <c r="H26" s="1300" t="s">
        <v>256</v>
      </c>
      <c r="I26" s="1306" t="s">
        <v>306</v>
      </c>
      <c r="J26" s="1306" t="s">
        <v>307</v>
      </c>
      <c r="K26" s="1301"/>
      <c r="L26" s="1301"/>
      <c r="M26" s="1301"/>
      <c r="N26" s="1301"/>
      <c r="O26" s="1301"/>
      <c r="P26" s="1302"/>
      <c r="Q26" s="1302"/>
      <c r="R26" s="1301"/>
      <c r="S26" s="1301"/>
      <c r="T26" s="1301"/>
      <c r="U26" s="1301"/>
      <c r="V26" s="1301"/>
      <c r="W26" s="1302"/>
      <c r="X26" s="1302"/>
      <c r="Y26" s="1301"/>
      <c r="Z26" s="1301"/>
      <c r="AA26" s="1301"/>
      <c r="AB26" s="1301"/>
      <c r="AC26" s="1301"/>
      <c r="AD26" s="1302"/>
      <c r="AE26" s="1302"/>
      <c r="AF26" s="1301"/>
      <c r="AG26" s="1301"/>
      <c r="AH26" s="1301"/>
      <c r="AI26" s="1301"/>
      <c r="AJ26" s="1301"/>
      <c r="AK26" s="1302"/>
      <c r="AL26" s="1302"/>
      <c r="AM26" s="1290"/>
      <c r="AN26" s="1290"/>
      <c r="AO26" s="1301"/>
      <c r="AP26" s="1301"/>
      <c r="AQ26" s="1301"/>
      <c r="AR26" s="1302"/>
      <c r="AS26" s="1302"/>
      <c r="AT26" s="1301"/>
      <c r="AU26" s="1301"/>
      <c r="AV26" s="1301"/>
      <c r="AW26" s="1301"/>
      <c r="AX26" s="1301"/>
      <c r="AY26" s="1302"/>
      <c r="AZ26" s="1302"/>
      <c r="BA26" s="1301"/>
      <c r="BB26" s="1301"/>
      <c r="BC26" s="1301"/>
      <c r="BD26" s="1301"/>
      <c r="BE26" s="1301"/>
      <c r="BF26" s="1302"/>
      <c r="BG26" s="1302"/>
      <c r="BH26" s="1301"/>
      <c r="BI26" s="1301"/>
      <c r="BJ26" s="1301"/>
      <c r="BK26" s="1301"/>
      <c r="BL26" s="1301"/>
      <c r="BM26" s="1302"/>
      <c r="BN26" s="1302"/>
      <c r="BO26" s="1301"/>
      <c r="BP26" s="1301"/>
      <c r="BQ26" s="1301"/>
      <c r="BR26" s="1301"/>
      <c r="BS26" s="1301"/>
      <c r="BT26" s="1302"/>
      <c r="BU26" s="1302"/>
      <c r="BV26" s="1301"/>
      <c r="BW26" s="1301"/>
      <c r="BX26" s="1301"/>
      <c r="BY26" s="1301"/>
      <c r="BZ26" s="1301"/>
      <c r="CA26" s="1302"/>
      <c r="CB26" s="1302"/>
      <c r="CC26" s="1301"/>
      <c r="CD26" s="1303">
        <f t="shared" si="27"/>
        <v>0</v>
      </c>
      <c r="CE26" s="116"/>
      <c r="CF26" s="117">
        <v>3.9</v>
      </c>
      <c r="CG26" s="118">
        <f t="shared" si="28"/>
        <v>1.6686722105958804</v>
      </c>
      <c r="CH26" s="119">
        <f t="shared" si="29"/>
        <v>0</v>
      </c>
      <c r="CI26" s="120">
        <f t="shared" si="30"/>
        <v>0</v>
      </c>
      <c r="CJ26" s="121">
        <f t="shared" si="31"/>
        <v>0</v>
      </c>
      <c r="CK26" s="543" t="e">
        <f>14.8*2.3*I26</f>
        <v>#VALUE!</v>
      </c>
      <c r="CL26" s="543">
        <f>14.8*2.3*J26</f>
        <v>1361.6</v>
      </c>
      <c r="CM26" s="734">
        <f t="shared" si="32"/>
        <v>1815.4666666666665</v>
      </c>
      <c r="CN26" s="543"/>
      <c r="CO26" s="249">
        <v>280.68</v>
      </c>
      <c r="CP26" s="249"/>
      <c r="CQ26" s="249"/>
      <c r="CR26" s="249">
        <f t="shared" si="33"/>
        <v>0</v>
      </c>
      <c r="CS26" s="1468"/>
      <c r="CT26" s="1468"/>
      <c r="CU26" s="1333"/>
      <c r="CV26" s="1279"/>
      <c r="CW26" s="1279">
        <f t="shared" si="34"/>
        <v>0</v>
      </c>
      <c r="CX26" s="1279">
        <f t="shared" si="35"/>
        <v>0</v>
      </c>
      <c r="CY26" s="1279"/>
      <c r="CZ26" s="1279"/>
      <c r="DA26" s="1294">
        <f t="shared" si="52"/>
        <v>0</v>
      </c>
      <c r="DB26" s="1295">
        <f t="shared" si="53"/>
        <v>0</v>
      </c>
      <c r="DC26" s="1296">
        <f t="shared" si="36"/>
        <v>0</v>
      </c>
      <c r="DD26" s="1294">
        <f t="shared" si="37"/>
        <v>0</v>
      </c>
      <c r="DE26" s="1295">
        <f t="shared" si="38"/>
        <v>0</v>
      </c>
      <c r="DF26" s="1296">
        <f t="shared" si="54"/>
        <v>0</v>
      </c>
      <c r="DG26" s="1294">
        <f t="shared" si="39"/>
        <v>0</v>
      </c>
      <c r="DH26" s="1295">
        <f t="shared" si="40"/>
        <v>0</v>
      </c>
      <c r="DI26" s="1296">
        <f t="shared" si="41"/>
        <v>0</v>
      </c>
      <c r="DJ26" s="1294">
        <f t="shared" si="42"/>
        <v>0</v>
      </c>
      <c r="DK26" s="1295">
        <f t="shared" si="43"/>
        <v>0</v>
      </c>
      <c r="DL26" s="1296">
        <f t="shared" si="44"/>
        <v>0</v>
      </c>
      <c r="DM26" s="1294">
        <f t="shared" si="45"/>
        <v>0</v>
      </c>
      <c r="DN26" s="1295">
        <f t="shared" si="46"/>
        <v>0</v>
      </c>
      <c r="DO26" s="1296">
        <f t="shared" si="47"/>
        <v>0</v>
      </c>
      <c r="DP26" s="1294">
        <f t="shared" si="48"/>
        <v>0</v>
      </c>
      <c r="DQ26" s="1295">
        <f t="shared" si="49"/>
        <v>0</v>
      </c>
      <c r="DR26" s="1296">
        <f t="shared" si="50"/>
        <v>0</v>
      </c>
      <c r="DS26" s="1294">
        <f>COUNTA(BH26:BN26)*$CE26</f>
        <v>0</v>
      </c>
      <c r="DT26" s="1295">
        <f>COUNTA(BH26:BN26)*$CF26</f>
        <v>0</v>
      </c>
      <c r="DU26" s="1296">
        <f>COUNTA(BH26:BN26)*$CG26</f>
        <v>0</v>
      </c>
      <c r="EC26" s="1227"/>
      <c r="ED26" s="1227"/>
      <c r="EE26" s="1227"/>
      <c r="EF26" s="1227"/>
      <c r="EG26" s="1227"/>
      <c r="EH26" s="1227"/>
      <c r="EI26" s="1227"/>
      <c r="EJ26" s="1227"/>
      <c r="EK26" s="1227"/>
      <c r="EL26" s="1227"/>
      <c r="EM26" s="1227"/>
      <c r="EN26" s="1227"/>
      <c r="EO26" s="1227"/>
      <c r="EP26" s="1227"/>
      <c r="EQ26" s="1227"/>
      <c r="ER26" s="1227"/>
      <c r="ES26" s="1227"/>
      <c r="ET26" s="1227"/>
      <c r="EU26" s="1227"/>
      <c r="EV26" s="1227"/>
      <c r="EW26" s="1227"/>
      <c r="EX26" s="1227"/>
      <c r="EY26" s="1227"/>
      <c r="EZ26" s="1227"/>
      <c r="FA26" s="1227"/>
      <c r="FB26" s="1227"/>
      <c r="FC26" s="1227"/>
      <c r="FD26" s="1227"/>
      <c r="FE26" s="1227"/>
      <c r="FF26" s="1227"/>
      <c r="FG26" s="1227"/>
      <c r="FH26" s="1227"/>
      <c r="FI26" s="1227"/>
      <c r="FJ26" s="1227"/>
      <c r="FK26" s="1227"/>
      <c r="FL26" s="1227"/>
      <c r="FM26" s="1227"/>
      <c r="FN26" s="1227"/>
      <c r="FO26" s="1227"/>
      <c r="FP26" s="1227"/>
      <c r="FQ26" s="1227"/>
      <c r="FR26" s="1227"/>
      <c r="FS26" s="1227"/>
      <c r="FT26" s="1227"/>
      <c r="FU26" s="1227"/>
      <c r="FV26" s="1227"/>
      <c r="FW26" s="1227"/>
      <c r="FX26" s="1227"/>
      <c r="FY26" s="1227"/>
      <c r="FZ26" s="1227"/>
      <c r="GA26" s="1227"/>
      <c r="GB26" s="1227"/>
      <c r="GC26" s="1227"/>
      <c r="GD26" s="1227"/>
      <c r="GE26" s="1227"/>
      <c r="GF26" s="1227"/>
      <c r="GG26" s="1227"/>
      <c r="GH26" s="1227"/>
      <c r="GI26" s="1227"/>
      <c r="GJ26" s="1227"/>
      <c r="GK26" s="1227"/>
      <c r="GL26" s="1227"/>
      <c r="GM26" s="1227"/>
      <c r="GN26" s="1227"/>
      <c r="GO26" s="1227"/>
      <c r="GP26" s="1227"/>
      <c r="GQ26" s="1227"/>
      <c r="GR26" s="1227"/>
      <c r="GS26" s="1227"/>
      <c r="GT26" s="1227"/>
      <c r="GU26" s="1227"/>
      <c r="GV26" s="1227"/>
      <c r="GW26" s="1227"/>
      <c r="GX26" s="1227"/>
      <c r="GY26" s="1227"/>
      <c r="GZ26" s="1227"/>
      <c r="HA26" s="1227"/>
      <c r="HB26" s="1227"/>
      <c r="HC26" s="1227"/>
      <c r="HD26" s="1227"/>
      <c r="HE26" s="1227"/>
      <c r="HF26" s="1227"/>
      <c r="HG26" s="1227"/>
      <c r="HH26" s="1227"/>
      <c r="HI26" s="1227"/>
      <c r="HJ26" s="1227"/>
      <c r="HK26" s="1227"/>
      <c r="HL26" s="1227"/>
      <c r="HM26" s="1227"/>
      <c r="HN26" s="1227"/>
      <c r="HO26" s="1227"/>
      <c r="HP26" s="1227"/>
      <c r="HQ26" s="1227"/>
      <c r="HR26" s="1227"/>
      <c r="HS26" s="1227"/>
      <c r="HT26" s="1227"/>
      <c r="HU26" s="1227"/>
      <c r="HV26" s="1227"/>
      <c r="HW26" s="1227"/>
      <c r="HX26" s="1227"/>
      <c r="HY26" s="1227"/>
      <c r="HZ26" s="1227"/>
      <c r="IA26" s="1227"/>
      <c r="IB26" s="1227"/>
      <c r="IC26" s="1227"/>
      <c r="ID26" s="1227"/>
      <c r="IE26" s="1227"/>
      <c r="IF26" s="1227"/>
      <c r="IG26" s="1227"/>
      <c r="IH26" s="1227"/>
      <c r="II26" s="1227"/>
      <c r="IJ26" s="1227"/>
      <c r="IK26" s="1227"/>
      <c r="IL26" s="1227"/>
      <c r="IM26" s="1227"/>
      <c r="IN26" s="1227"/>
      <c r="IO26" s="1227"/>
      <c r="IP26" s="1227"/>
      <c r="IQ26" s="1227"/>
      <c r="IR26" s="1227"/>
      <c r="IS26" s="1227"/>
      <c r="IT26" s="1227"/>
      <c r="IU26" s="1227"/>
      <c r="IV26" s="1227"/>
      <c r="IW26" s="1227"/>
      <c r="IX26" s="1227"/>
      <c r="IY26" s="1227"/>
      <c r="IZ26" s="1227"/>
      <c r="JA26" s="1227"/>
      <c r="JB26" s="1227"/>
      <c r="JC26" s="1227"/>
      <c r="JD26" s="1227"/>
      <c r="JE26" s="1227"/>
      <c r="JF26" s="1227"/>
      <c r="JG26" s="1227"/>
      <c r="JH26" s="1227"/>
      <c r="JI26" s="1227"/>
      <c r="JJ26" s="1227"/>
      <c r="JK26" s="1227"/>
      <c r="JL26" s="1227"/>
      <c r="JM26" s="1227"/>
      <c r="JN26" s="1227"/>
      <c r="JO26" s="1227"/>
      <c r="JP26" s="1227"/>
      <c r="JQ26" s="1227"/>
      <c r="JR26" s="1227"/>
      <c r="JS26" s="1227"/>
      <c r="JT26" s="1227"/>
      <c r="JU26" s="1227"/>
      <c r="JV26" s="1227"/>
      <c r="JW26" s="1227"/>
      <c r="JX26" s="1227"/>
      <c r="JY26" s="1227"/>
      <c r="JZ26" s="1227"/>
    </row>
    <row r="27" spans="1:286" s="1230" customFormat="1" ht="12.75" hidden="1" customHeight="1" thickBot="1">
      <c r="A27" s="1283"/>
      <c r="B27" s="1271"/>
      <c r="C27" s="108" t="s">
        <v>331</v>
      </c>
      <c r="D27" s="706">
        <v>0.83333333333333337</v>
      </c>
      <c r="E27" s="1305" t="s">
        <v>325</v>
      </c>
      <c r="F27" s="1305" t="s">
        <v>286</v>
      </c>
      <c r="G27" s="1306" t="str">
        <f t="shared" si="26"/>
        <v>PRIME</v>
      </c>
      <c r="H27" s="1300" t="s">
        <v>256</v>
      </c>
      <c r="I27" s="1306" t="s">
        <v>306</v>
      </c>
      <c r="J27" s="1306" t="s">
        <v>307</v>
      </c>
      <c r="K27" s="1301"/>
      <c r="L27" s="1301"/>
      <c r="M27" s="1301"/>
      <c r="N27" s="1301"/>
      <c r="O27" s="1301"/>
      <c r="P27" s="1302"/>
      <c r="Q27" s="1302"/>
      <c r="R27" s="1301"/>
      <c r="S27" s="1301"/>
      <c r="T27" s="1301"/>
      <c r="U27" s="1301"/>
      <c r="V27" s="1301"/>
      <c r="W27" s="1302"/>
      <c r="X27" s="1302"/>
      <c r="Y27" s="1301"/>
      <c r="Z27" s="1301"/>
      <c r="AA27" s="1301"/>
      <c r="AB27" s="1301"/>
      <c r="AC27" s="1301"/>
      <c r="AD27" s="1302"/>
      <c r="AE27" s="1302"/>
      <c r="AF27" s="1301"/>
      <c r="AG27" s="1301"/>
      <c r="AH27" s="1301"/>
      <c r="AI27" s="1301"/>
      <c r="AJ27" s="1301"/>
      <c r="AK27" s="1302"/>
      <c r="AL27" s="1302"/>
      <c r="AM27" s="1290"/>
      <c r="AN27" s="1290"/>
      <c r="AO27" s="1301"/>
      <c r="AP27" s="1301"/>
      <c r="AQ27" s="1301"/>
      <c r="AR27" s="1302"/>
      <c r="AS27" s="1302"/>
      <c r="AT27" s="1301"/>
      <c r="AU27" s="1301"/>
      <c r="AV27" s="1301"/>
      <c r="AW27" s="1301"/>
      <c r="AX27" s="1301"/>
      <c r="AY27" s="1302"/>
      <c r="AZ27" s="1302"/>
      <c r="BA27" s="1301"/>
      <c r="BB27" s="1301"/>
      <c r="BC27" s="1301"/>
      <c r="BD27" s="1301"/>
      <c r="BE27" s="1301"/>
      <c r="BF27" s="1302"/>
      <c r="BG27" s="1302"/>
      <c r="BH27" s="1301"/>
      <c r="BI27" s="1301"/>
      <c r="BJ27" s="1301"/>
      <c r="BK27" s="1301"/>
      <c r="BL27" s="1301"/>
      <c r="BM27" s="1302"/>
      <c r="BN27" s="1302"/>
      <c r="BO27" s="1301"/>
      <c r="BP27" s="1301"/>
      <c r="BQ27" s="1301"/>
      <c r="BR27" s="1301"/>
      <c r="BS27" s="1301"/>
      <c r="BT27" s="1302"/>
      <c r="BU27" s="1302"/>
      <c r="BV27" s="1301"/>
      <c r="BW27" s="1301"/>
      <c r="BX27" s="1301"/>
      <c r="BY27" s="1301"/>
      <c r="BZ27" s="1301"/>
      <c r="CA27" s="1302"/>
      <c r="CB27" s="1302"/>
      <c r="CC27" s="1301"/>
      <c r="CD27" s="1303">
        <f t="shared" si="27"/>
        <v>0</v>
      </c>
      <c r="CE27" s="116"/>
      <c r="CF27" s="117">
        <v>3</v>
      </c>
      <c r="CG27" s="118">
        <f t="shared" si="28"/>
        <v>1.2835940081506774</v>
      </c>
      <c r="CH27" s="119">
        <f t="shared" si="29"/>
        <v>0</v>
      </c>
      <c r="CI27" s="120">
        <f t="shared" si="30"/>
        <v>0</v>
      </c>
      <c r="CJ27" s="121">
        <f t="shared" si="31"/>
        <v>0</v>
      </c>
      <c r="CK27" s="543" t="e">
        <f>14.8*2.3*I27</f>
        <v>#VALUE!</v>
      </c>
      <c r="CL27" s="543">
        <f>14.8*2.3*J27</f>
        <v>1361.6</v>
      </c>
      <c r="CM27" s="734">
        <f t="shared" si="32"/>
        <v>1815.4666666666665</v>
      </c>
      <c r="CN27" s="543"/>
      <c r="CO27" s="249">
        <v>280.67</v>
      </c>
      <c r="CP27" s="249"/>
      <c r="CQ27" s="249"/>
      <c r="CR27" s="249">
        <f t="shared" si="33"/>
        <v>0</v>
      </c>
      <c r="CS27" s="1468"/>
      <c r="CT27" s="1468"/>
      <c r="CU27" s="1333"/>
      <c r="CV27" s="1279"/>
      <c r="CW27" s="1279">
        <f t="shared" si="34"/>
        <v>0</v>
      </c>
      <c r="CX27" s="1279">
        <f t="shared" si="35"/>
        <v>0</v>
      </c>
      <c r="CY27" s="1279"/>
      <c r="CZ27" s="1279"/>
      <c r="DA27" s="1294">
        <f t="shared" si="52"/>
        <v>0</v>
      </c>
      <c r="DB27" s="1295">
        <f t="shared" si="53"/>
        <v>0</v>
      </c>
      <c r="DC27" s="1296">
        <f t="shared" si="36"/>
        <v>0</v>
      </c>
      <c r="DD27" s="1294">
        <f t="shared" si="37"/>
        <v>0</v>
      </c>
      <c r="DE27" s="1295">
        <f t="shared" si="38"/>
        <v>0</v>
      </c>
      <c r="DF27" s="1296">
        <f t="shared" si="54"/>
        <v>0</v>
      </c>
      <c r="DG27" s="1294">
        <f t="shared" si="39"/>
        <v>0</v>
      </c>
      <c r="DH27" s="1295">
        <f t="shared" si="40"/>
        <v>0</v>
      </c>
      <c r="DI27" s="1296">
        <f t="shared" si="41"/>
        <v>0</v>
      </c>
      <c r="DJ27" s="1294">
        <f t="shared" si="42"/>
        <v>0</v>
      </c>
      <c r="DK27" s="1295">
        <f t="shared" si="43"/>
        <v>0</v>
      </c>
      <c r="DL27" s="1296">
        <f t="shared" si="44"/>
        <v>0</v>
      </c>
      <c r="DM27" s="1294">
        <f t="shared" si="45"/>
        <v>0</v>
      </c>
      <c r="DN27" s="1295">
        <f t="shared" si="46"/>
        <v>0</v>
      </c>
      <c r="DO27" s="1296">
        <f t="shared" si="47"/>
        <v>0</v>
      </c>
      <c r="DP27" s="1294">
        <f t="shared" si="48"/>
        <v>0</v>
      </c>
      <c r="DQ27" s="1295">
        <f t="shared" si="49"/>
        <v>0</v>
      </c>
      <c r="DR27" s="1296">
        <f t="shared" si="50"/>
        <v>0</v>
      </c>
      <c r="DS27" s="1294"/>
      <c r="DT27" s="1295"/>
      <c r="DU27" s="1296"/>
      <c r="EC27" s="1227"/>
      <c r="ED27" s="1227"/>
      <c r="EE27" s="1227"/>
      <c r="EF27" s="1227"/>
      <c r="EG27" s="1227"/>
      <c r="EH27" s="1227"/>
      <c r="EI27" s="1227"/>
      <c r="EJ27" s="1227"/>
      <c r="EK27" s="1227"/>
      <c r="EL27" s="1227"/>
      <c r="EM27" s="1227"/>
      <c r="EN27" s="1227"/>
      <c r="EO27" s="1227"/>
      <c r="EP27" s="1227"/>
      <c r="EQ27" s="1227"/>
      <c r="ER27" s="1227"/>
      <c r="ES27" s="1227"/>
      <c r="ET27" s="1227"/>
      <c r="EU27" s="1227"/>
      <c r="EV27" s="1227"/>
      <c r="EW27" s="1227"/>
      <c r="EX27" s="1227"/>
      <c r="EY27" s="1227"/>
      <c r="EZ27" s="1227"/>
      <c r="FA27" s="1227"/>
      <c r="FB27" s="1227"/>
      <c r="FC27" s="1227"/>
      <c r="FD27" s="1227"/>
      <c r="FE27" s="1227"/>
      <c r="FF27" s="1227"/>
      <c r="FG27" s="1227"/>
      <c r="FH27" s="1227"/>
      <c r="FI27" s="1227"/>
      <c r="FJ27" s="1227"/>
      <c r="FK27" s="1227"/>
      <c r="FL27" s="1227"/>
      <c r="FM27" s="1227"/>
      <c r="FN27" s="1227"/>
      <c r="FO27" s="1227"/>
      <c r="FP27" s="1227"/>
      <c r="FQ27" s="1227"/>
      <c r="FR27" s="1227"/>
      <c r="FS27" s="1227"/>
      <c r="FT27" s="1227"/>
      <c r="FU27" s="1227"/>
      <c r="FV27" s="1227"/>
      <c r="FW27" s="1227"/>
      <c r="FX27" s="1227"/>
      <c r="FY27" s="1227"/>
      <c r="FZ27" s="1227"/>
      <c r="GA27" s="1227"/>
      <c r="GB27" s="1227"/>
      <c r="GC27" s="1227"/>
      <c r="GD27" s="1227"/>
      <c r="GE27" s="1227"/>
      <c r="GF27" s="1227"/>
      <c r="GG27" s="1227"/>
      <c r="GH27" s="1227"/>
      <c r="GI27" s="1227"/>
      <c r="GJ27" s="1227"/>
      <c r="GK27" s="1227"/>
      <c r="GL27" s="1227"/>
      <c r="GM27" s="1227"/>
      <c r="GN27" s="1227"/>
      <c r="GO27" s="1227"/>
      <c r="GP27" s="1227"/>
      <c r="GQ27" s="1227"/>
      <c r="GR27" s="1227"/>
      <c r="GS27" s="1227"/>
      <c r="GT27" s="1227"/>
      <c r="GU27" s="1227"/>
      <c r="GV27" s="1227"/>
      <c r="GW27" s="1227"/>
      <c r="GX27" s="1227"/>
      <c r="GY27" s="1227"/>
      <c r="GZ27" s="1227"/>
      <c r="HA27" s="1227"/>
      <c r="HB27" s="1227"/>
      <c r="HC27" s="1227"/>
      <c r="HD27" s="1227"/>
      <c r="HE27" s="1227"/>
      <c r="HF27" s="1227"/>
      <c r="HG27" s="1227"/>
      <c r="HH27" s="1227"/>
      <c r="HI27" s="1227"/>
      <c r="HJ27" s="1227"/>
      <c r="HK27" s="1227"/>
      <c r="HL27" s="1227"/>
      <c r="HM27" s="1227"/>
      <c r="HN27" s="1227"/>
      <c r="HO27" s="1227"/>
      <c r="HP27" s="1227"/>
      <c r="HQ27" s="1227"/>
      <c r="HR27" s="1227"/>
      <c r="HS27" s="1227"/>
      <c r="HT27" s="1227"/>
      <c r="HU27" s="1227"/>
      <c r="HV27" s="1227"/>
      <c r="HW27" s="1227"/>
      <c r="HX27" s="1227"/>
      <c r="HY27" s="1227"/>
      <c r="HZ27" s="1227"/>
      <c r="IA27" s="1227"/>
      <c r="IB27" s="1227"/>
      <c r="IC27" s="1227"/>
      <c r="ID27" s="1227"/>
      <c r="IE27" s="1227"/>
      <c r="IF27" s="1227"/>
      <c r="IG27" s="1227"/>
      <c r="IH27" s="1227"/>
      <c r="II27" s="1227"/>
      <c r="IJ27" s="1227"/>
      <c r="IK27" s="1227"/>
      <c r="IL27" s="1227"/>
      <c r="IM27" s="1227"/>
      <c r="IN27" s="1227"/>
      <c r="IO27" s="1227"/>
      <c r="IP27" s="1227"/>
      <c r="IQ27" s="1227"/>
      <c r="IR27" s="1227"/>
      <c r="IS27" s="1227"/>
      <c r="IT27" s="1227"/>
      <c r="IU27" s="1227"/>
      <c r="IV27" s="1227"/>
      <c r="IW27" s="1227"/>
      <c r="IX27" s="1227"/>
      <c r="IY27" s="1227"/>
      <c r="IZ27" s="1227"/>
      <c r="JA27" s="1227"/>
      <c r="JB27" s="1227"/>
      <c r="JC27" s="1227"/>
      <c r="JD27" s="1227"/>
      <c r="JE27" s="1227"/>
      <c r="JF27" s="1227"/>
      <c r="JG27" s="1227"/>
      <c r="JH27" s="1227"/>
      <c r="JI27" s="1227"/>
      <c r="JJ27" s="1227"/>
      <c r="JK27" s="1227"/>
      <c r="JL27" s="1227"/>
      <c r="JM27" s="1227"/>
      <c r="JN27" s="1227"/>
      <c r="JO27" s="1227"/>
      <c r="JP27" s="1227"/>
      <c r="JQ27" s="1227"/>
      <c r="JR27" s="1227"/>
      <c r="JS27" s="1227"/>
      <c r="JT27" s="1227"/>
      <c r="JU27" s="1227"/>
      <c r="JV27" s="1227"/>
      <c r="JW27" s="1227"/>
      <c r="JX27" s="1227"/>
      <c r="JY27" s="1227"/>
      <c r="JZ27" s="1227"/>
    </row>
    <row r="28" spans="1:286" s="1230" customFormat="1" ht="12.75" hidden="1" customHeight="1" thickBot="1">
      <c r="A28" s="1283"/>
      <c r="B28" s="1271"/>
      <c r="C28" s="108" t="s">
        <v>324</v>
      </c>
      <c r="D28" s="706">
        <v>0.83333333333333337</v>
      </c>
      <c r="E28" s="1305" t="s">
        <v>325</v>
      </c>
      <c r="F28" s="1305" t="s">
        <v>287</v>
      </c>
      <c r="G28" s="1306" t="str">
        <f t="shared" si="26"/>
        <v>PRIME</v>
      </c>
      <c r="H28" s="1300" t="s">
        <v>256</v>
      </c>
      <c r="I28" s="1306" t="s">
        <v>306</v>
      </c>
      <c r="J28" s="1306" t="s">
        <v>307</v>
      </c>
      <c r="K28" s="1301"/>
      <c r="L28" s="1301"/>
      <c r="M28" s="1301"/>
      <c r="N28" s="1301"/>
      <c r="O28" s="1301"/>
      <c r="P28" s="1302"/>
      <c r="Q28" s="1302"/>
      <c r="R28" s="1301"/>
      <c r="S28" s="1301"/>
      <c r="T28" s="1301"/>
      <c r="U28" s="1301"/>
      <c r="V28" s="1301"/>
      <c r="W28" s="1302"/>
      <c r="X28" s="1302"/>
      <c r="Y28" s="1301"/>
      <c r="Z28" s="1301"/>
      <c r="AA28" s="1301"/>
      <c r="AB28" s="1301"/>
      <c r="AC28" s="1301"/>
      <c r="AD28" s="1302"/>
      <c r="AE28" s="1302"/>
      <c r="AF28" s="1301"/>
      <c r="AG28" s="1301"/>
      <c r="AH28" s="1301"/>
      <c r="AI28" s="1301"/>
      <c r="AJ28" s="1301"/>
      <c r="AK28" s="1302"/>
      <c r="AL28" s="1302"/>
      <c r="AM28" s="1290"/>
      <c r="AN28" s="1290"/>
      <c r="AO28" s="1301"/>
      <c r="AP28" s="1301"/>
      <c r="AQ28" s="1301"/>
      <c r="AR28" s="1302"/>
      <c r="AS28" s="1302"/>
      <c r="AT28" s="1301"/>
      <c r="AU28" s="1301"/>
      <c r="AV28" s="1301"/>
      <c r="AW28" s="1301"/>
      <c r="AX28" s="1301"/>
      <c r="AY28" s="1302"/>
      <c r="AZ28" s="1302"/>
      <c r="BA28" s="1301"/>
      <c r="BB28" s="1301"/>
      <c r="BC28" s="1301"/>
      <c r="BD28" s="1301"/>
      <c r="BE28" s="1301"/>
      <c r="BF28" s="1302"/>
      <c r="BG28" s="1302"/>
      <c r="BH28" s="1301"/>
      <c r="BI28" s="1301"/>
      <c r="BJ28" s="1301"/>
      <c r="BK28" s="1301"/>
      <c r="BL28" s="1301"/>
      <c r="BM28" s="1302"/>
      <c r="BN28" s="1302"/>
      <c r="BO28" s="1301"/>
      <c r="BP28" s="1301"/>
      <c r="BQ28" s="1301"/>
      <c r="BR28" s="1301"/>
      <c r="BS28" s="1301"/>
      <c r="BT28" s="1302"/>
      <c r="BU28" s="1302"/>
      <c r="BV28" s="1301"/>
      <c r="BW28" s="1301"/>
      <c r="BX28" s="1301"/>
      <c r="BY28" s="1301"/>
      <c r="BZ28" s="1301"/>
      <c r="CA28" s="1302"/>
      <c r="CB28" s="1302"/>
      <c r="CC28" s="1301"/>
      <c r="CD28" s="1303">
        <f t="shared" si="27"/>
        <v>0</v>
      </c>
      <c r="CE28" s="116"/>
      <c r="CF28" s="117">
        <v>3</v>
      </c>
      <c r="CG28" s="118">
        <f t="shared" si="28"/>
        <v>1.2835940081506774</v>
      </c>
      <c r="CH28" s="119">
        <f t="shared" si="29"/>
        <v>0</v>
      </c>
      <c r="CI28" s="120">
        <f t="shared" si="30"/>
        <v>0</v>
      </c>
      <c r="CJ28" s="121">
        <f t="shared" si="31"/>
        <v>0</v>
      </c>
      <c r="CK28" s="543" t="e">
        <f t="shared" ref="CK28:CL28" si="55">14.8*4*I28</f>
        <v>#VALUE!</v>
      </c>
      <c r="CL28" s="543">
        <f t="shared" si="55"/>
        <v>2368</v>
      </c>
      <c r="CM28" s="734">
        <f t="shared" si="32"/>
        <v>3157.3333333333335</v>
      </c>
      <c r="CN28" s="543"/>
      <c r="CO28" s="249">
        <v>280.67</v>
      </c>
      <c r="CP28" s="249"/>
      <c r="CQ28" s="249"/>
      <c r="CR28" s="249">
        <f t="shared" si="33"/>
        <v>0</v>
      </c>
      <c r="CS28" s="1468"/>
      <c r="CT28" s="1468"/>
      <c r="CU28" s="1333"/>
      <c r="CV28" s="1279"/>
      <c r="CW28" s="1279">
        <f t="shared" si="34"/>
        <v>0</v>
      </c>
      <c r="CX28" s="1279">
        <f t="shared" si="35"/>
        <v>0</v>
      </c>
      <c r="CY28" s="1279"/>
      <c r="CZ28" s="1279"/>
      <c r="DA28" s="1294">
        <f t="shared" si="52"/>
        <v>0</v>
      </c>
      <c r="DB28" s="1295">
        <f t="shared" si="53"/>
        <v>0</v>
      </c>
      <c r="DC28" s="1296">
        <f t="shared" si="36"/>
        <v>0</v>
      </c>
      <c r="DD28" s="1294">
        <f t="shared" si="37"/>
        <v>0</v>
      </c>
      <c r="DE28" s="1295">
        <f t="shared" si="38"/>
        <v>0</v>
      </c>
      <c r="DF28" s="1296">
        <f t="shared" si="54"/>
        <v>0</v>
      </c>
      <c r="DG28" s="1294">
        <f t="shared" si="39"/>
        <v>0</v>
      </c>
      <c r="DH28" s="1295">
        <f t="shared" si="40"/>
        <v>0</v>
      </c>
      <c r="DI28" s="1296">
        <f t="shared" si="41"/>
        <v>0</v>
      </c>
      <c r="DJ28" s="1294">
        <f t="shared" si="42"/>
        <v>0</v>
      </c>
      <c r="DK28" s="1295">
        <f t="shared" si="43"/>
        <v>0</v>
      </c>
      <c r="DL28" s="1296">
        <f t="shared" si="44"/>
        <v>0</v>
      </c>
      <c r="DM28" s="1294">
        <f t="shared" si="45"/>
        <v>0</v>
      </c>
      <c r="DN28" s="1295">
        <f t="shared" si="46"/>
        <v>0</v>
      </c>
      <c r="DO28" s="1296">
        <f t="shared" si="47"/>
        <v>0</v>
      </c>
      <c r="DP28" s="1294">
        <f t="shared" si="48"/>
        <v>0</v>
      </c>
      <c r="DQ28" s="1295">
        <f t="shared" si="49"/>
        <v>0</v>
      </c>
      <c r="DR28" s="1296">
        <f t="shared" si="50"/>
        <v>0</v>
      </c>
      <c r="DS28" s="1294">
        <f t="shared" ref="DS28:DS53" si="56">COUNTA(BH28:BN28)*$CE28</f>
        <v>0</v>
      </c>
      <c r="DT28" s="1295">
        <f t="shared" ref="DT28:DT53" si="57">COUNTA(BH28:BN28)*$CF28</f>
        <v>0</v>
      </c>
      <c r="DU28" s="1296">
        <f t="shared" ref="DU28:DU53" si="58">COUNTA(BH28:BN28)*$CG28</f>
        <v>0</v>
      </c>
      <c r="EC28" s="1227"/>
      <c r="ED28" s="1227"/>
      <c r="EE28" s="1227"/>
      <c r="EF28" s="1227"/>
      <c r="EG28" s="1227"/>
      <c r="EH28" s="1227"/>
      <c r="EI28" s="1227"/>
      <c r="EJ28" s="1227"/>
      <c r="EK28" s="1227"/>
      <c r="EL28" s="1227"/>
      <c r="EM28" s="1227"/>
      <c r="EN28" s="1227"/>
      <c r="EO28" s="1227"/>
      <c r="EP28" s="1227"/>
      <c r="EQ28" s="1227"/>
      <c r="ER28" s="1227"/>
      <c r="ES28" s="1227"/>
      <c r="ET28" s="1227"/>
      <c r="EU28" s="1227"/>
      <c r="EV28" s="1227"/>
      <c r="EW28" s="1227"/>
      <c r="EX28" s="1227"/>
      <c r="EY28" s="1227"/>
      <c r="EZ28" s="1227"/>
      <c r="FA28" s="1227"/>
      <c r="FB28" s="1227"/>
      <c r="FC28" s="1227"/>
      <c r="FD28" s="1227"/>
      <c r="FE28" s="1227"/>
      <c r="FF28" s="1227"/>
      <c r="FG28" s="1227"/>
      <c r="FH28" s="1227"/>
      <c r="FI28" s="1227"/>
      <c r="FJ28" s="1227"/>
      <c r="FK28" s="1227"/>
      <c r="FL28" s="1227"/>
      <c r="FM28" s="1227"/>
      <c r="FN28" s="1227"/>
      <c r="FO28" s="1227"/>
      <c r="FP28" s="1227"/>
      <c r="FQ28" s="1227"/>
      <c r="FR28" s="1227"/>
      <c r="FS28" s="1227"/>
      <c r="FT28" s="1227"/>
      <c r="FU28" s="1227"/>
      <c r="FV28" s="1227"/>
      <c r="FW28" s="1227"/>
      <c r="FX28" s="1227"/>
      <c r="FY28" s="1227"/>
      <c r="FZ28" s="1227"/>
      <c r="GA28" s="1227"/>
      <c r="GB28" s="1227"/>
      <c r="GC28" s="1227"/>
      <c r="GD28" s="1227"/>
      <c r="GE28" s="1227"/>
      <c r="GF28" s="1227"/>
      <c r="GG28" s="1227"/>
      <c r="GH28" s="1227"/>
      <c r="GI28" s="1227"/>
      <c r="GJ28" s="1227"/>
      <c r="GK28" s="1227"/>
      <c r="GL28" s="1227"/>
      <c r="GM28" s="1227"/>
      <c r="GN28" s="1227"/>
      <c r="GO28" s="1227"/>
      <c r="GP28" s="1227"/>
      <c r="GQ28" s="1227"/>
      <c r="GR28" s="1227"/>
      <c r="GS28" s="1227"/>
      <c r="GT28" s="1227"/>
      <c r="GU28" s="1227"/>
      <c r="GV28" s="1227"/>
      <c r="GW28" s="1227"/>
      <c r="GX28" s="1227"/>
      <c r="GY28" s="1227"/>
      <c r="GZ28" s="1227"/>
      <c r="HA28" s="1227"/>
      <c r="HB28" s="1227"/>
      <c r="HC28" s="1227"/>
      <c r="HD28" s="1227"/>
      <c r="HE28" s="1227"/>
      <c r="HF28" s="1227"/>
      <c r="HG28" s="1227"/>
      <c r="HH28" s="1227"/>
      <c r="HI28" s="1227"/>
      <c r="HJ28" s="1227"/>
      <c r="HK28" s="1227"/>
      <c r="HL28" s="1227"/>
      <c r="HM28" s="1227"/>
      <c r="HN28" s="1227"/>
      <c r="HO28" s="1227"/>
      <c r="HP28" s="1227"/>
      <c r="HQ28" s="1227"/>
      <c r="HR28" s="1227"/>
      <c r="HS28" s="1227"/>
      <c r="HT28" s="1227"/>
      <c r="HU28" s="1227"/>
      <c r="HV28" s="1227"/>
      <c r="HW28" s="1227"/>
      <c r="HX28" s="1227"/>
      <c r="HY28" s="1227"/>
      <c r="HZ28" s="1227"/>
      <c r="IA28" s="1227"/>
      <c r="IB28" s="1227"/>
      <c r="IC28" s="1227"/>
      <c r="ID28" s="1227"/>
      <c r="IE28" s="1227"/>
      <c r="IF28" s="1227"/>
      <c r="IG28" s="1227"/>
      <c r="IH28" s="1227"/>
      <c r="II28" s="1227"/>
      <c r="IJ28" s="1227"/>
      <c r="IK28" s="1227"/>
      <c r="IL28" s="1227"/>
      <c r="IM28" s="1227"/>
      <c r="IN28" s="1227"/>
      <c r="IO28" s="1227"/>
      <c r="IP28" s="1227"/>
      <c r="IQ28" s="1227"/>
      <c r="IR28" s="1227"/>
      <c r="IS28" s="1227"/>
      <c r="IT28" s="1227"/>
      <c r="IU28" s="1227"/>
      <c r="IV28" s="1227"/>
      <c r="IW28" s="1227"/>
      <c r="IX28" s="1227"/>
      <c r="IY28" s="1227"/>
      <c r="IZ28" s="1227"/>
      <c r="JA28" s="1227"/>
      <c r="JB28" s="1227"/>
      <c r="JC28" s="1227"/>
      <c r="JD28" s="1227"/>
      <c r="JE28" s="1227"/>
      <c r="JF28" s="1227"/>
      <c r="JG28" s="1227"/>
      <c r="JH28" s="1227"/>
      <c r="JI28" s="1227"/>
      <c r="JJ28" s="1227"/>
      <c r="JK28" s="1227"/>
      <c r="JL28" s="1227"/>
      <c r="JM28" s="1227"/>
      <c r="JN28" s="1227"/>
      <c r="JO28" s="1227"/>
      <c r="JP28" s="1227"/>
      <c r="JQ28" s="1227"/>
      <c r="JR28" s="1227"/>
      <c r="JS28" s="1227"/>
      <c r="JT28" s="1227"/>
      <c r="JU28" s="1227"/>
      <c r="JV28" s="1227"/>
      <c r="JW28" s="1227"/>
      <c r="JX28" s="1227"/>
      <c r="JY28" s="1227"/>
      <c r="JZ28" s="1227"/>
    </row>
    <row r="29" spans="1:286" s="1230" customFormat="1" ht="12.75" hidden="1" customHeight="1" thickBot="1">
      <c r="A29" s="1283"/>
      <c r="B29" s="1271"/>
      <c r="C29" s="149" t="s">
        <v>326</v>
      </c>
      <c r="D29" s="151">
        <v>0.85416666666666663</v>
      </c>
      <c r="E29" s="1336" t="s">
        <v>322</v>
      </c>
      <c r="F29" s="1336" t="s">
        <v>305</v>
      </c>
      <c r="G29" s="1337" t="str">
        <f t="shared" si="26"/>
        <v>PRIME</v>
      </c>
      <c r="H29" s="1300" t="s">
        <v>256</v>
      </c>
      <c r="I29" s="1337" t="s">
        <v>306</v>
      </c>
      <c r="J29" s="1306" t="s">
        <v>307</v>
      </c>
      <c r="K29" s="1338"/>
      <c r="L29" s="1338"/>
      <c r="M29" s="1338"/>
      <c r="N29" s="1338"/>
      <c r="O29" s="1338"/>
      <c r="P29" s="1339"/>
      <c r="Q29" s="1339"/>
      <c r="R29" s="1338"/>
      <c r="S29" s="1338"/>
      <c r="T29" s="1338"/>
      <c r="U29" s="1338"/>
      <c r="V29" s="1338"/>
      <c r="W29" s="1339"/>
      <c r="X29" s="1339"/>
      <c r="Y29" s="1338"/>
      <c r="Z29" s="1338"/>
      <c r="AA29" s="1338"/>
      <c r="AB29" s="1338"/>
      <c r="AC29" s="1338"/>
      <c r="AD29" s="1339"/>
      <c r="AE29" s="1339"/>
      <c r="AF29" s="1338"/>
      <c r="AG29" s="1338"/>
      <c r="AH29" s="1338"/>
      <c r="AI29" s="1338"/>
      <c r="AJ29" s="1338"/>
      <c r="AK29" s="1339"/>
      <c r="AL29" s="1339"/>
      <c r="AM29" s="1290"/>
      <c r="AN29" s="1290"/>
      <c r="AO29" s="1338"/>
      <c r="AP29" s="1338"/>
      <c r="AQ29" s="1338"/>
      <c r="AR29" s="1339"/>
      <c r="AS29" s="1339"/>
      <c r="AT29" s="1338"/>
      <c r="AU29" s="1338"/>
      <c r="AV29" s="1338"/>
      <c r="AW29" s="1338"/>
      <c r="AX29" s="1338"/>
      <c r="AY29" s="1339"/>
      <c r="AZ29" s="1339"/>
      <c r="BA29" s="1338"/>
      <c r="BB29" s="1338"/>
      <c r="BC29" s="1338"/>
      <c r="BD29" s="1338"/>
      <c r="BE29" s="1338"/>
      <c r="BF29" s="1339"/>
      <c r="BG29" s="1339"/>
      <c r="BH29" s="1338"/>
      <c r="BI29" s="1338"/>
      <c r="BJ29" s="1338"/>
      <c r="BK29" s="1338"/>
      <c r="BL29" s="1338"/>
      <c r="BM29" s="1339"/>
      <c r="BN29" s="1339"/>
      <c r="BO29" s="1338"/>
      <c r="BP29" s="1338"/>
      <c r="BQ29" s="1338"/>
      <c r="BR29" s="1338"/>
      <c r="BS29" s="1338"/>
      <c r="BT29" s="1339"/>
      <c r="BU29" s="1339"/>
      <c r="BV29" s="1338"/>
      <c r="BW29" s="1338"/>
      <c r="BX29" s="1338"/>
      <c r="BY29" s="1338"/>
      <c r="BZ29" s="1338"/>
      <c r="CA29" s="1339"/>
      <c r="CB29" s="1339"/>
      <c r="CC29" s="1338"/>
      <c r="CD29" s="1340">
        <f t="shared" si="27"/>
        <v>0</v>
      </c>
      <c r="CE29" s="144"/>
      <c r="CF29" s="145">
        <v>4.8</v>
      </c>
      <c r="CG29" s="146">
        <f t="shared" si="28"/>
        <v>2.0537504130410835</v>
      </c>
      <c r="CH29" s="244">
        <f t="shared" si="29"/>
        <v>0</v>
      </c>
      <c r="CI29" s="245">
        <f t="shared" si="30"/>
        <v>0</v>
      </c>
      <c r="CJ29" s="246">
        <f t="shared" si="31"/>
        <v>0</v>
      </c>
      <c r="CK29" s="545" t="e">
        <f>12.4*2.5*I29</f>
        <v>#VALUE!</v>
      </c>
      <c r="CL29" s="545">
        <f>12.4*2.5*J29</f>
        <v>1240</v>
      </c>
      <c r="CM29" s="736">
        <f t="shared" si="32"/>
        <v>1653.3333333333335</v>
      </c>
      <c r="CN29" s="545"/>
      <c r="CO29" s="250">
        <v>280.68</v>
      </c>
      <c r="CP29" s="250"/>
      <c r="CQ29" s="250"/>
      <c r="CR29" s="250">
        <f t="shared" si="33"/>
        <v>0</v>
      </c>
      <c r="CS29" s="1470"/>
      <c r="CT29" s="1470"/>
      <c r="CU29" s="1333"/>
      <c r="CV29" s="1279"/>
      <c r="CW29" s="1279">
        <f t="shared" si="34"/>
        <v>0</v>
      </c>
      <c r="CX29" s="1279">
        <f t="shared" si="35"/>
        <v>0</v>
      </c>
      <c r="CY29" s="1279"/>
      <c r="CZ29" s="1279"/>
      <c r="DA29" s="1294">
        <f t="shared" si="52"/>
        <v>0</v>
      </c>
      <c r="DB29" s="1295">
        <f t="shared" si="53"/>
        <v>0</v>
      </c>
      <c r="DC29" s="1296">
        <f t="shared" si="36"/>
        <v>0</v>
      </c>
      <c r="DD29" s="1294">
        <f t="shared" si="37"/>
        <v>0</v>
      </c>
      <c r="DE29" s="1295">
        <f t="shared" si="38"/>
        <v>0</v>
      </c>
      <c r="DF29" s="1296">
        <f t="shared" si="54"/>
        <v>0</v>
      </c>
      <c r="DG29" s="1294">
        <f t="shared" si="39"/>
        <v>0</v>
      </c>
      <c r="DH29" s="1295">
        <f t="shared" si="40"/>
        <v>0</v>
      </c>
      <c r="DI29" s="1296">
        <f t="shared" si="41"/>
        <v>0</v>
      </c>
      <c r="DJ29" s="1294">
        <f t="shared" si="42"/>
        <v>0</v>
      </c>
      <c r="DK29" s="1295">
        <f t="shared" si="43"/>
        <v>0</v>
      </c>
      <c r="DL29" s="1296">
        <f t="shared" si="44"/>
        <v>0</v>
      </c>
      <c r="DM29" s="1294">
        <f t="shared" si="45"/>
        <v>0</v>
      </c>
      <c r="DN29" s="1295">
        <f t="shared" si="46"/>
        <v>0</v>
      </c>
      <c r="DO29" s="1296">
        <f t="shared" si="47"/>
        <v>0</v>
      </c>
      <c r="DP29" s="1294">
        <f t="shared" si="48"/>
        <v>0</v>
      </c>
      <c r="DQ29" s="1295">
        <f t="shared" si="49"/>
        <v>0</v>
      </c>
      <c r="DR29" s="1296">
        <f t="shared" si="50"/>
        <v>0</v>
      </c>
      <c r="DS29" s="1294">
        <f t="shared" si="56"/>
        <v>0</v>
      </c>
      <c r="DT29" s="1295">
        <f t="shared" si="57"/>
        <v>0</v>
      </c>
      <c r="DU29" s="1296">
        <f t="shared" si="58"/>
        <v>0</v>
      </c>
      <c r="EC29" s="1227"/>
      <c r="ED29" s="1227"/>
      <c r="EE29" s="1227"/>
      <c r="EF29" s="1227"/>
      <c r="EG29" s="1227"/>
      <c r="EH29" s="1227"/>
      <c r="EI29" s="1227"/>
      <c r="EJ29" s="1227"/>
      <c r="EK29" s="1227"/>
      <c r="EL29" s="1227"/>
      <c r="EM29" s="1227"/>
      <c r="EN29" s="1227"/>
      <c r="EO29" s="1227"/>
      <c r="EP29" s="1227"/>
      <c r="EQ29" s="1227"/>
      <c r="ER29" s="1227"/>
      <c r="ES29" s="1227"/>
      <c r="ET29" s="1227"/>
      <c r="EU29" s="1227"/>
      <c r="EV29" s="1227"/>
      <c r="EW29" s="1227"/>
      <c r="EX29" s="1227"/>
      <c r="EY29" s="1227"/>
      <c r="EZ29" s="1227"/>
      <c r="FA29" s="1227"/>
      <c r="FB29" s="1227"/>
      <c r="FC29" s="1227"/>
      <c r="FD29" s="1227"/>
      <c r="FE29" s="1227"/>
      <c r="FF29" s="1227"/>
      <c r="FG29" s="1227"/>
      <c r="FH29" s="1227"/>
      <c r="FI29" s="1227"/>
      <c r="FJ29" s="1227"/>
      <c r="FK29" s="1227"/>
      <c r="FL29" s="1227"/>
      <c r="FM29" s="1227"/>
      <c r="FN29" s="1227"/>
      <c r="FO29" s="1227"/>
      <c r="FP29" s="1227"/>
      <c r="FQ29" s="1227"/>
      <c r="FR29" s="1227"/>
      <c r="FS29" s="1227"/>
      <c r="FT29" s="1227"/>
      <c r="FU29" s="1227"/>
      <c r="FV29" s="1227"/>
      <c r="FW29" s="1227"/>
      <c r="FX29" s="1227"/>
      <c r="FY29" s="1227"/>
      <c r="FZ29" s="1227"/>
      <c r="GA29" s="1227"/>
      <c r="GB29" s="1227"/>
      <c r="GC29" s="1227"/>
      <c r="GD29" s="1227"/>
      <c r="GE29" s="1227"/>
      <c r="GF29" s="1227"/>
      <c r="GG29" s="1227"/>
      <c r="GH29" s="1227"/>
      <c r="GI29" s="1227"/>
      <c r="GJ29" s="1227"/>
      <c r="GK29" s="1227"/>
      <c r="GL29" s="1227"/>
      <c r="GM29" s="1227"/>
      <c r="GN29" s="1227"/>
      <c r="GO29" s="1227"/>
      <c r="GP29" s="1227"/>
      <c r="GQ29" s="1227"/>
      <c r="GR29" s="1227"/>
      <c r="GS29" s="1227"/>
      <c r="GT29" s="1227"/>
      <c r="GU29" s="1227"/>
      <c r="GV29" s="1227"/>
      <c r="GW29" s="1227"/>
      <c r="GX29" s="1227"/>
      <c r="GY29" s="1227"/>
      <c r="GZ29" s="1227"/>
      <c r="HA29" s="1227"/>
      <c r="HB29" s="1227"/>
      <c r="HC29" s="1227"/>
      <c r="HD29" s="1227"/>
      <c r="HE29" s="1227"/>
      <c r="HF29" s="1227"/>
      <c r="HG29" s="1227"/>
      <c r="HH29" s="1227"/>
      <c r="HI29" s="1227"/>
      <c r="HJ29" s="1227"/>
      <c r="HK29" s="1227"/>
      <c r="HL29" s="1227"/>
      <c r="HM29" s="1227"/>
      <c r="HN29" s="1227"/>
      <c r="HO29" s="1227"/>
      <c r="HP29" s="1227"/>
      <c r="HQ29" s="1227"/>
      <c r="HR29" s="1227"/>
      <c r="HS29" s="1227"/>
      <c r="HT29" s="1227"/>
      <c r="HU29" s="1227"/>
      <c r="HV29" s="1227"/>
      <c r="HW29" s="1227"/>
      <c r="HX29" s="1227"/>
      <c r="HY29" s="1227"/>
      <c r="HZ29" s="1227"/>
      <c r="IA29" s="1227"/>
      <c r="IB29" s="1227"/>
      <c r="IC29" s="1227"/>
      <c r="ID29" s="1227"/>
      <c r="IE29" s="1227"/>
      <c r="IF29" s="1227"/>
      <c r="IG29" s="1227"/>
      <c r="IH29" s="1227"/>
      <c r="II29" s="1227"/>
      <c r="IJ29" s="1227"/>
      <c r="IK29" s="1227"/>
      <c r="IL29" s="1227"/>
      <c r="IM29" s="1227"/>
      <c r="IN29" s="1227"/>
      <c r="IO29" s="1227"/>
      <c r="IP29" s="1227"/>
      <c r="IQ29" s="1227"/>
      <c r="IR29" s="1227"/>
      <c r="IS29" s="1227"/>
      <c r="IT29" s="1227"/>
      <c r="IU29" s="1227"/>
      <c r="IV29" s="1227"/>
      <c r="IW29" s="1227"/>
      <c r="IX29" s="1227"/>
      <c r="IY29" s="1227"/>
      <c r="IZ29" s="1227"/>
      <c r="JA29" s="1227"/>
      <c r="JB29" s="1227"/>
      <c r="JC29" s="1227"/>
      <c r="JD29" s="1227"/>
      <c r="JE29" s="1227"/>
      <c r="JF29" s="1227"/>
      <c r="JG29" s="1227"/>
      <c r="JH29" s="1227"/>
      <c r="JI29" s="1227"/>
      <c r="JJ29" s="1227"/>
      <c r="JK29" s="1227"/>
      <c r="JL29" s="1227"/>
      <c r="JM29" s="1227"/>
      <c r="JN29" s="1227"/>
      <c r="JO29" s="1227"/>
      <c r="JP29" s="1227"/>
      <c r="JQ29" s="1227"/>
      <c r="JR29" s="1227"/>
      <c r="JS29" s="1227"/>
      <c r="JT29" s="1227"/>
      <c r="JU29" s="1227"/>
      <c r="JV29" s="1227"/>
      <c r="JW29" s="1227"/>
      <c r="JX29" s="1227"/>
      <c r="JY29" s="1227"/>
      <c r="JZ29" s="1227"/>
    </row>
    <row r="30" spans="1:286" s="1230" customFormat="1" ht="12.75" hidden="1" customHeight="1" thickBot="1">
      <c r="A30" s="1283"/>
      <c r="B30" s="1271"/>
      <c r="C30" s="108" t="s">
        <v>327</v>
      </c>
      <c r="D30" s="706">
        <v>0.91666666666666663</v>
      </c>
      <c r="E30" s="1305" t="s">
        <v>322</v>
      </c>
      <c r="F30" s="1305" t="s">
        <v>305</v>
      </c>
      <c r="G30" s="1306" t="str">
        <f t="shared" si="26"/>
        <v>PRIME</v>
      </c>
      <c r="H30" s="1307" t="s">
        <v>256</v>
      </c>
      <c r="I30" s="1306" t="s">
        <v>306</v>
      </c>
      <c r="J30" s="1306" t="s">
        <v>307</v>
      </c>
      <c r="K30" s="1342"/>
      <c r="L30" s="1342"/>
      <c r="M30" s="1342"/>
      <c r="N30" s="1342"/>
      <c r="O30" s="1342"/>
      <c r="P30" s="1343"/>
      <c r="Q30" s="1343"/>
      <c r="R30" s="1342"/>
      <c r="S30" s="1342"/>
      <c r="T30" s="1342"/>
      <c r="U30" s="1342"/>
      <c r="V30" s="1342"/>
      <c r="W30" s="1343"/>
      <c r="X30" s="1343"/>
      <c r="Y30" s="1342"/>
      <c r="Z30" s="1342"/>
      <c r="AA30" s="1342"/>
      <c r="AB30" s="1342"/>
      <c r="AC30" s="1342"/>
      <c r="AD30" s="1343"/>
      <c r="AE30" s="1343"/>
      <c r="AF30" s="1342"/>
      <c r="AG30" s="1342"/>
      <c r="AH30" s="1342"/>
      <c r="AI30" s="1342"/>
      <c r="AJ30" s="1342"/>
      <c r="AK30" s="1343"/>
      <c r="AL30" s="1343"/>
      <c r="AM30" s="1290"/>
      <c r="AN30" s="1290"/>
      <c r="AO30" s="1342"/>
      <c r="AP30" s="1342"/>
      <c r="AQ30" s="1342"/>
      <c r="AR30" s="1343"/>
      <c r="AS30" s="1343"/>
      <c r="AT30" s="1342"/>
      <c r="AU30" s="1342"/>
      <c r="AV30" s="1342"/>
      <c r="AW30" s="1342"/>
      <c r="AX30" s="1342"/>
      <c r="AY30" s="1343"/>
      <c r="AZ30" s="1343"/>
      <c r="BA30" s="1342"/>
      <c r="BB30" s="1342"/>
      <c r="BC30" s="1342"/>
      <c r="BD30" s="1342"/>
      <c r="BE30" s="1342"/>
      <c r="BF30" s="1343"/>
      <c r="BG30" s="1343"/>
      <c r="BH30" s="1342"/>
      <c r="BI30" s="1342"/>
      <c r="BJ30" s="1342"/>
      <c r="BK30" s="1342"/>
      <c r="BL30" s="1342"/>
      <c r="BM30" s="1343"/>
      <c r="BN30" s="1343"/>
      <c r="BO30" s="1342"/>
      <c r="BP30" s="1342"/>
      <c r="BQ30" s="1342"/>
      <c r="BR30" s="1342"/>
      <c r="BS30" s="1342"/>
      <c r="BT30" s="1343"/>
      <c r="BU30" s="1343"/>
      <c r="BV30" s="1342"/>
      <c r="BW30" s="1342"/>
      <c r="BX30" s="1342"/>
      <c r="BY30" s="1342"/>
      <c r="BZ30" s="1342"/>
      <c r="CA30" s="1343"/>
      <c r="CB30" s="1343"/>
      <c r="CC30" s="1342"/>
      <c r="CD30" s="1344">
        <f t="shared" si="27"/>
        <v>0</v>
      </c>
      <c r="CE30" s="116"/>
      <c r="CF30" s="117">
        <v>4.5999999999999996</v>
      </c>
      <c r="CG30" s="118">
        <f t="shared" si="28"/>
        <v>1.9681774791643718</v>
      </c>
      <c r="CH30" s="638">
        <f t="shared" si="29"/>
        <v>0</v>
      </c>
      <c r="CI30" s="639">
        <f t="shared" si="30"/>
        <v>0</v>
      </c>
      <c r="CJ30" s="640">
        <f t="shared" si="31"/>
        <v>0</v>
      </c>
      <c r="CK30" s="641">
        <f>1417/2</f>
        <v>708.5</v>
      </c>
      <c r="CL30" s="641">
        <f>1417/2</f>
        <v>708.5</v>
      </c>
      <c r="CM30" s="737">
        <f t="shared" si="32"/>
        <v>944.66666666666674</v>
      </c>
      <c r="CN30" s="641"/>
      <c r="CO30" s="249">
        <v>280.68</v>
      </c>
      <c r="CP30" s="249"/>
      <c r="CQ30" s="249"/>
      <c r="CR30" s="249">
        <f t="shared" si="33"/>
        <v>0</v>
      </c>
      <c r="CS30" s="1471"/>
      <c r="CT30" s="1471"/>
      <c r="CU30" s="1333"/>
      <c r="CV30" s="1279"/>
      <c r="CW30" s="1279">
        <f t="shared" si="34"/>
        <v>0</v>
      </c>
      <c r="CX30" s="1279">
        <f t="shared" si="35"/>
        <v>0</v>
      </c>
      <c r="CY30" s="1279"/>
      <c r="CZ30" s="1279"/>
      <c r="DA30" s="1294">
        <f t="shared" si="52"/>
        <v>0</v>
      </c>
      <c r="DB30" s="1295">
        <f t="shared" si="53"/>
        <v>0</v>
      </c>
      <c r="DC30" s="1296">
        <f t="shared" si="36"/>
        <v>0</v>
      </c>
      <c r="DD30" s="1294">
        <f t="shared" si="37"/>
        <v>0</v>
      </c>
      <c r="DE30" s="1295">
        <f t="shared" si="38"/>
        <v>0</v>
      </c>
      <c r="DF30" s="1296">
        <f t="shared" si="54"/>
        <v>0</v>
      </c>
      <c r="DG30" s="1294">
        <f t="shared" si="39"/>
        <v>0</v>
      </c>
      <c r="DH30" s="1295">
        <f t="shared" si="40"/>
        <v>0</v>
      </c>
      <c r="DI30" s="1296">
        <f t="shared" si="41"/>
        <v>0</v>
      </c>
      <c r="DJ30" s="1294">
        <f t="shared" si="42"/>
        <v>0</v>
      </c>
      <c r="DK30" s="1295">
        <f t="shared" si="43"/>
        <v>0</v>
      </c>
      <c r="DL30" s="1296">
        <f t="shared" si="44"/>
        <v>0</v>
      </c>
      <c r="DM30" s="1294">
        <f t="shared" si="45"/>
        <v>0</v>
      </c>
      <c r="DN30" s="1295">
        <f t="shared" si="46"/>
        <v>0</v>
      </c>
      <c r="DO30" s="1296">
        <f t="shared" si="47"/>
        <v>0</v>
      </c>
      <c r="DP30" s="1294">
        <f t="shared" si="48"/>
        <v>0</v>
      </c>
      <c r="DQ30" s="1295">
        <f t="shared" si="49"/>
        <v>0</v>
      </c>
      <c r="DR30" s="1296">
        <f t="shared" si="50"/>
        <v>0</v>
      </c>
      <c r="DS30" s="1294">
        <f t="shared" si="56"/>
        <v>0</v>
      </c>
      <c r="DT30" s="1295">
        <f t="shared" si="57"/>
        <v>0</v>
      </c>
      <c r="DU30" s="1296">
        <f t="shared" si="58"/>
        <v>0</v>
      </c>
      <c r="EC30" s="1227"/>
      <c r="ED30" s="1227"/>
      <c r="EE30" s="1227"/>
      <c r="EF30" s="1227"/>
      <c r="EG30" s="1227"/>
      <c r="EH30" s="1227"/>
      <c r="EI30" s="1227"/>
      <c r="EJ30" s="1227"/>
      <c r="EK30" s="1227"/>
      <c r="EL30" s="1227"/>
      <c r="EM30" s="1227"/>
      <c r="EN30" s="1227"/>
      <c r="EO30" s="1227"/>
      <c r="EP30" s="1227"/>
      <c r="EQ30" s="1227"/>
      <c r="ER30" s="1227"/>
      <c r="ES30" s="1227"/>
      <c r="ET30" s="1227"/>
      <c r="EU30" s="1227"/>
      <c r="EV30" s="1227"/>
      <c r="EW30" s="1227"/>
      <c r="EX30" s="1227"/>
      <c r="EY30" s="1227"/>
      <c r="EZ30" s="1227"/>
      <c r="FA30" s="1227"/>
      <c r="FB30" s="1227"/>
      <c r="FC30" s="1227"/>
      <c r="FD30" s="1227"/>
      <c r="FE30" s="1227"/>
      <c r="FF30" s="1227"/>
      <c r="FG30" s="1227"/>
      <c r="FH30" s="1227"/>
      <c r="FI30" s="1227"/>
      <c r="FJ30" s="1227"/>
      <c r="FK30" s="1227"/>
      <c r="FL30" s="1227"/>
      <c r="FM30" s="1227"/>
      <c r="FN30" s="1227"/>
      <c r="FO30" s="1227"/>
      <c r="FP30" s="1227"/>
      <c r="FQ30" s="1227"/>
      <c r="FR30" s="1227"/>
      <c r="FS30" s="1227"/>
      <c r="FT30" s="1227"/>
      <c r="FU30" s="1227"/>
      <c r="FV30" s="1227"/>
      <c r="FW30" s="1227"/>
      <c r="FX30" s="1227"/>
      <c r="FY30" s="1227"/>
      <c r="FZ30" s="1227"/>
      <c r="GA30" s="1227"/>
      <c r="GB30" s="1227"/>
      <c r="GC30" s="1227"/>
      <c r="GD30" s="1227"/>
      <c r="GE30" s="1227"/>
      <c r="GF30" s="1227"/>
      <c r="GG30" s="1227"/>
      <c r="GH30" s="1227"/>
      <c r="GI30" s="1227"/>
      <c r="GJ30" s="1227"/>
      <c r="GK30" s="1227"/>
      <c r="GL30" s="1227"/>
      <c r="GM30" s="1227"/>
      <c r="GN30" s="1227"/>
      <c r="GO30" s="1227"/>
      <c r="GP30" s="1227"/>
      <c r="GQ30" s="1227"/>
      <c r="GR30" s="1227"/>
      <c r="GS30" s="1227"/>
      <c r="GT30" s="1227"/>
      <c r="GU30" s="1227"/>
      <c r="GV30" s="1227"/>
      <c r="GW30" s="1227"/>
      <c r="GX30" s="1227"/>
      <c r="GY30" s="1227"/>
      <c r="GZ30" s="1227"/>
      <c r="HA30" s="1227"/>
      <c r="HB30" s="1227"/>
      <c r="HC30" s="1227"/>
      <c r="HD30" s="1227"/>
      <c r="HE30" s="1227"/>
      <c r="HF30" s="1227"/>
      <c r="HG30" s="1227"/>
      <c r="HH30" s="1227"/>
      <c r="HI30" s="1227"/>
      <c r="HJ30" s="1227"/>
      <c r="HK30" s="1227"/>
      <c r="HL30" s="1227"/>
      <c r="HM30" s="1227"/>
      <c r="HN30" s="1227"/>
      <c r="HO30" s="1227"/>
      <c r="HP30" s="1227"/>
      <c r="HQ30" s="1227"/>
      <c r="HR30" s="1227"/>
      <c r="HS30" s="1227"/>
      <c r="HT30" s="1227"/>
      <c r="HU30" s="1227"/>
      <c r="HV30" s="1227"/>
      <c r="HW30" s="1227"/>
      <c r="HX30" s="1227"/>
      <c r="HY30" s="1227"/>
      <c r="HZ30" s="1227"/>
      <c r="IA30" s="1227"/>
      <c r="IB30" s="1227"/>
      <c r="IC30" s="1227"/>
      <c r="ID30" s="1227"/>
      <c r="IE30" s="1227"/>
      <c r="IF30" s="1227"/>
      <c r="IG30" s="1227"/>
      <c r="IH30" s="1227"/>
      <c r="II30" s="1227"/>
      <c r="IJ30" s="1227"/>
      <c r="IK30" s="1227"/>
      <c r="IL30" s="1227"/>
      <c r="IM30" s="1227"/>
      <c r="IN30" s="1227"/>
      <c r="IO30" s="1227"/>
      <c r="IP30" s="1227"/>
      <c r="IQ30" s="1227"/>
      <c r="IR30" s="1227"/>
      <c r="IS30" s="1227"/>
      <c r="IT30" s="1227"/>
      <c r="IU30" s="1227"/>
      <c r="IV30" s="1227"/>
      <c r="IW30" s="1227"/>
      <c r="IX30" s="1227"/>
      <c r="IY30" s="1227"/>
      <c r="IZ30" s="1227"/>
      <c r="JA30" s="1227"/>
      <c r="JB30" s="1227"/>
      <c r="JC30" s="1227"/>
      <c r="JD30" s="1227"/>
      <c r="JE30" s="1227"/>
      <c r="JF30" s="1227"/>
      <c r="JG30" s="1227"/>
      <c r="JH30" s="1227"/>
      <c r="JI30" s="1227"/>
      <c r="JJ30" s="1227"/>
      <c r="JK30" s="1227"/>
      <c r="JL30" s="1227"/>
      <c r="JM30" s="1227"/>
      <c r="JN30" s="1227"/>
      <c r="JO30" s="1227"/>
      <c r="JP30" s="1227"/>
      <c r="JQ30" s="1227"/>
      <c r="JR30" s="1227"/>
      <c r="JS30" s="1227"/>
      <c r="JT30" s="1227"/>
      <c r="JU30" s="1227"/>
      <c r="JV30" s="1227"/>
      <c r="JW30" s="1227"/>
      <c r="JX30" s="1227"/>
      <c r="JY30" s="1227"/>
      <c r="JZ30" s="1227"/>
    </row>
    <row r="31" spans="1:286" s="1230" customFormat="1" ht="12.75" hidden="1" customHeight="1" thickBot="1">
      <c r="A31" s="1283"/>
      <c r="B31" s="1271"/>
      <c r="C31" s="643" t="s">
        <v>303</v>
      </c>
      <c r="D31" s="1309">
        <v>0.25</v>
      </c>
      <c r="E31" s="1310" t="s">
        <v>304</v>
      </c>
      <c r="F31" s="1310" t="s">
        <v>305</v>
      </c>
      <c r="G31" s="1311" t="str">
        <f t="shared" si="26"/>
        <v>DAY</v>
      </c>
      <c r="H31" s="1312" t="s">
        <v>256</v>
      </c>
      <c r="I31" s="1311" t="s">
        <v>306</v>
      </c>
      <c r="J31" s="1311" t="s">
        <v>314</v>
      </c>
      <c r="K31" s="1313"/>
      <c r="L31" s="1313"/>
      <c r="M31" s="1313"/>
      <c r="N31" s="1313"/>
      <c r="O31" s="1313"/>
      <c r="P31" s="1314"/>
      <c r="Q31" s="1314"/>
      <c r="R31" s="1313"/>
      <c r="S31" s="1313"/>
      <c r="T31" s="1313"/>
      <c r="U31" s="1313"/>
      <c r="V31" s="1313"/>
      <c r="W31" s="1314"/>
      <c r="X31" s="1314"/>
      <c r="Y31" s="1313"/>
      <c r="Z31" s="1313"/>
      <c r="AA31" s="1313"/>
      <c r="AB31" s="1313"/>
      <c r="AC31" s="1313"/>
      <c r="AD31" s="1314"/>
      <c r="AE31" s="1314"/>
      <c r="AF31" s="1313"/>
      <c r="AG31" s="1313"/>
      <c r="AH31" s="1313"/>
      <c r="AI31" s="1313"/>
      <c r="AJ31" s="1313"/>
      <c r="AK31" s="1314"/>
      <c r="AL31" s="1314"/>
      <c r="AM31" s="1315"/>
      <c r="AN31" s="1315"/>
      <c r="AO31" s="1313"/>
      <c r="AP31" s="1313"/>
      <c r="AQ31" s="1313"/>
      <c r="AR31" s="1314"/>
      <c r="AS31" s="1314"/>
      <c r="AT31" s="1313"/>
      <c r="AU31" s="1313"/>
      <c r="AV31" s="1313"/>
      <c r="AW31" s="1313"/>
      <c r="AX31" s="1313"/>
      <c r="AY31" s="1314"/>
      <c r="AZ31" s="1314"/>
      <c r="BA31" s="1313"/>
      <c r="BB31" s="1313"/>
      <c r="BC31" s="1313"/>
      <c r="BD31" s="1313"/>
      <c r="BE31" s="1313"/>
      <c r="BF31" s="1314"/>
      <c r="BG31" s="1314"/>
      <c r="BH31" s="1313"/>
      <c r="BI31" s="1313"/>
      <c r="BJ31" s="1313"/>
      <c r="BK31" s="1313"/>
      <c r="BL31" s="1313"/>
      <c r="BM31" s="1314"/>
      <c r="BN31" s="1314"/>
      <c r="BO31" s="1313"/>
      <c r="BP31" s="1313"/>
      <c r="BQ31" s="1313"/>
      <c r="BR31" s="1313"/>
      <c r="BS31" s="1313"/>
      <c r="BT31" s="1314"/>
      <c r="BU31" s="1314"/>
      <c r="BV31" s="1313"/>
      <c r="BW31" s="1313"/>
      <c r="BX31" s="1313"/>
      <c r="BY31" s="1313"/>
      <c r="BZ31" s="1313"/>
      <c r="CA31" s="1314"/>
      <c r="CB31" s="1314"/>
      <c r="CC31" s="1313"/>
      <c r="CD31" s="1316">
        <f t="shared" si="27"/>
        <v>0</v>
      </c>
      <c r="CE31" s="651"/>
      <c r="CF31" s="717">
        <v>2.5</v>
      </c>
      <c r="CG31" s="653">
        <f t="shared" si="28"/>
        <v>1.0696616734588977</v>
      </c>
      <c r="CH31" s="654">
        <f t="shared" si="29"/>
        <v>0</v>
      </c>
      <c r="CI31" s="655">
        <f t="shared" si="30"/>
        <v>0</v>
      </c>
      <c r="CJ31" s="656">
        <f t="shared" si="31"/>
        <v>0</v>
      </c>
      <c r="CK31" s="657" t="e">
        <f>13.8*3.8*I31</f>
        <v>#VALUE!</v>
      </c>
      <c r="CL31" s="657">
        <f>13.8*3.8*J31</f>
        <v>1048.8</v>
      </c>
      <c r="CM31" s="735">
        <f t="shared" si="32"/>
        <v>699.2</v>
      </c>
      <c r="CN31" s="657"/>
      <c r="CO31" s="658">
        <v>280.68</v>
      </c>
      <c r="CP31" s="658"/>
      <c r="CQ31" s="658"/>
      <c r="CR31" s="658">
        <f t="shared" si="33"/>
        <v>0</v>
      </c>
      <c r="CS31" s="1469"/>
      <c r="CT31" s="1469"/>
      <c r="CU31" s="1333"/>
      <c r="CV31" s="1279"/>
      <c r="CW31" s="1279">
        <f t="shared" si="34"/>
        <v>0</v>
      </c>
      <c r="CX31" s="1279">
        <f t="shared" si="35"/>
        <v>0</v>
      </c>
      <c r="CY31" s="1279"/>
      <c r="CZ31" s="1279"/>
      <c r="DA31" s="1294">
        <f t="shared" si="52"/>
        <v>0</v>
      </c>
      <c r="DB31" s="1295">
        <f t="shared" si="53"/>
        <v>0</v>
      </c>
      <c r="DC31" s="1296">
        <f t="shared" si="36"/>
        <v>0</v>
      </c>
      <c r="DD31" s="1294">
        <f t="shared" si="37"/>
        <v>0</v>
      </c>
      <c r="DE31" s="1295">
        <f t="shared" si="38"/>
        <v>0</v>
      </c>
      <c r="DF31" s="1296">
        <f t="shared" si="54"/>
        <v>0</v>
      </c>
      <c r="DG31" s="1294">
        <f t="shared" si="39"/>
        <v>0</v>
      </c>
      <c r="DH31" s="1295">
        <f t="shared" si="40"/>
        <v>0</v>
      </c>
      <c r="DI31" s="1296">
        <f t="shared" si="41"/>
        <v>0</v>
      </c>
      <c r="DJ31" s="1294">
        <f t="shared" si="42"/>
        <v>0</v>
      </c>
      <c r="DK31" s="1295">
        <f t="shared" si="43"/>
        <v>0</v>
      </c>
      <c r="DL31" s="1296">
        <f t="shared" si="44"/>
        <v>0</v>
      </c>
      <c r="DM31" s="1294">
        <f t="shared" si="45"/>
        <v>0</v>
      </c>
      <c r="DN31" s="1295">
        <f t="shared" si="46"/>
        <v>0</v>
      </c>
      <c r="DO31" s="1296">
        <f t="shared" si="47"/>
        <v>0</v>
      </c>
      <c r="DP31" s="1294">
        <f t="shared" si="48"/>
        <v>0</v>
      </c>
      <c r="DQ31" s="1295">
        <f t="shared" si="49"/>
        <v>0</v>
      </c>
      <c r="DR31" s="1296">
        <f t="shared" si="50"/>
        <v>0</v>
      </c>
      <c r="DS31" s="1294">
        <f t="shared" si="56"/>
        <v>0</v>
      </c>
      <c r="DT31" s="1295">
        <f t="shared" si="57"/>
        <v>0</v>
      </c>
      <c r="DU31" s="1296">
        <f t="shared" si="58"/>
        <v>0</v>
      </c>
      <c r="EC31" s="1227"/>
      <c r="ED31" s="1227"/>
      <c r="EE31" s="1227"/>
      <c r="EF31" s="1227"/>
      <c r="EG31" s="1227"/>
      <c r="EH31" s="1227"/>
      <c r="EI31" s="1227"/>
      <c r="EJ31" s="1227"/>
      <c r="EK31" s="1227"/>
      <c r="EL31" s="1227"/>
      <c r="EM31" s="1227"/>
      <c r="EN31" s="1227"/>
      <c r="EO31" s="1227"/>
      <c r="EP31" s="1227"/>
      <c r="EQ31" s="1227"/>
      <c r="ER31" s="1227"/>
      <c r="ES31" s="1227"/>
      <c r="ET31" s="1227"/>
      <c r="EU31" s="1227"/>
      <c r="EV31" s="1227"/>
      <c r="EW31" s="1227"/>
      <c r="EX31" s="1227"/>
      <c r="EY31" s="1227"/>
      <c r="EZ31" s="1227"/>
      <c r="FA31" s="1227"/>
      <c r="FB31" s="1227"/>
      <c r="FC31" s="1227"/>
      <c r="FD31" s="1227"/>
      <c r="FE31" s="1227"/>
      <c r="FF31" s="1227"/>
      <c r="FG31" s="1227"/>
      <c r="FH31" s="1227"/>
      <c r="FI31" s="1227"/>
      <c r="FJ31" s="1227"/>
      <c r="FK31" s="1227"/>
      <c r="FL31" s="1227"/>
      <c r="FM31" s="1227"/>
      <c r="FN31" s="1227"/>
      <c r="FO31" s="1227"/>
      <c r="FP31" s="1227"/>
      <c r="FQ31" s="1227"/>
      <c r="FR31" s="1227"/>
      <c r="FS31" s="1227"/>
      <c r="FT31" s="1227"/>
      <c r="FU31" s="1227"/>
      <c r="FV31" s="1227"/>
      <c r="FW31" s="1227"/>
      <c r="FX31" s="1227"/>
      <c r="FY31" s="1227"/>
      <c r="FZ31" s="1227"/>
      <c r="GA31" s="1227"/>
      <c r="GB31" s="1227"/>
      <c r="GC31" s="1227"/>
      <c r="GD31" s="1227"/>
      <c r="GE31" s="1227"/>
      <c r="GF31" s="1227"/>
      <c r="GG31" s="1227"/>
      <c r="GH31" s="1227"/>
      <c r="GI31" s="1227"/>
      <c r="GJ31" s="1227"/>
      <c r="GK31" s="1227"/>
      <c r="GL31" s="1227"/>
      <c r="GM31" s="1227"/>
      <c r="GN31" s="1227"/>
      <c r="GO31" s="1227"/>
      <c r="GP31" s="1227"/>
      <c r="GQ31" s="1227"/>
      <c r="GR31" s="1227"/>
      <c r="GS31" s="1227"/>
      <c r="GT31" s="1227"/>
      <c r="GU31" s="1227"/>
      <c r="GV31" s="1227"/>
      <c r="GW31" s="1227"/>
      <c r="GX31" s="1227"/>
      <c r="GY31" s="1227"/>
      <c r="GZ31" s="1227"/>
      <c r="HA31" s="1227"/>
      <c r="HB31" s="1227"/>
      <c r="HC31" s="1227"/>
      <c r="HD31" s="1227"/>
      <c r="HE31" s="1227"/>
      <c r="HF31" s="1227"/>
      <c r="HG31" s="1227"/>
      <c r="HH31" s="1227"/>
      <c r="HI31" s="1227"/>
      <c r="HJ31" s="1227"/>
      <c r="HK31" s="1227"/>
      <c r="HL31" s="1227"/>
      <c r="HM31" s="1227"/>
      <c r="HN31" s="1227"/>
      <c r="HO31" s="1227"/>
      <c r="HP31" s="1227"/>
      <c r="HQ31" s="1227"/>
      <c r="HR31" s="1227"/>
      <c r="HS31" s="1227"/>
      <c r="HT31" s="1227"/>
      <c r="HU31" s="1227"/>
      <c r="HV31" s="1227"/>
      <c r="HW31" s="1227"/>
      <c r="HX31" s="1227"/>
      <c r="HY31" s="1227"/>
      <c r="HZ31" s="1227"/>
      <c r="IA31" s="1227"/>
      <c r="IB31" s="1227"/>
      <c r="IC31" s="1227"/>
      <c r="ID31" s="1227"/>
      <c r="IE31" s="1227"/>
      <c r="IF31" s="1227"/>
      <c r="IG31" s="1227"/>
      <c r="IH31" s="1227"/>
      <c r="II31" s="1227"/>
      <c r="IJ31" s="1227"/>
      <c r="IK31" s="1227"/>
      <c r="IL31" s="1227"/>
      <c r="IM31" s="1227"/>
      <c r="IN31" s="1227"/>
      <c r="IO31" s="1227"/>
      <c r="IP31" s="1227"/>
      <c r="IQ31" s="1227"/>
      <c r="IR31" s="1227"/>
      <c r="IS31" s="1227"/>
      <c r="IT31" s="1227"/>
      <c r="IU31" s="1227"/>
      <c r="IV31" s="1227"/>
      <c r="IW31" s="1227"/>
      <c r="IX31" s="1227"/>
      <c r="IY31" s="1227"/>
      <c r="IZ31" s="1227"/>
      <c r="JA31" s="1227"/>
      <c r="JB31" s="1227"/>
      <c r="JC31" s="1227"/>
      <c r="JD31" s="1227"/>
      <c r="JE31" s="1227"/>
      <c r="JF31" s="1227"/>
      <c r="JG31" s="1227"/>
      <c r="JH31" s="1227"/>
      <c r="JI31" s="1227"/>
      <c r="JJ31" s="1227"/>
      <c r="JK31" s="1227"/>
      <c r="JL31" s="1227"/>
      <c r="JM31" s="1227"/>
      <c r="JN31" s="1227"/>
      <c r="JO31" s="1227"/>
      <c r="JP31" s="1227"/>
      <c r="JQ31" s="1227"/>
      <c r="JR31" s="1227"/>
      <c r="JS31" s="1227"/>
      <c r="JT31" s="1227"/>
      <c r="JU31" s="1227"/>
      <c r="JV31" s="1227"/>
      <c r="JW31" s="1227"/>
      <c r="JX31" s="1227"/>
      <c r="JY31" s="1227"/>
      <c r="JZ31" s="1227"/>
    </row>
    <row r="32" spans="1:286" s="1230" customFormat="1" ht="12.75" hidden="1" customHeight="1" thickBot="1">
      <c r="A32" s="1283"/>
      <c r="B32" s="1271"/>
      <c r="C32" s="108" t="s">
        <v>315</v>
      </c>
      <c r="D32" s="706">
        <v>0.3125</v>
      </c>
      <c r="E32" s="1305" t="s">
        <v>304</v>
      </c>
      <c r="F32" s="1305" t="s">
        <v>305</v>
      </c>
      <c r="G32" s="1306" t="str">
        <f t="shared" si="26"/>
        <v>DAY</v>
      </c>
      <c r="H32" s="1300" t="s">
        <v>256</v>
      </c>
      <c r="I32" s="1306" t="s">
        <v>306</v>
      </c>
      <c r="J32" s="1306" t="s">
        <v>314</v>
      </c>
      <c r="K32" s="1301"/>
      <c r="L32" s="1301"/>
      <c r="M32" s="1301"/>
      <c r="N32" s="1301"/>
      <c r="O32" s="1301"/>
      <c r="P32" s="1302"/>
      <c r="Q32" s="1302"/>
      <c r="R32" s="1301"/>
      <c r="S32" s="1301"/>
      <c r="T32" s="1301"/>
      <c r="U32" s="1301"/>
      <c r="V32" s="1301"/>
      <c r="W32" s="1302"/>
      <c r="X32" s="1302"/>
      <c r="Y32" s="1301"/>
      <c r="Z32" s="1301"/>
      <c r="AA32" s="1301"/>
      <c r="AB32" s="1301"/>
      <c r="AC32" s="1301"/>
      <c r="AD32" s="1302"/>
      <c r="AE32" s="1302"/>
      <c r="AF32" s="1301"/>
      <c r="AG32" s="1301"/>
      <c r="AH32" s="1301"/>
      <c r="AI32" s="1301"/>
      <c r="AJ32" s="1301"/>
      <c r="AK32" s="1302"/>
      <c r="AL32" s="1302"/>
      <c r="AM32" s="1290"/>
      <c r="AN32" s="1290"/>
      <c r="AO32" s="1301"/>
      <c r="AP32" s="1301"/>
      <c r="AQ32" s="1301"/>
      <c r="AR32" s="1302"/>
      <c r="AS32" s="1302"/>
      <c r="AT32" s="1301"/>
      <c r="AU32" s="1301"/>
      <c r="AV32" s="1301"/>
      <c r="AW32" s="1301"/>
      <c r="AX32" s="1301"/>
      <c r="AY32" s="1302"/>
      <c r="AZ32" s="1302"/>
      <c r="BA32" s="1301"/>
      <c r="BB32" s="1301"/>
      <c r="BC32" s="1301"/>
      <c r="BD32" s="1301"/>
      <c r="BE32" s="1301"/>
      <c r="BF32" s="1302"/>
      <c r="BG32" s="1302"/>
      <c r="BH32" s="1301"/>
      <c r="BI32" s="1301"/>
      <c r="BJ32" s="1301"/>
      <c r="BK32" s="1301"/>
      <c r="BL32" s="1301"/>
      <c r="BM32" s="1302"/>
      <c r="BN32" s="1302"/>
      <c r="BO32" s="1301"/>
      <c r="BP32" s="1301"/>
      <c r="BQ32" s="1301"/>
      <c r="BR32" s="1301"/>
      <c r="BS32" s="1301"/>
      <c r="BT32" s="1302"/>
      <c r="BU32" s="1302"/>
      <c r="BV32" s="1301"/>
      <c r="BW32" s="1301"/>
      <c r="BX32" s="1301"/>
      <c r="BY32" s="1301"/>
      <c r="BZ32" s="1301"/>
      <c r="CA32" s="1302"/>
      <c r="CB32" s="1302"/>
      <c r="CC32" s="1301"/>
      <c r="CD32" s="1303">
        <f t="shared" si="27"/>
        <v>0</v>
      </c>
      <c r="CE32" s="116"/>
      <c r="CF32" s="117">
        <v>2.6</v>
      </c>
      <c r="CG32" s="118">
        <f t="shared" si="28"/>
        <v>1.1124481403972537</v>
      </c>
      <c r="CH32" s="119">
        <f t="shared" si="29"/>
        <v>0</v>
      </c>
      <c r="CI32" s="120">
        <f t="shared" si="30"/>
        <v>0</v>
      </c>
      <c r="CJ32" s="121">
        <f t="shared" si="31"/>
        <v>0</v>
      </c>
      <c r="CK32" s="543" t="e">
        <f>17.9*5.1*I32</f>
        <v>#VALUE!</v>
      </c>
      <c r="CL32" s="543">
        <f>17.9*5.1*J32</f>
        <v>1825.7999999999997</v>
      </c>
      <c r="CM32" s="734">
        <f t="shared" si="32"/>
        <v>1217.1999999999998</v>
      </c>
      <c r="CN32" s="543"/>
      <c r="CO32" s="249">
        <v>280.68</v>
      </c>
      <c r="CP32" s="249"/>
      <c r="CQ32" s="249"/>
      <c r="CR32" s="249">
        <f t="shared" si="33"/>
        <v>0</v>
      </c>
      <c r="CS32" s="1468"/>
      <c r="CT32" s="1468"/>
      <c r="CU32" s="1333"/>
      <c r="CV32" s="1279"/>
      <c r="CW32" s="1279">
        <f t="shared" si="34"/>
        <v>0</v>
      </c>
      <c r="CX32" s="1279">
        <f t="shared" si="35"/>
        <v>0</v>
      </c>
      <c r="CY32" s="1279"/>
      <c r="CZ32" s="1279"/>
      <c r="DA32" s="1294">
        <f t="shared" si="52"/>
        <v>0</v>
      </c>
      <c r="DB32" s="1295">
        <f t="shared" si="53"/>
        <v>0</v>
      </c>
      <c r="DC32" s="1296">
        <f t="shared" si="36"/>
        <v>0</v>
      </c>
      <c r="DD32" s="1294">
        <f t="shared" si="37"/>
        <v>0</v>
      </c>
      <c r="DE32" s="1295">
        <f t="shared" si="38"/>
        <v>0</v>
      </c>
      <c r="DF32" s="1296">
        <f t="shared" si="54"/>
        <v>0</v>
      </c>
      <c r="DG32" s="1294">
        <f t="shared" si="39"/>
        <v>0</v>
      </c>
      <c r="DH32" s="1295">
        <f t="shared" si="40"/>
        <v>0</v>
      </c>
      <c r="DI32" s="1296">
        <f t="shared" si="41"/>
        <v>0</v>
      </c>
      <c r="DJ32" s="1294">
        <f t="shared" si="42"/>
        <v>0</v>
      </c>
      <c r="DK32" s="1295">
        <f t="shared" si="43"/>
        <v>0</v>
      </c>
      <c r="DL32" s="1296">
        <f t="shared" si="44"/>
        <v>0</v>
      </c>
      <c r="DM32" s="1294">
        <f t="shared" si="45"/>
        <v>0</v>
      </c>
      <c r="DN32" s="1295">
        <f t="shared" si="46"/>
        <v>0</v>
      </c>
      <c r="DO32" s="1296">
        <f t="shared" si="47"/>
        <v>0</v>
      </c>
      <c r="DP32" s="1294">
        <f t="shared" si="48"/>
        <v>0</v>
      </c>
      <c r="DQ32" s="1295">
        <f t="shared" si="49"/>
        <v>0</v>
      </c>
      <c r="DR32" s="1296">
        <f t="shared" si="50"/>
        <v>0</v>
      </c>
      <c r="DS32" s="1294">
        <f t="shared" si="56"/>
        <v>0</v>
      </c>
      <c r="DT32" s="1295">
        <f t="shared" si="57"/>
        <v>0</v>
      </c>
      <c r="DU32" s="1296">
        <f t="shared" si="58"/>
        <v>0</v>
      </c>
      <c r="EC32" s="1227"/>
      <c r="ED32" s="1227"/>
      <c r="EE32" s="1227"/>
      <c r="EF32" s="1227"/>
      <c r="EG32" s="1227"/>
      <c r="EH32" s="1227"/>
      <c r="EI32" s="1227"/>
      <c r="EJ32" s="1227"/>
      <c r="EK32" s="1227"/>
      <c r="EL32" s="1227"/>
      <c r="EM32" s="1227"/>
      <c r="EN32" s="1227"/>
      <c r="EO32" s="1227"/>
      <c r="EP32" s="1227"/>
      <c r="EQ32" s="1227"/>
      <c r="ER32" s="1227"/>
      <c r="ES32" s="1227"/>
      <c r="ET32" s="1227"/>
      <c r="EU32" s="1227"/>
      <c r="EV32" s="1227"/>
      <c r="EW32" s="1227"/>
      <c r="EX32" s="1227"/>
      <c r="EY32" s="1227"/>
      <c r="EZ32" s="1227"/>
      <c r="FA32" s="1227"/>
      <c r="FB32" s="1227"/>
      <c r="FC32" s="1227"/>
      <c r="FD32" s="1227"/>
      <c r="FE32" s="1227"/>
      <c r="FF32" s="1227"/>
      <c r="FG32" s="1227"/>
      <c r="FH32" s="1227"/>
      <c r="FI32" s="1227"/>
      <c r="FJ32" s="1227"/>
      <c r="FK32" s="1227"/>
      <c r="FL32" s="1227"/>
      <c r="FM32" s="1227"/>
      <c r="FN32" s="1227"/>
      <c r="FO32" s="1227"/>
      <c r="FP32" s="1227"/>
      <c r="FQ32" s="1227"/>
      <c r="FR32" s="1227"/>
      <c r="FS32" s="1227"/>
      <c r="FT32" s="1227"/>
      <c r="FU32" s="1227"/>
      <c r="FV32" s="1227"/>
      <c r="FW32" s="1227"/>
      <c r="FX32" s="1227"/>
      <c r="FY32" s="1227"/>
      <c r="FZ32" s="1227"/>
      <c r="GA32" s="1227"/>
      <c r="GB32" s="1227"/>
      <c r="GC32" s="1227"/>
      <c r="GD32" s="1227"/>
      <c r="GE32" s="1227"/>
      <c r="GF32" s="1227"/>
      <c r="GG32" s="1227"/>
      <c r="GH32" s="1227"/>
      <c r="GI32" s="1227"/>
      <c r="GJ32" s="1227"/>
      <c r="GK32" s="1227"/>
      <c r="GL32" s="1227"/>
      <c r="GM32" s="1227"/>
      <c r="GN32" s="1227"/>
      <c r="GO32" s="1227"/>
      <c r="GP32" s="1227"/>
      <c r="GQ32" s="1227"/>
      <c r="GR32" s="1227"/>
      <c r="GS32" s="1227"/>
      <c r="GT32" s="1227"/>
      <c r="GU32" s="1227"/>
      <c r="GV32" s="1227"/>
      <c r="GW32" s="1227"/>
      <c r="GX32" s="1227"/>
      <c r="GY32" s="1227"/>
      <c r="GZ32" s="1227"/>
      <c r="HA32" s="1227"/>
      <c r="HB32" s="1227"/>
      <c r="HC32" s="1227"/>
      <c r="HD32" s="1227"/>
      <c r="HE32" s="1227"/>
      <c r="HF32" s="1227"/>
      <c r="HG32" s="1227"/>
      <c r="HH32" s="1227"/>
      <c r="HI32" s="1227"/>
      <c r="HJ32" s="1227"/>
      <c r="HK32" s="1227"/>
      <c r="HL32" s="1227"/>
      <c r="HM32" s="1227"/>
      <c r="HN32" s="1227"/>
      <c r="HO32" s="1227"/>
      <c r="HP32" s="1227"/>
      <c r="HQ32" s="1227"/>
      <c r="HR32" s="1227"/>
      <c r="HS32" s="1227"/>
      <c r="HT32" s="1227"/>
      <c r="HU32" s="1227"/>
      <c r="HV32" s="1227"/>
      <c r="HW32" s="1227"/>
      <c r="HX32" s="1227"/>
      <c r="HY32" s="1227"/>
      <c r="HZ32" s="1227"/>
      <c r="IA32" s="1227"/>
      <c r="IB32" s="1227"/>
      <c r="IC32" s="1227"/>
      <c r="ID32" s="1227"/>
      <c r="IE32" s="1227"/>
      <c r="IF32" s="1227"/>
      <c r="IG32" s="1227"/>
      <c r="IH32" s="1227"/>
      <c r="II32" s="1227"/>
      <c r="IJ32" s="1227"/>
      <c r="IK32" s="1227"/>
      <c r="IL32" s="1227"/>
      <c r="IM32" s="1227"/>
      <c r="IN32" s="1227"/>
      <c r="IO32" s="1227"/>
      <c r="IP32" s="1227"/>
      <c r="IQ32" s="1227"/>
      <c r="IR32" s="1227"/>
      <c r="IS32" s="1227"/>
      <c r="IT32" s="1227"/>
      <c r="IU32" s="1227"/>
      <c r="IV32" s="1227"/>
      <c r="IW32" s="1227"/>
      <c r="IX32" s="1227"/>
      <c r="IY32" s="1227"/>
      <c r="IZ32" s="1227"/>
      <c r="JA32" s="1227"/>
      <c r="JB32" s="1227"/>
      <c r="JC32" s="1227"/>
      <c r="JD32" s="1227"/>
      <c r="JE32" s="1227"/>
      <c r="JF32" s="1227"/>
      <c r="JG32" s="1227"/>
      <c r="JH32" s="1227"/>
      <c r="JI32" s="1227"/>
      <c r="JJ32" s="1227"/>
      <c r="JK32" s="1227"/>
      <c r="JL32" s="1227"/>
      <c r="JM32" s="1227"/>
      <c r="JN32" s="1227"/>
      <c r="JO32" s="1227"/>
      <c r="JP32" s="1227"/>
      <c r="JQ32" s="1227"/>
      <c r="JR32" s="1227"/>
      <c r="JS32" s="1227"/>
      <c r="JT32" s="1227"/>
      <c r="JU32" s="1227"/>
      <c r="JV32" s="1227"/>
      <c r="JW32" s="1227"/>
      <c r="JX32" s="1227"/>
      <c r="JY32" s="1227"/>
      <c r="JZ32" s="1227"/>
    </row>
    <row r="33" spans="1:286" s="1230" customFormat="1" ht="12.75" hidden="1" customHeight="1" thickBot="1">
      <c r="A33" s="1283"/>
      <c r="B33" s="1271"/>
      <c r="C33" s="660" t="s">
        <v>328</v>
      </c>
      <c r="D33" s="1347">
        <v>0.64583333333333337</v>
      </c>
      <c r="E33" s="1305" t="s">
        <v>322</v>
      </c>
      <c r="F33" s="1305" t="s">
        <v>305</v>
      </c>
      <c r="G33" s="1306" t="str">
        <f t="shared" si="26"/>
        <v>EARLY</v>
      </c>
      <c r="H33" s="1300" t="s">
        <v>256</v>
      </c>
      <c r="I33" s="1306" t="s">
        <v>306</v>
      </c>
      <c r="J33" s="1306" t="s">
        <v>314</v>
      </c>
      <c r="K33" s="1301"/>
      <c r="L33" s="1301"/>
      <c r="M33" s="1301"/>
      <c r="N33" s="1301"/>
      <c r="O33" s="1301"/>
      <c r="P33" s="1302"/>
      <c r="Q33" s="1302"/>
      <c r="R33" s="1301"/>
      <c r="S33" s="1301"/>
      <c r="T33" s="1301"/>
      <c r="U33" s="1301"/>
      <c r="V33" s="1301"/>
      <c r="W33" s="1302"/>
      <c r="X33" s="1302"/>
      <c r="Y33" s="1301"/>
      <c r="Z33" s="1301"/>
      <c r="AA33" s="1301"/>
      <c r="AB33" s="1301"/>
      <c r="AC33" s="1301"/>
      <c r="AD33" s="1302"/>
      <c r="AE33" s="1302"/>
      <c r="AF33" s="1301"/>
      <c r="AG33" s="1301"/>
      <c r="AH33" s="1301"/>
      <c r="AI33" s="1301"/>
      <c r="AJ33" s="1301"/>
      <c r="AK33" s="1302"/>
      <c r="AL33" s="1302"/>
      <c r="AM33" s="1290"/>
      <c r="AN33" s="1290"/>
      <c r="AO33" s="1301"/>
      <c r="AP33" s="1301"/>
      <c r="AQ33" s="1301"/>
      <c r="AR33" s="1302"/>
      <c r="AS33" s="1302"/>
      <c r="AT33" s="1301"/>
      <c r="AU33" s="1301"/>
      <c r="AV33" s="1301"/>
      <c r="AW33" s="1301"/>
      <c r="AX33" s="1301"/>
      <c r="AY33" s="1302"/>
      <c r="AZ33" s="1302"/>
      <c r="BA33" s="1301"/>
      <c r="BB33" s="1301"/>
      <c r="BC33" s="1301"/>
      <c r="BD33" s="1301"/>
      <c r="BE33" s="1301"/>
      <c r="BF33" s="1302"/>
      <c r="BG33" s="1302"/>
      <c r="BH33" s="1301"/>
      <c r="BI33" s="1301"/>
      <c r="BJ33" s="1301"/>
      <c r="BK33" s="1301"/>
      <c r="BL33" s="1301"/>
      <c r="BM33" s="1302"/>
      <c r="BN33" s="1302"/>
      <c r="BO33" s="1301"/>
      <c r="BP33" s="1301"/>
      <c r="BQ33" s="1301"/>
      <c r="BR33" s="1301"/>
      <c r="BS33" s="1301"/>
      <c r="BT33" s="1302"/>
      <c r="BU33" s="1302"/>
      <c r="BV33" s="1301"/>
      <c r="BW33" s="1301"/>
      <c r="BX33" s="1301"/>
      <c r="BY33" s="1301"/>
      <c r="BZ33" s="1301"/>
      <c r="CA33" s="1302"/>
      <c r="CB33" s="1302"/>
      <c r="CC33" s="1301"/>
      <c r="CD33" s="1303">
        <f t="shared" si="27"/>
        <v>0</v>
      </c>
      <c r="CE33" s="116"/>
      <c r="CF33" s="117">
        <v>2</v>
      </c>
      <c r="CG33" s="118">
        <f t="shared" si="28"/>
        <v>0.85572933876711821</v>
      </c>
      <c r="CH33" s="119">
        <f t="shared" si="29"/>
        <v>0</v>
      </c>
      <c r="CI33" s="120">
        <f t="shared" si="30"/>
        <v>0</v>
      </c>
      <c r="CJ33" s="121">
        <f t="shared" si="31"/>
        <v>0</v>
      </c>
      <c r="CK33" s="543" t="e">
        <f>17.5*1.4*I33</f>
        <v>#VALUE!</v>
      </c>
      <c r="CL33" s="543">
        <f>17.5*1.4*J33</f>
        <v>490</v>
      </c>
      <c r="CM33" s="734">
        <f t="shared" si="32"/>
        <v>326.66666666666663</v>
      </c>
      <c r="CN33" s="543"/>
      <c r="CO33" s="249">
        <v>280.68</v>
      </c>
      <c r="CP33" s="249"/>
      <c r="CQ33" s="249"/>
      <c r="CR33" s="249">
        <f t="shared" si="33"/>
        <v>0</v>
      </c>
      <c r="CS33" s="1468"/>
      <c r="CT33" s="1468"/>
      <c r="CU33" s="1333"/>
      <c r="CV33" s="1279"/>
      <c r="CW33" s="1279">
        <f t="shared" si="34"/>
        <v>0</v>
      </c>
      <c r="CX33" s="1279">
        <f t="shared" si="35"/>
        <v>0</v>
      </c>
      <c r="CY33" s="1279"/>
      <c r="CZ33" s="1279"/>
      <c r="DA33" s="1294">
        <f t="shared" si="52"/>
        <v>0</v>
      </c>
      <c r="DB33" s="1295">
        <f t="shared" si="53"/>
        <v>0</v>
      </c>
      <c r="DC33" s="1296">
        <f t="shared" si="36"/>
        <v>0</v>
      </c>
      <c r="DD33" s="1294">
        <f t="shared" si="37"/>
        <v>0</v>
      </c>
      <c r="DE33" s="1295">
        <f t="shared" si="38"/>
        <v>0</v>
      </c>
      <c r="DF33" s="1296">
        <f t="shared" si="54"/>
        <v>0</v>
      </c>
      <c r="DG33" s="1294">
        <f t="shared" si="39"/>
        <v>0</v>
      </c>
      <c r="DH33" s="1295">
        <f t="shared" si="40"/>
        <v>0</v>
      </c>
      <c r="DI33" s="1296">
        <f t="shared" si="41"/>
        <v>0</v>
      </c>
      <c r="DJ33" s="1294">
        <f t="shared" si="42"/>
        <v>0</v>
      </c>
      <c r="DK33" s="1295">
        <f t="shared" si="43"/>
        <v>0</v>
      </c>
      <c r="DL33" s="1296">
        <f t="shared" si="44"/>
        <v>0</v>
      </c>
      <c r="DM33" s="1294">
        <f t="shared" si="45"/>
        <v>0</v>
      </c>
      <c r="DN33" s="1295">
        <f t="shared" si="46"/>
        <v>0</v>
      </c>
      <c r="DO33" s="1296">
        <f t="shared" si="47"/>
        <v>0</v>
      </c>
      <c r="DP33" s="1294">
        <f t="shared" si="48"/>
        <v>0</v>
      </c>
      <c r="DQ33" s="1295">
        <f t="shared" si="49"/>
        <v>0</v>
      </c>
      <c r="DR33" s="1296">
        <f t="shared" si="50"/>
        <v>0</v>
      </c>
      <c r="DS33" s="1294">
        <f t="shared" si="56"/>
        <v>0</v>
      </c>
      <c r="DT33" s="1295">
        <f t="shared" si="57"/>
        <v>0</v>
      </c>
      <c r="DU33" s="1296">
        <f t="shared" si="58"/>
        <v>0</v>
      </c>
      <c r="EC33" s="1227"/>
      <c r="ED33" s="1227"/>
      <c r="EE33" s="1227"/>
      <c r="EF33" s="1227"/>
      <c r="EG33" s="1227"/>
      <c r="EH33" s="1227"/>
      <c r="EI33" s="1227"/>
      <c r="EJ33" s="1227"/>
      <c r="EK33" s="1227"/>
      <c r="EL33" s="1227"/>
      <c r="EM33" s="1227"/>
      <c r="EN33" s="1227"/>
      <c r="EO33" s="1227"/>
      <c r="EP33" s="1227"/>
      <c r="EQ33" s="1227"/>
      <c r="ER33" s="1227"/>
      <c r="ES33" s="1227"/>
      <c r="ET33" s="1227"/>
      <c r="EU33" s="1227"/>
      <c r="EV33" s="1227"/>
      <c r="EW33" s="1227"/>
      <c r="EX33" s="1227"/>
      <c r="EY33" s="1227"/>
      <c r="EZ33" s="1227"/>
      <c r="FA33" s="1227"/>
      <c r="FB33" s="1227"/>
      <c r="FC33" s="1227"/>
      <c r="FD33" s="1227"/>
      <c r="FE33" s="1227"/>
      <c r="FF33" s="1227"/>
      <c r="FG33" s="1227"/>
      <c r="FH33" s="1227"/>
      <c r="FI33" s="1227"/>
      <c r="FJ33" s="1227"/>
      <c r="FK33" s="1227"/>
      <c r="FL33" s="1227"/>
      <c r="FM33" s="1227"/>
      <c r="FN33" s="1227"/>
      <c r="FO33" s="1227"/>
      <c r="FP33" s="1227"/>
      <c r="FQ33" s="1227"/>
      <c r="FR33" s="1227"/>
      <c r="FS33" s="1227"/>
      <c r="FT33" s="1227"/>
      <c r="FU33" s="1227"/>
      <c r="FV33" s="1227"/>
      <c r="FW33" s="1227"/>
      <c r="FX33" s="1227"/>
      <c r="FY33" s="1227"/>
      <c r="FZ33" s="1227"/>
      <c r="GA33" s="1227"/>
      <c r="GB33" s="1227"/>
      <c r="GC33" s="1227"/>
      <c r="GD33" s="1227"/>
      <c r="GE33" s="1227"/>
      <c r="GF33" s="1227"/>
      <c r="GG33" s="1227"/>
      <c r="GH33" s="1227"/>
      <c r="GI33" s="1227"/>
      <c r="GJ33" s="1227"/>
      <c r="GK33" s="1227"/>
      <c r="GL33" s="1227"/>
      <c r="GM33" s="1227"/>
      <c r="GN33" s="1227"/>
      <c r="GO33" s="1227"/>
      <c r="GP33" s="1227"/>
      <c r="GQ33" s="1227"/>
      <c r="GR33" s="1227"/>
      <c r="GS33" s="1227"/>
      <c r="GT33" s="1227"/>
      <c r="GU33" s="1227"/>
      <c r="GV33" s="1227"/>
      <c r="GW33" s="1227"/>
      <c r="GX33" s="1227"/>
      <c r="GY33" s="1227"/>
      <c r="GZ33" s="1227"/>
      <c r="HA33" s="1227"/>
      <c r="HB33" s="1227"/>
      <c r="HC33" s="1227"/>
      <c r="HD33" s="1227"/>
      <c r="HE33" s="1227"/>
      <c r="HF33" s="1227"/>
      <c r="HG33" s="1227"/>
      <c r="HH33" s="1227"/>
      <c r="HI33" s="1227"/>
      <c r="HJ33" s="1227"/>
      <c r="HK33" s="1227"/>
      <c r="HL33" s="1227"/>
      <c r="HM33" s="1227"/>
      <c r="HN33" s="1227"/>
      <c r="HO33" s="1227"/>
      <c r="HP33" s="1227"/>
      <c r="HQ33" s="1227"/>
      <c r="HR33" s="1227"/>
      <c r="HS33" s="1227"/>
      <c r="HT33" s="1227"/>
      <c r="HU33" s="1227"/>
      <c r="HV33" s="1227"/>
      <c r="HW33" s="1227"/>
      <c r="HX33" s="1227"/>
      <c r="HY33" s="1227"/>
      <c r="HZ33" s="1227"/>
      <c r="IA33" s="1227"/>
      <c r="IB33" s="1227"/>
      <c r="IC33" s="1227"/>
      <c r="ID33" s="1227"/>
      <c r="IE33" s="1227"/>
      <c r="IF33" s="1227"/>
      <c r="IG33" s="1227"/>
      <c r="IH33" s="1227"/>
      <c r="II33" s="1227"/>
      <c r="IJ33" s="1227"/>
      <c r="IK33" s="1227"/>
      <c r="IL33" s="1227"/>
      <c r="IM33" s="1227"/>
      <c r="IN33" s="1227"/>
      <c r="IO33" s="1227"/>
      <c r="IP33" s="1227"/>
      <c r="IQ33" s="1227"/>
      <c r="IR33" s="1227"/>
      <c r="IS33" s="1227"/>
      <c r="IT33" s="1227"/>
      <c r="IU33" s="1227"/>
      <c r="IV33" s="1227"/>
      <c r="IW33" s="1227"/>
      <c r="IX33" s="1227"/>
      <c r="IY33" s="1227"/>
      <c r="IZ33" s="1227"/>
      <c r="JA33" s="1227"/>
      <c r="JB33" s="1227"/>
      <c r="JC33" s="1227"/>
      <c r="JD33" s="1227"/>
      <c r="JE33" s="1227"/>
      <c r="JF33" s="1227"/>
      <c r="JG33" s="1227"/>
      <c r="JH33" s="1227"/>
      <c r="JI33" s="1227"/>
      <c r="JJ33" s="1227"/>
      <c r="JK33" s="1227"/>
      <c r="JL33" s="1227"/>
      <c r="JM33" s="1227"/>
      <c r="JN33" s="1227"/>
      <c r="JO33" s="1227"/>
      <c r="JP33" s="1227"/>
      <c r="JQ33" s="1227"/>
      <c r="JR33" s="1227"/>
      <c r="JS33" s="1227"/>
      <c r="JT33" s="1227"/>
      <c r="JU33" s="1227"/>
      <c r="JV33" s="1227"/>
      <c r="JW33" s="1227"/>
      <c r="JX33" s="1227"/>
      <c r="JY33" s="1227"/>
      <c r="JZ33" s="1227"/>
    </row>
    <row r="34" spans="1:286" s="1230" customFormat="1" ht="12.75" hidden="1" customHeight="1" thickBot="1">
      <c r="A34" s="1283"/>
      <c r="B34" s="1271"/>
      <c r="C34" s="660" t="s">
        <v>329</v>
      </c>
      <c r="D34" s="1347">
        <v>0.6875</v>
      </c>
      <c r="E34" s="1305" t="s">
        <v>322</v>
      </c>
      <c r="F34" s="1305" t="s">
        <v>305</v>
      </c>
      <c r="G34" s="1306" t="str">
        <f t="shared" si="26"/>
        <v>EARLY</v>
      </c>
      <c r="H34" s="1300" t="s">
        <v>256</v>
      </c>
      <c r="I34" s="1306" t="s">
        <v>306</v>
      </c>
      <c r="J34" s="1306" t="s">
        <v>314</v>
      </c>
      <c r="K34" s="1301"/>
      <c r="L34" s="1301"/>
      <c r="M34" s="1301"/>
      <c r="N34" s="1301"/>
      <c r="O34" s="1301"/>
      <c r="P34" s="1302"/>
      <c r="Q34" s="1302"/>
      <c r="R34" s="1301"/>
      <c r="S34" s="1301"/>
      <c r="T34" s="1301"/>
      <c r="U34" s="1301"/>
      <c r="V34" s="1301"/>
      <c r="W34" s="1302"/>
      <c r="X34" s="1302"/>
      <c r="Y34" s="1301"/>
      <c r="Z34" s="1301"/>
      <c r="AA34" s="1301"/>
      <c r="AB34" s="1301"/>
      <c r="AC34" s="1301"/>
      <c r="AD34" s="1302"/>
      <c r="AE34" s="1302"/>
      <c r="AF34" s="1301"/>
      <c r="AG34" s="1301"/>
      <c r="AH34" s="1301"/>
      <c r="AI34" s="1301"/>
      <c r="AJ34" s="1301"/>
      <c r="AK34" s="1302"/>
      <c r="AL34" s="1302"/>
      <c r="AM34" s="1290"/>
      <c r="AN34" s="1290"/>
      <c r="AO34" s="1301"/>
      <c r="AP34" s="1301"/>
      <c r="AQ34" s="1301"/>
      <c r="AR34" s="1302"/>
      <c r="AS34" s="1302"/>
      <c r="AT34" s="1301"/>
      <c r="AU34" s="1301"/>
      <c r="AV34" s="1301"/>
      <c r="AW34" s="1301"/>
      <c r="AX34" s="1301"/>
      <c r="AY34" s="1302"/>
      <c r="AZ34" s="1302"/>
      <c r="BA34" s="1301"/>
      <c r="BB34" s="1301"/>
      <c r="BC34" s="1301"/>
      <c r="BD34" s="1301"/>
      <c r="BE34" s="1301"/>
      <c r="BF34" s="1302"/>
      <c r="BG34" s="1302"/>
      <c r="BH34" s="1301"/>
      <c r="BI34" s="1301"/>
      <c r="BJ34" s="1301"/>
      <c r="BK34" s="1301"/>
      <c r="BL34" s="1301"/>
      <c r="BM34" s="1302"/>
      <c r="BN34" s="1302"/>
      <c r="BO34" s="1301"/>
      <c r="BP34" s="1301"/>
      <c r="BQ34" s="1301"/>
      <c r="BR34" s="1301"/>
      <c r="BS34" s="1301"/>
      <c r="BT34" s="1302"/>
      <c r="BU34" s="1302"/>
      <c r="BV34" s="1301"/>
      <c r="BW34" s="1301"/>
      <c r="BX34" s="1301"/>
      <c r="BY34" s="1301"/>
      <c r="BZ34" s="1301"/>
      <c r="CA34" s="1302"/>
      <c r="CB34" s="1302"/>
      <c r="CC34" s="1301"/>
      <c r="CD34" s="1303">
        <f t="shared" si="27"/>
        <v>0</v>
      </c>
      <c r="CE34" s="116"/>
      <c r="CF34" s="117">
        <v>1.5</v>
      </c>
      <c r="CG34" s="118">
        <f t="shared" si="28"/>
        <v>0.64179700407533868</v>
      </c>
      <c r="CH34" s="119">
        <f t="shared" si="29"/>
        <v>0</v>
      </c>
      <c r="CI34" s="120">
        <f t="shared" si="30"/>
        <v>0</v>
      </c>
      <c r="CJ34" s="121">
        <f t="shared" si="31"/>
        <v>0</v>
      </c>
      <c r="CK34" s="543" t="e">
        <f>7.5*1.1*I34</f>
        <v>#VALUE!</v>
      </c>
      <c r="CL34" s="543">
        <f>7.5*1.1*J34</f>
        <v>165</v>
      </c>
      <c r="CM34" s="734">
        <f t="shared" si="32"/>
        <v>110</v>
      </c>
      <c r="CN34" s="543"/>
      <c r="CO34" s="249">
        <v>280.68</v>
      </c>
      <c r="CP34" s="249"/>
      <c r="CQ34" s="249"/>
      <c r="CR34" s="249">
        <f t="shared" si="33"/>
        <v>0</v>
      </c>
      <c r="CS34" s="1468"/>
      <c r="CT34" s="1468"/>
      <c r="CU34" s="1333"/>
      <c r="CV34" s="1279"/>
      <c r="CW34" s="1279">
        <f t="shared" si="34"/>
        <v>0</v>
      </c>
      <c r="CX34" s="1279">
        <f t="shared" si="35"/>
        <v>0</v>
      </c>
      <c r="CY34" s="1279"/>
      <c r="CZ34" s="1279"/>
      <c r="DA34" s="1294">
        <f t="shared" si="52"/>
        <v>0</v>
      </c>
      <c r="DB34" s="1295">
        <f t="shared" si="53"/>
        <v>0</v>
      </c>
      <c r="DC34" s="1296">
        <f t="shared" si="36"/>
        <v>0</v>
      </c>
      <c r="DD34" s="1294">
        <f t="shared" si="37"/>
        <v>0</v>
      </c>
      <c r="DE34" s="1295">
        <f t="shared" si="38"/>
        <v>0</v>
      </c>
      <c r="DF34" s="1296">
        <f t="shared" si="54"/>
        <v>0</v>
      </c>
      <c r="DG34" s="1294">
        <f t="shared" si="39"/>
        <v>0</v>
      </c>
      <c r="DH34" s="1295">
        <f t="shared" si="40"/>
        <v>0</v>
      </c>
      <c r="DI34" s="1296">
        <f t="shared" si="41"/>
        <v>0</v>
      </c>
      <c r="DJ34" s="1294">
        <f t="shared" si="42"/>
        <v>0</v>
      </c>
      <c r="DK34" s="1295">
        <f t="shared" si="43"/>
        <v>0</v>
      </c>
      <c r="DL34" s="1296">
        <f t="shared" si="44"/>
        <v>0</v>
      </c>
      <c r="DM34" s="1294">
        <f t="shared" si="45"/>
        <v>0</v>
      </c>
      <c r="DN34" s="1295">
        <f t="shared" si="46"/>
        <v>0</v>
      </c>
      <c r="DO34" s="1296">
        <f t="shared" si="47"/>
        <v>0</v>
      </c>
      <c r="DP34" s="1294">
        <f t="shared" si="48"/>
        <v>0</v>
      </c>
      <c r="DQ34" s="1295">
        <f t="shared" si="49"/>
        <v>0</v>
      </c>
      <c r="DR34" s="1296">
        <f t="shared" si="50"/>
        <v>0</v>
      </c>
      <c r="DS34" s="1294">
        <f t="shared" si="56"/>
        <v>0</v>
      </c>
      <c r="DT34" s="1295">
        <f t="shared" si="57"/>
        <v>0</v>
      </c>
      <c r="DU34" s="1296">
        <f t="shared" si="58"/>
        <v>0</v>
      </c>
      <c r="EC34" s="1227"/>
      <c r="ED34" s="1227"/>
      <c r="EE34" s="1227"/>
      <c r="EF34" s="1227"/>
      <c r="EG34" s="1227"/>
      <c r="EH34" s="1227"/>
      <c r="EI34" s="1227"/>
      <c r="EJ34" s="1227"/>
      <c r="EK34" s="1227"/>
      <c r="EL34" s="1227"/>
      <c r="EM34" s="1227"/>
      <c r="EN34" s="1227"/>
      <c r="EO34" s="1227"/>
      <c r="EP34" s="1227"/>
      <c r="EQ34" s="1227"/>
      <c r="ER34" s="1227"/>
      <c r="ES34" s="1227"/>
      <c r="ET34" s="1227"/>
      <c r="EU34" s="1227"/>
      <c r="EV34" s="1227"/>
      <c r="EW34" s="1227"/>
      <c r="EX34" s="1227"/>
      <c r="EY34" s="1227"/>
      <c r="EZ34" s="1227"/>
      <c r="FA34" s="1227"/>
      <c r="FB34" s="1227"/>
      <c r="FC34" s="1227"/>
      <c r="FD34" s="1227"/>
      <c r="FE34" s="1227"/>
      <c r="FF34" s="1227"/>
      <c r="FG34" s="1227"/>
      <c r="FH34" s="1227"/>
      <c r="FI34" s="1227"/>
      <c r="FJ34" s="1227"/>
      <c r="FK34" s="1227"/>
      <c r="FL34" s="1227"/>
      <c r="FM34" s="1227"/>
      <c r="FN34" s="1227"/>
      <c r="FO34" s="1227"/>
      <c r="FP34" s="1227"/>
      <c r="FQ34" s="1227"/>
      <c r="FR34" s="1227"/>
      <c r="FS34" s="1227"/>
      <c r="FT34" s="1227"/>
      <c r="FU34" s="1227"/>
      <c r="FV34" s="1227"/>
      <c r="FW34" s="1227"/>
      <c r="FX34" s="1227"/>
      <c r="FY34" s="1227"/>
      <c r="FZ34" s="1227"/>
      <c r="GA34" s="1227"/>
      <c r="GB34" s="1227"/>
      <c r="GC34" s="1227"/>
      <c r="GD34" s="1227"/>
      <c r="GE34" s="1227"/>
      <c r="GF34" s="1227"/>
      <c r="GG34" s="1227"/>
      <c r="GH34" s="1227"/>
      <c r="GI34" s="1227"/>
      <c r="GJ34" s="1227"/>
      <c r="GK34" s="1227"/>
      <c r="GL34" s="1227"/>
      <c r="GM34" s="1227"/>
      <c r="GN34" s="1227"/>
      <c r="GO34" s="1227"/>
      <c r="GP34" s="1227"/>
      <c r="GQ34" s="1227"/>
      <c r="GR34" s="1227"/>
      <c r="GS34" s="1227"/>
      <c r="GT34" s="1227"/>
      <c r="GU34" s="1227"/>
      <c r="GV34" s="1227"/>
      <c r="GW34" s="1227"/>
      <c r="GX34" s="1227"/>
      <c r="GY34" s="1227"/>
      <c r="GZ34" s="1227"/>
      <c r="HA34" s="1227"/>
      <c r="HB34" s="1227"/>
      <c r="HC34" s="1227"/>
      <c r="HD34" s="1227"/>
      <c r="HE34" s="1227"/>
      <c r="HF34" s="1227"/>
      <c r="HG34" s="1227"/>
      <c r="HH34" s="1227"/>
      <c r="HI34" s="1227"/>
      <c r="HJ34" s="1227"/>
      <c r="HK34" s="1227"/>
      <c r="HL34" s="1227"/>
      <c r="HM34" s="1227"/>
      <c r="HN34" s="1227"/>
      <c r="HO34" s="1227"/>
      <c r="HP34" s="1227"/>
      <c r="HQ34" s="1227"/>
      <c r="HR34" s="1227"/>
      <c r="HS34" s="1227"/>
      <c r="HT34" s="1227"/>
      <c r="HU34" s="1227"/>
      <c r="HV34" s="1227"/>
      <c r="HW34" s="1227"/>
      <c r="HX34" s="1227"/>
      <c r="HY34" s="1227"/>
      <c r="HZ34" s="1227"/>
      <c r="IA34" s="1227"/>
      <c r="IB34" s="1227"/>
      <c r="IC34" s="1227"/>
      <c r="ID34" s="1227"/>
      <c r="IE34" s="1227"/>
      <c r="IF34" s="1227"/>
      <c r="IG34" s="1227"/>
      <c r="IH34" s="1227"/>
      <c r="II34" s="1227"/>
      <c r="IJ34" s="1227"/>
      <c r="IK34" s="1227"/>
      <c r="IL34" s="1227"/>
      <c r="IM34" s="1227"/>
      <c r="IN34" s="1227"/>
      <c r="IO34" s="1227"/>
      <c r="IP34" s="1227"/>
      <c r="IQ34" s="1227"/>
      <c r="IR34" s="1227"/>
      <c r="IS34" s="1227"/>
      <c r="IT34" s="1227"/>
      <c r="IU34" s="1227"/>
      <c r="IV34" s="1227"/>
      <c r="IW34" s="1227"/>
      <c r="IX34" s="1227"/>
      <c r="IY34" s="1227"/>
      <c r="IZ34" s="1227"/>
      <c r="JA34" s="1227"/>
      <c r="JB34" s="1227"/>
      <c r="JC34" s="1227"/>
      <c r="JD34" s="1227"/>
      <c r="JE34" s="1227"/>
      <c r="JF34" s="1227"/>
      <c r="JG34" s="1227"/>
      <c r="JH34" s="1227"/>
      <c r="JI34" s="1227"/>
      <c r="JJ34" s="1227"/>
      <c r="JK34" s="1227"/>
      <c r="JL34" s="1227"/>
      <c r="JM34" s="1227"/>
      <c r="JN34" s="1227"/>
      <c r="JO34" s="1227"/>
      <c r="JP34" s="1227"/>
      <c r="JQ34" s="1227"/>
      <c r="JR34" s="1227"/>
      <c r="JS34" s="1227"/>
      <c r="JT34" s="1227"/>
      <c r="JU34" s="1227"/>
      <c r="JV34" s="1227"/>
      <c r="JW34" s="1227"/>
      <c r="JX34" s="1227"/>
      <c r="JY34" s="1227"/>
      <c r="JZ34" s="1227"/>
    </row>
    <row r="35" spans="1:286" s="1230" customFormat="1" ht="12.75" hidden="1" customHeight="1" thickBot="1">
      <c r="A35" s="1283"/>
      <c r="B35" s="1271"/>
      <c r="C35" s="108" t="s">
        <v>323</v>
      </c>
      <c r="D35" s="706">
        <v>0.72916666666666663</v>
      </c>
      <c r="E35" s="1305" t="s">
        <v>322</v>
      </c>
      <c r="F35" s="1305" t="s">
        <v>305</v>
      </c>
      <c r="G35" s="1306" t="str">
        <f t="shared" si="26"/>
        <v>EARLY</v>
      </c>
      <c r="H35" s="1300" t="s">
        <v>256</v>
      </c>
      <c r="I35" s="1306" t="s">
        <v>306</v>
      </c>
      <c r="J35" s="1306" t="s">
        <v>314</v>
      </c>
      <c r="K35" s="1301"/>
      <c r="L35" s="1301"/>
      <c r="M35" s="1301"/>
      <c r="N35" s="1301"/>
      <c r="O35" s="1301"/>
      <c r="P35" s="1302"/>
      <c r="Q35" s="1302"/>
      <c r="R35" s="1301"/>
      <c r="S35" s="1301"/>
      <c r="T35" s="1301"/>
      <c r="U35" s="1301"/>
      <c r="V35" s="1301"/>
      <c r="W35" s="1302"/>
      <c r="X35" s="1302"/>
      <c r="Y35" s="1301"/>
      <c r="Z35" s="1301"/>
      <c r="AA35" s="1301"/>
      <c r="AB35" s="1301"/>
      <c r="AC35" s="1301"/>
      <c r="AD35" s="1302"/>
      <c r="AE35" s="1302"/>
      <c r="AF35" s="1301"/>
      <c r="AG35" s="1301"/>
      <c r="AH35" s="1301"/>
      <c r="AI35" s="1301"/>
      <c r="AJ35" s="1301"/>
      <c r="AK35" s="1302"/>
      <c r="AL35" s="1302"/>
      <c r="AM35" s="1290"/>
      <c r="AN35" s="1290"/>
      <c r="AO35" s="1301"/>
      <c r="AP35" s="1301"/>
      <c r="AQ35" s="1301"/>
      <c r="AR35" s="1302"/>
      <c r="AS35" s="1302"/>
      <c r="AT35" s="1301"/>
      <c r="AU35" s="1301"/>
      <c r="AV35" s="1301"/>
      <c r="AW35" s="1301"/>
      <c r="AX35" s="1301"/>
      <c r="AY35" s="1302"/>
      <c r="AZ35" s="1302"/>
      <c r="BA35" s="1301"/>
      <c r="BB35" s="1301"/>
      <c r="BC35" s="1301"/>
      <c r="BD35" s="1301"/>
      <c r="BE35" s="1301"/>
      <c r="BF35" s="1302"/>
      <c r="BG35" s="1302"/>
      <c r="BH35" s="1301"/>
      <c r="BI35" s="1301"/>
      <c r="BJ35" s="1301"/>
      <c r="BK35" s="1301"/>
      <c r="BL35" s="1301"/>
      <c r="BM35" s="1302"/>
      <c r="BN35" s="1302"/>
      <c r="BO35" s="1301"/>
      <c r="BP35" s="1301"/>
      <c r="BQ35" s="1301"/>
      <c r="BR35" s="1301"/>
      <c r="BS35" s="1301"/>
      <c r="BT35" s="1302"/>
      <c r="BU35" s="1302"/>
      <c r="BV35" s="1301"/>
      <c r="BW35" s="1301"/>
      <c r="BX35" s="1301"/>
      <c r="BY35" s="1301"/>
      <c r="BZ35" s="1301"/>
      <c r="CA35" s="1302"/>
      <c r="CB35" s="1302"/>
      <c r="CC35" s="1301"/>
      <c r="CD35" s="1303">
        <f t="shared" si="27"/>
        <v>0</v>
      </c>
      <c r="CE35" s="116"/>
      <c r="CF35" s="117">
        <v>3.9</v>
      </c>
      <c r="CG35" s="118">
        <f t="shared" si="28"/>
        <v>1.6686722105958804</v>
      </c>
      <c r="CH35" s="119">
        <f t="shared" si="29"/>
        <v>0</v>
      </c>
      <c r="CI35" s="120">
        <f t="shared" si="30"/>
        <v>0</v>
      </c>
      <c r="CJ35" s="121">
        <f t="shared" si="31"/>
        <v>0</v>
      </c>
      <c r="CK35" s="543" t="e">
        <f>14.8*2.3*I35</f>
        <v>#VALUE!</v>
      </c>
      <c r="CL35" s="543">
        <f>14.8*2.3*J35</f>
        <v>680.8</v>
      </c>
      <c r="CM35" s="734">
        <f t="shared" si="32"/>
        <v>453.86666666666662</v>
      </c>
      <c r="CN35" s="543"/>
      <c r="CO35" s="249">
        <v>280.68</v>
      </c>
      <c r="CP35" s="249"/>
      <c r="CQ35" s="249"/>
      <c r="CR35" s="249">
        <f t="shared" si="33"/>
        <v>0</v>
      </c>
      <c r="CS35" s="1468"/>
      <c r="CT35" s="1468"/>
      <c r="CU35" s="1333"/>
      <c r="CV35" s="1279"/>
      <c r="CW35" s="1279">
        <f t="shared" si="34"/>
        <v>0</v>
      </c>
      <c r="CX35" s="1279">
        <f t="shared" si="35"/>
        <v>0</v>
      </c>
      <c r="CY35" s="1279"/>
      <c r="CZ35" s="1279"/>
      <c r="DA35" s="1294">
        <f t="shared" si="52"/>
        <v>0</v>
      </c>
      <c r="DB35" s="1295">
        <f t="shared" si="53"/>
        <v>0</v>
      </c>
      <c r="DC35" s="1296">
        <f t="shared" si="36"/>
        <v>0</v>
      </c>
      <c r="DD35" s="1294">
        <f t="shared" si="37"/>
        <v>0</v>
      </c>
      <c r="DE35" s="1295">
        <f t="shared" si="38"/>
        <v>0</v>
      </c>
      <c r="DF35" s="1296">
        <f t="shared" si="54"/>
        <v>0</v>
      </c>
      <c r="DG35" s="1294">
        <f t="shared" si="39"/>
        <v>0</v>
      </c>
      <c r="DH35" s="1295">
        <f t="shared" si="40"/>
        <v>0</v>
      </c>
      <c r="DI35" s="1296">
        <f t="shared" si="41"/>
        <v>0</v>
      </c>
      <c r="DJ35" s="1294">
        <f t="shared" si="42"/>
        <v>0</v>
      </c>
      <c r="DK35" s="1295">
        <f t="shared" si="43"/>
        <v>0</v>
      </c>
      <c r="DL35" s="1296">
        <f t="shared" si="44"/>
        <v>0</v>
      </c>
      <c r="DM35" s="1294">
        <f t="shared" si="45"/>
        <v>0</v>
      </c>
      <c r="DN35" s="1295">
        <f t="shared" si="46"/>
        <v>0</v>
      </c>
      <c r="DO35" s="1296">
        <f t="shared" si="47"/>
        <v>0</v>
      </c>
      <c r="DP35" s="1294">
        <f t="shared" si="48"/>
        <v>0</v>
      </c>
      <c r="DQ35" s="1295">
        <f t="shared" si="49"/>
        <v>0</v>
      </c>
      <c r="DR35" s="1296">
        <f t="shared" si="50"/>
        <v>0</v>
      </c>
      <c r="DS35" s="1294">
        <f t="shared" si="56"/>
        <v>0</v>
      </c>
      <c r="DT35" s="1295">
        <f t="shared" si="57"/>
        <v>0</v>
      </c>
      <c r="DU35" s="1296">
        <f t="shared" si="58"/>
        <v>0</v>
      </c>
      <c r="EC35" s="1227"/>
      <c r="ED35" s="1227"/>
      <c r="EE35" s="1227"/>
      <c r="EF35" s="1227"/>
      <c r="EG35" s="1227"/>
      <c r="EH35" s="1227"/>
      <c r="EI35" s="1227"/>
      <c r="EJ35" s="1227"/>
      <c r="EK35" s="1227"/>
      <c r="EL35" s="1227"/>
      <c r="EM35" s="1227"/>
      <c r="EN35" s="1227"/>
      <c r="EO35" s="1227"/>
      <c r="EP35" s="1227"/>
      <c r="EQ35" s="1227"/>
      <c r="ER35" s="1227"/>
      <c r="ES35" s="1227"/>
      <c r="ET35" s="1227"/>
      <c r="EU35" s="1227"/>
      <c r="EV35" s="1227"/>
      <c r="EW35" s="1227"/>
      <c r="EX35" s="1227"/>
      <c r="EY35" s="1227"/>
      <c r="EZ35" s="1227"/>
      <c r="FA35" s="1227"/>
      <c r="FB35" s="1227"/>
      <c r="FC35" s="1227"/>
      <c r="FD35" s="1227"/>
      <c r="FE35" s="1227"/>
      <c r="FF35" s="1227"/>
      <c r="FG35" s="1227"/>
      <c r="FH35" s="1227"/>
      <c r="FI35" s="1227"/>
      <c r="FJ35" s="1227"/>
      <c r="FK35" s="1227"/>
      <c r="FL35" s="1227"/>
      <c r="FM35" s="1227"/>
      <c r="FN35" s="1227"/>
      <c r="FO35" s="1227"/>
      <c r="FP35" s="1227"/>
      <c r="FQ35" s="1227"/>
      <c r="FR35" s="1227"/>
      <c r="FS35" s="1227"/>
      <c r="FT35" s="1227"/>
      <c r="FU35" s="1227"/>
      <c r="FV35" s="1227"/>
      <c r="FW35" s="1227"/>
      <c r="FX35" s="1227"/>
      <c r="FY35" s="1227"/>
      <c r="FZ35" s="1227"/>
      <c r="GA35" s="1227"/>
      <c r="GB35" s="1227"/>
      <c r="GC35" s="1227"/>
      <c r="GD35" s="1227"/>
      <c r="GE35" s="1227"/>
      <c r="GF35" s="1227"/>
      <c r="GG35" s="1227"/>
      <c r="GH35" s="1227"/>
      <c r="GI35" s="1227"/>
      <c r="GJ35" s="1227"/>
      <c r="GK35" s="1227"/>
      <c r="GL35" s="1227"/>
      <c r="GM35" s="1227"/>
      <c r="GN35" s="1227"/>
      <c r="GO35" s="1227"/>
      <c r="GP35" s="1227"/>
      <c r="GQ35" s="1227"/>
      <c r="GR35" s="1227"/>
      <c r="GS35" s="1227"/>
      <c r="GT35" s="1227"/>
      <c r="GU35" s="1227"/>
      <c r="GV35" s="1227"/>
      <c r="GW35" s="1227"/>
      <c r="GX35" s="1227"/>
      <c r="GY35" s="1227"/>
      <c r="GZ35" s="1227"/>
      <c r="HA35" s="1227"/>
      <c r="HB35" s="1227"/>
      <c r="HC35" s="1227"/>
      <c r="HD35" s="1227"/>
      <c r="HE35" s="1227"/>
      <c r="HF35" s="1227"/>
      <c r="HG35" s="1227"/>
      <c r="HH35" s="1227"/>
      <c r="HI35" s="1227"/>
      <c r="HJ35" s="1227"/>
      <c r="HK35" s="1227"/>
      <c r="HL35" s="1227"/>
      <c r="HM35" s="1227"/>
      <c r="HN35" s="1227"/>
      <c r="HO35" s="1227"/>
      <c r="HP35" s="1227"/>
      <c r="HQ35" s="1227"/>
      <c r="HR35" s="1227"/>
      <c r="HS35" s="1227"/>
      <c r="HT35" s="1227"/>
      <c r="HU35" s="1227"/>
      <c r="HV35" s="1227"/>
      <c r="HW35" s="1227"/>
      <c r="HX35" s="1227"/>
      <c r="HY35" s="1227"/>
      <c r="HZ35" s="1227"/>
      <c r="IA35" s="1227"/>
      <c r="IB35" s="1227"/>
      <c r="IC35" s="1227"/>
      <c r="ID35" s="1227"/>
      <c r="IE35" s="1227"/>
      <c r="IF35" s="1227"/>
      <c r="IG35" s="1227"/>
      <c r="IH35" s="1227"/>
      <c r="II35" s="1227"/>
      <c r="IJ35" s="1227"/>
      <c r="IK35" s="1227"/>
      <c r="IL35" s="1227"/>
      <c r="IM35" s="1227"/>
      <c r="IN35" s="1227"/>
      <c r="IO35" s="1227"/>
      <c r="IP35" s="1227"/>
      <c r="IQ35" s="1227"/>
      <c r="IR35" s="1227"/>
      <c r="IS35" s="1227"/>
      <c r="IT35" s="1227"/>
      <c r="IU35" s="1227"/>
      <c r="IV35" s="1227"/>
      <c r="IW35" s="1227"/>
      <c r="IX35" s="1227"/>
      <c r="IY35" s="1227"/>
      <c r="IZ35" s="1227"/>
      <c r="JA35" s="1227"/>
      <c r="JB35" s="1227"/>
      <c r="JC35" s="1227"/>
      <c r="JD35" s="1227"/>
      <c r="JE35" s="1227"/>
      <c r="JF35" s="1227"/>
      <c r="JG35" s="1227"/>
      <c r="JH35" s="1227"/>
      <c r="JI35" s="1227"/>
      <c r="JJ35" s="1227"/>
      <c r="JK35" s="1227"/>
      <c r="JL35" s="1227"/>
      <c r="JM35" s="1227"/>
      <c r="JN35" s="1227"/>
      <c r="JO35" s="1227"/>
      <c r="JP35" s="1227"/>
      <c r="JQ35" s="1227"/>
      <c r="JR35" s="1227"/>
      <c r="JS35" s="1227"/>
      <c r="JT35" s="1227"/>
      <c r="JU35" s="1227"/>
      <c r="JV35" s="1227"/>
      <c r="JW35" s="1227"/>
      <c r="JX35" s="1227"/>
      <c r="JY35" s="1227"/>
      <c r="JZ35" s="1227"/>
    </row>
    <row r="36" spans="1:286" s="1230" customFormat="1" ht="12.75" hidden="1" customHeight="1" thickBot="1">
      <c r="A36" s="1283"/>
      <c r="B36" s="1271"/>
      <c r="C36" s="108" t="s">
        <v>316</v>
      </c>
      <c r="D36" s="706">
        <v>0.79166666666666663</v>
      </c>
      <c r="E36" s="1305" t="s">
        <v>304</v>
      </c>
      <c r="F36" s="1305" t="s">
        <v>305</v>
      </c>
      <c r="G36" s="1306" t="str">
        <f t="shared" si="26"/>
        <v>PRIME</v>
      </c>
      <c r="H36" s="1300" t="s">
        <v>256</v>
      </c>
      <c r="I36" s="1306" t="s">
        <v>306</v>
      </c>
      <c r="J36" s="1306" t="s">
        <v>314</v>
      </c>
      <c r="K36" s="1301"/>
      <c r="L36" s="1301"/>
      <c r="M36" s="1301"/>
      <c r="N36" s="1301"/>
      <c r="O36" s="1301"/>
      <c r="P36" s="1302"/>
      <c r="Q36" s="1302"/>
      <c r="R36" s="1301"/>
      <c r="S36" s="1301"/>
      <c r="T36" s="1301"/>
      <c r="U36" s="1301"/>
      <c r="V36" s="1301"/>
      <c r="W36" s="1302"/>
      <c r="X36" s="1302"/>
      <c r="Y36" s="1301"/>
      <c r="Z36" s="1301"/>
      <c r="AA36" s="1301"/>
      <c r="AB36" s="1301"/>
      <c r="AC36" s="1301"/>
      <c r="AD36" s="1302"/>
      <c r="AE36" s="1302"/>
      <c r="AF36" s="1301"/>
      <c r="AG36" s="1301"/>
      <c r="AH36" s="1301"/>
      <c r="AI36" s="1301"/>
      <c r="AJ36" s="1301"/>
      <c r="AK36" s="1302"/>
      <c r="AL36" s="1302"/>
      <c r="AM36" s="1290"/>
      <c r="AN36" s="1290"/>
      <c r="AO36" s="1301"/>
      <c r="AP36" s="1301"/>
      <c r="AQ36" s="1301"/>
      <c r="AR36" s="1302"/>
      <c r="AS36" s="1302"/>
      <c r="AT36" s="1301"/>
      <c r="AU36" s="1301"/>
      <c r="AV36" s="1301"/>
      <c r="AW36" s="1301"/>
      <c r="AX36" s="1301"/>
      <c r="AY36" s="1302"/>
      <c r="AZ36" s="1302"/>
      <c r="BA36" s="1301"/>
      <c r="BB36" s="1301"/>
      <c r="BC36" s="1301"/>
      <c r="BD36" s="1301"/>
      <c r="BE36" s="1301"/>
      <c r="BF36" s="1302"/>
      <c r="BG36" s="1302"/>
      <c r="BH36" s="1301"/>
      <c r="BI36" s="1301"/>
      <c r="BJ36" s="1301"/>
      <c r="BK36" s="1301"/>
      <c r="BL36" s="1301"/>
      <c r="BM36" s="1302"/>
      <c r="BN36" s="1302"/>
      <c r="BO36" s="1301"/>
      <c r="BP36" s="1301"/>
      <c r="BQ36" s="1301"/>
      <c r="BR36" s="1301"/>
      <c r="BS36" s="1301"/>
      <c r="BT36" s="1302"/>
      <c r="BU36" s="1302"/>
      <c r="BV36" s="1301"/>
      <c r="BW36" s="1301"/>
      <c r="BX36" s="1301"/>
      <c r="BY36" s="1301"/>
      <c r="BZ36" s="1301"/>
      <c r="CA36" s="1302"/>
      <c r="CB36" s="1302"/>
      <c r="CC36" s="1301"/>
      <c r="CD36" s="1303">
        <f t="shared" si="27"/>
        <v>0</v>
      </c>
      <c r="CE36" s="116"/>
      <c r="CF36" s="117">
        <v>5.6</v>
      </c>
      <c r="CG36" s="118">
        <f t="shared" si="28"/>
        <v>2.3960421485479309</v>
      </c>
      <c r="CH36" s="119">
        <f t="shared" si="29"/>
        <v>0</v>
      </c>
      <c r="CI36" s="120">
        <f t="shared" si="30"/>
        <v>0</v>
      </c>
      <c r="CJ36" s="121">
        <f t="shared" si="31"/>
        <v>0</v>
      </c>
      <c r="CK36" s="543" t="e">
        <f t="shared" ref="CK36:CL38" si="59">14.8*4*I36</f>
        <v>#VALUE!</v>
      </c>
      <c r="CL36" s="543">
        <f t="shared" si="59"/>
        <v>1184</v>
      </c>
      <c r="CM36" s="734">
        <f t="shared" si="32"/>
        <v>789.33333333333337</v>
      </c>
      <c r="CN36" s="543"/>
      <c r="CO36" s="249">
        <v>280.68</v>
      </c>
      <c r="CP36" s="249"/>
      <c r="CQ36" s="249"/>
      <c r="CR36" s="249">
        <f t="shared" si="33"/>
        <v>0</v>
      </c>
      <c r="CS36" s="1468"/>
      <c r="CT36" s="1468"/>
      <c r="CU36" s="1333"/>
      <c r="CV36" s="1279"/>
      <c r="CW36" s="1279">
        <f t="shared" si="34"/>
        <v>0</v>
      </c>
      <c r="CX36" s="1279">
        <f t="shared" si="35"/>
        <v>0</v>
      </c>
      <c r="CY36" s="1279"/>
      <c r="CZ36" s="1279"/>
      <c r="DA36" s="1294">
        <f t="shared" si="52"/>
        <v>0</v>
      </c>
      <c r="DB36" s="1295">
        <f t="shared" si="53"/>
        <v>0</v>
      </c>
      <c r="DC36" s="1296">
        <f t="shared" si="36"/>
        <v>0</v>
      </c>
      <c r="DD36" s="1294">
        <f t="shared" si="37"/>
        <v>0</v>
      </c>
      <c r="DE36" s="1295">
        <f t="shared" si="38"/>
        <v>0</v>
      </c>
      <c r="DF36" s="1296">
        <f t="shared" si="54"/>
        <v>0</v>
      </c>
      <c r="DG36" s="1294">
        <f t="shared" si="39"/>
        <v>0</v>
      </c>
      <c r="DH36" s="1295">
        <f t="shared" si="40"/>
        <v>0</v>
      </c>
      <c r="DI36" s="1296">
        <f t="shared" si="41"/>
        <v>0</v>
      </c>
      <c r="DJ36" s="1294">
        <f t="shared" si="42"/>
        <v>0</v>
      </c>
      <c r="DK36" s="1295">
        <f t="shared" si="43"/>
        <v>0</v>
      </c>
      <c r="DL36" s="1296">
        <f t="shared" si="44"/>
        <v>0</v>
      </c>
      <c r="DM36" s="1294">
        <f t="shared" si="45"/>
        <v>0</v>
      </c>
      <c r="DN36" s="1295">
        <f t="shared" si="46"/>
        <v>0</v>
      </c>
      <c r="DO36" s="1296">
        <f t="shared" si="47"/>
        <v>0</v>
      </c>
      <c r="DP36" s="1294">
        <f t="shared" si="48"/>
        <v>0</v>
      </c>
      <c r="DQ36" s="1295">
        <f t="shared" si="49"/>
        <v>0</v>
      </c>
      <c r="DR36" s="1296">
        <f t="shared" si="50"/>
        <v>0</v>
      </c>
      <c r="DS36" s="1294">
        <f t="shared" si="56"/>
        <v>0</v>
      </c>
      <c r="DT36" s="1295">
        <f t="shared" si="57"/>
        <v>0</v>
      </c>
      <c r="DU36" s="1296">
        <f t="shared" si="58"/>
        <v>0</v>
      </c>
      <c r="EC36" s="1227"/>
      <c r="ED36" s="1227"/>
      <c r="EE36" s="1227"/>
      <c r="EF36" s="1227"/>
      <c r="EG36" s="1227"/>
      <c r="EH36" s="1227"/>
      <c r="EI36" s="1227"/>
      <c r="EJ36" s="1227"/>
      <c r="EK36" s="1227"/>
      <c r="EL36" s="1227"/>
      <c r="EM36" s="1227"/>
      <c r="EN36" s="1227"/>
      <c r="EO36" s="1227"/>
      <c r="EP36" s="1227"/>
      <c r="EQ36" s="1227"/>
      <c r="ER36" s="1227"/>
      <c r="ES36" s="1227"/>
      <c r="ET36" s="1227"/>
      <c r="EU36" s="1227"/>
      <c r="EV36" s="1227"/>
      <c r="EW36" s="1227"/>
      <c r="EX36" s="1227"/>
      <c r="EY36" s="1227"/>
      <c r="EZ36" s="1227"/>
      <c r="FA36" s="1227"/>
      <c r="FB36" s="1227"/>
      <c r="FC36" s="1227"/>
      <c r="FD36" s="1227"/>
      <c r="FE36" s="1227"/>
      <c r="FF36" s="1227"/>
      <c r="FG36" s="1227"/>
      <c r="FH36" s="1227"/>
      <c r="FI36" s="1227"/>
      <c r="FJ36" s="1227"/>
      <c r="FK36" s="1227"/>
      <c r="FL36" s="1227"/>
      <c r="FM36" s="1227"/>
      <c r="FN36" s="1227"/>
      <c r="FO36" s="1227"/>
      <c r="FP36" s="1227"/>
      <c r="FQ36" s="1227"/>
      <c r="FR36" s="1227"/>
      <c r="FS36" s="1227"/>
      <c r="FT36" s="1227"/>
      <c r="FU36" s="1227"/>
      <c r="FV36" s="1227"/>
      <c r="FW36" s="1227"/>
      <c r="FX36" s="1227"/>
      <c r="FY36" s="1227"/>
      <c r="FZ36" s="1227"/>
      <c r="GA36" s="1227"/>
      <c r="GB36" s="1227"/>
      <c r="GC36" s="1227"/>
      <c r="GD36" s="1227"/>
      <c r="GE36" s="1227"/>
      <c r="GF36" s="1227"/>
      <c r="GG36" s="1227"/>
      <c r="GH36" s="1227"/>
      <c r="GI36" s="1227"/>
      <c r="GJ36" s="1227"/>
      <c r="GK36" s="1227"/>
      <c r="GL36" s="1227"/>
      <c r="GM36" s="1227"/>
      <c r="GN36" s="1227"/>
      <c r="GO36" s="1227"/>
      <c r="GP36" s="1227"/>
      <c r="GQ36" s="1227"/>
      <c r="GR36" s="1227"/>
      <c r="GS36" s="1227"/>
      <c r="GT36" s="1227"/>
      <c r="GU36" s="1227"/>
      <c r="GV36" s="1227"/>
      <c r="GW36" s="1227"/>
      <c r="GX36" s="1227"/>
      <c r="GY36" s="1227"/>
      <c r="GZ36" s="1227"/>
      <c r="HA36" s="1227"/>
      <c r="HB36" s="1227"/>
      <c r="HC36" s="1227"/>
      <c r="HD36" s="1227"/>
      <c r="HE36" s="1227"/>
      <c r="HF36" s="1227"/>
      <c r="HG36" s="1227"/>
      <c r="HH36" s="1227"/>
      <c r="HI36" s="1227"/>
      <c r="HJ36" s="1227"/>
      <c r="HK36" s="1227"/>
      <c r="HL36" s="1227"/>
      <c r="HM36" s="1227"/>
      <c r="HN36" s="1227"/>
      <c r="HO36" s="1227"/>
      <c r="HP36" s="1227"/>
      <c r="HQ36" s="1227"/>
      <c r="HR36" s="1227"/>
      <c r="HS36" s="1227"/>
      <c r="HT36" s="1227"/>
      <c r="HU36" s="1227"/>
      <c r="HV36" s="1227"/>
      <c r="HW36" s="1227"/>
      <c r="HX36" s="1227"/>
      <c r="HY36" s="1227"/>
      <c r="HZ36" s="1227"/>
      <c r="IA36" s="1227"/>
      <c r="IB36" s="1227"/>
      <c r="IC36" s="1227"/>
      <c r="ID36" s="1227"/>
      <c r="IE36" s="1227"/>
      <c r="IF36" s="1227"/>
      <c r="IG36" s="1227"/>
      <c r="IH36" s="1227"/>
      <c r="II36" s="1227"/>
      <c r="IJ36" s="1227"/>
      <c r="IK36" s="1227"/>
      <c r="IL36" s="1227"/>
      <c r="IM36" s="1227"/>
      <c r="IN36" s="1227"/>
      <c r="IO36" s="1227"/>
      <c r="IP36" s="1227"/>
      <c r="IQ36" s="1227"/>
      <c r="IR36" s="1227"/>
      <c r="IS36" s="1227"/>
      <c r="IT36" s="1227"/>
      <c r="IU36" s="1227"/>
      <c r="IV36" s="1227"/>
      <c r="IW36" s="1227"/>
      <c r="IX36" s="1227"/>
      <c r="IY36" s="1227"/>
      <c r="IZ36" s="1227"/>
      <c r="JA36" s="1227"/>
      <c r="JB36" s="1227"/>
      <c r="JC36" s="1227"/>
      <c r="JD36" s="1227"/>
      <c r="JE36" s="1227"/>
      <c r="JF36" s="1227"/>
      <c r="JG36" s="1227"/>
      <c r="JH36" s="1227"/>
      <c r="JI36" s="1227"/>
      <c r="JJ36" s="1227"/>
      <c r="JK36" s="1227"/>
      <c r="JL36" s="1227"/>
      <c r="JM36" s="1227"/>
      <c r="JN36" s="1227"/>
      <c r="JO36" s="1227"/>
      <c r="JP36" s="1227"/>
      <c r="JQ36" s="1227"/>
      <c r="JR36" s="1227"/>
      <c r="JS36" s="1227"/>
      <c r="JT36" s="1227"/>
      <c r="JU36" s="1227"/>
      <c r="JV36" s="1227"/>
      <c r="JW36" s="1227"/>
      <c r="JX36" s="1227"/>
      <c r="JY36" s="1227"/>
      <c r="JZ36" s="1227"/>
    </row>
    <row r="37" spans="1:286" s="1230" customFormat="1" ht="12.75" hidden="1" customHeight="1" thickBot="1">
      <c r="A37" s="1283"/>
      <c r="B37" s="1271"/>
      <c r="C37" s="108" t="s">
        <v>317</v>
      </c>
      <c r="D37" s="706">
        <v>0.79166666666666663</v>
      </c>
      <c r="E37" s="1305" t="s">
        <v>304</v>
      </c>
      <c r="F37" s="1305" t="s">
        <v>318</v>
      </c>
      <c r="G37" s="1306" t="str">
        <f t="shared" si="26"/>
        <v>PRIME</v>
      </c>
      <c r="H37" s="1300" t="s">
        <v>256</v>
      </c>
      <c r="I37" s="1306" t="s">
        <v>306</v>
      </c>
      <c r="J37" s="1306" t="s">
        <v>314</v>
      </c>
      <c r="K37" s="1301"/>
      <c r="L37" s="1301"/>
      <c r="M37" s="1301"/>
      <c r="N37" s="1301"/>
      <c r="O37" s="1301"/>
      <c r="P37" s="1302"/>
      <c r="Q37" s="1302"/>
      <c r="R37" s="1301"/>
      <c r="S37" s="1301"/>
      <c r="T37" s="1301"/>
      <c r="U37" s="1301"/>
      <c r="V37" s="1301"/>
      <c r="W37" s="1302"/>
      <c r="X37" s="1302"/>
      <c r="Y37" s="1301"/>
      <c r="Z37" s="1301"/>
      <c r="AA37" s="1301"/>
      <c r="AB37" s="1301"/>
      <c r="AC37" s="1301"/>
      <c r="AD37" s="1302"/>
      <c r="AE37" s="1302"/>
      <c r="AF37" s="1301"/>
      <c r="AG37" s="1301"/>
      <c r="AH37" s="1301"/>
      <c r="AI37" s="1301"/>
      <c r="AJ37" s="1301"/>
      <c r="AK37" s="1302"/>
      <c r="AL37" s="1302"/>
      <c r="AM37" s="1290"/>
      <c r="AN37" s="1290"/>
      <c r="AO37" s="1301"/>
      <c r="AP37" s="1301"/>
      <c r="AQ37" s="1301"/>
      <c r="AR37" s="1302"/>
      <c r="AS37" s="1302"/>
      <c r="AT37" s="1301"/>
      <c r="AU37" s="1301"/>
      <c r="AV37" s="1301"/>
      <c r="AW37" s="1301"/>
      <c r="AX37" s="1301"/>
      <c r="AY37" s="1302"/>
      <c r="AZ37" s="1302"/>
      <c r="BA37" s="1301"/>
      <c r="BB37" s="1301"/>
      <c r="BC37" s="1301"/>
      <c r="BD37" s="1301"/>
      <c r="BE37" s="1301"/>
      <c r="BF37" s="1302"/>
      <c r="BG37" s="1302"/>
      <c r="BH37" s="1301"/>
      <c r="BI37" s="1301"/>
      <c r="BJ37" s="1301"/>
      <c r="BK37" s="1301"/>
      <c r="BL37" s="1301"/>
      <c r="BM37" s="1302"/>
      <c r="BN37" s="1302"/>
      <c r="BO37" s="1301"/>
      <c r="BP37" s="1301"/>
      <c r="BQ37" s="1301"/>
      <c r="BR37" s="1301"/>
      <c r="BS37" s="1301"/>
      <c r="BT37" s="1302"/>
      <c r="BU37" s="1302"/>
      <c r="BV37" s="1301"/>
      <c r="BW37" s="1301"/>
      <c r="BX37" s="1301"/>
      <c r="BY37" s="1301"/>
      <c r="BZ37" s="1301"/>
      <c r="CA37" s="1302"/>
      <c r="CB37" s="1302"/>
      <c r="CC37" s="1301"/>
      <c r="CD37" s="1303">
        <f t="shared" si="27"/>
        <v>0</v>
      </c>
      <c r="CE37" s="116"/>
      <c r="CF37" s="117">
        <v>4.5999999999999996</v>
      </c>
      <c r="CG37" s="118">
        <f t="shared" si="28"/>
        <v>1.9681774791643718</v>
      </c>
      <c r="CH37" s="119">
        <f t="shared" si="29"/>
        <v>0</v>
      </c>
      <c r="CI37" s="120">
        <f t="shared" si="30"/>
        <v>0</v>
      </c>
      <c r="CJ37" s="121">
        <f t="shared" si="31"/>
        <v>0</v>
      </c>
      <c r="CK37" s="543" t="e">
        <f t="shared" si="59"/>
        <v>#VALUE!</v>
      </c>
      <c r="CL37" s="543">
        <f t="shared" si="59"/>
        <v>1184</v>
      </c>
      <c r="CM37" s="734">
        <f t="shared" si="32"/>
        <v>789.33333333333337</v>
      </c>
      <c r="CN37" s="543"/>
      <c r="CO37" s="249">
        <v>280.68</v>
      </c>
      <c r="CP37" s="249"/>
      <c r="CQ37" s="249"/>
      <c r="CR37" s="249">
        <f t="shared" si="33"/>
        <v>0</v>
      </c>
      <c r="CS37" s="1468"/>
      <c r="CT37" s="1468"/>
      <c r="CU37" s="1333"/>
      <c r="CV37" s="1279"/>
      <c r="CW37" s="1279">
        <f t="shared" si="34"/>
        <v>0</v>
      </c>
      <c r="CX37" s="1279">
        <f t="shared" si="35"/>
        <v>0</v>
      </c>
      <c r="CY37" s="1279"/>
      <c r="CZ37" s="1279"/>
      <c r="DA37" s="1294">
        <f t="shared" si="52"/>
        <v>0</v>
      </c>
      <c r="DB37" s="1295">
        <f t="shared" si="53"/>
        <v>0</v>
      </c>
      <c r="DC37" s="1296">
        <f t="shared" si="36"/>
        <v>0</v>
      </c>
      <c r="DD37" s="1294">
        <f t="shared" si="37"/>
        <v>0</v>
      </c>
      <c r="DE37" s="1295">
        <f t="shared" si="38"/>
        <v>0</v>
      </c>
      <c r="DF37" s="1296">
        <f t="shared" si="54"/>
        <v>0</v>
      </c>
      <c r="DG37" s="1294">
        <f t="shared" si="39"/>
        <v>0</v>
      </c>
      <c r="DH37" s="1295">
        <f t="shared" si="40"/>
        <v>0</v>
      </c>
      <c r="DI37" s="1296">
        <f t="shared" si="41"/>
        <v>0</v>
      </c>
      <c r="DJ37" s="1294">
        <f t="shared" si="42"/>
        <v>0</v>
      </c>
      <c r="DK37" s="1295">
        <f t="shared" si="43"/>
        <v>0</v>
      </c>
      <c r="DL37" s="1296">
        <f t="shared" si="44"/>
        <v>0</v>
      </c>
      <c r="DM37" s="1294">
        <f t="shared" si="45"/>
        <v>0</v>
      </c>
      <c r="DN37" s="1295">
        <f t="shared" si="46"/>
        <v>0</v>
      </c>
      <c r="DO37" s="1296">
        <f t="shared" si="47"/>
        <v>0</v>
      </c>
      <c r="DP37" s="1294">
        <f t="shared" si="48"/>
        <v>0</v>
      </c>
      <c r="DQ37" s="1295">
        <f t="shared" si="49"/>
        <v>0</v>
      </c>
      <c r="DR37" s="1296">
        <f t="shared" si="50"/>
        <v>0</v>
      </c>
      <c r="DS37" s="1294">
        <f t="shared" si="56"/>
        <v>0</v>
      </c>
      <c r="DT37" s="1295">
        <f t="shared" si="57"/>
        <v>0</v>
      </c>
      <c r="DU37" s="1296">
        <f t="shared" si="58"/>
        <v>0</v>
      </c>
      <c r="EC37" s="1227"/>
      <c r="ED37" s="1227"/>
      <c r="EE37" s="1227"/>
      <c r="EF37" s="1227"/>
      <c r="EG37" s="1227"/>
      <c r="EH37" s="1227"/>
      <c r="EI37" s="1227"/>
      <c r="EJ37" s="1227"/>
      <c r="EK37" s="1227"/>
      <c r="EL37" s="1227"/>
      <c r="EM37" s="1227"/>
      <c r="EN37" s="1227"/>
      <c r="EO37" s="1227"/>
      <c r="EP37" s="1227"/>
      <c r="EQ37" s="1227"/>
      <c r="ER37" s="1227"/>
      <c r="ES37" s="1227"/>
      <c r="ET37" s="1227"/>
      <c r="EU37" s="1227"/>
      <c r="EV37" s="1227"/>
      <c r="EW37" s="1227"/>
      <c r="EX37" s="1227"/>
      <c r="EY37" s="1227"/>
      <c r="EZ37" s="1227"/>
      <c r="FA37" s="1227"/>
      <c r="FB37" s="1227"/>
      <c r="FC37" s="1227"/>
      <c r="FD37" s="1227"/>
      <c r="FE37" s="1227"/>
      <c r="FF37" s="1227"/>
      <c r="FG37" s="1227"/>
      <c r="FH37" s="1227"/>
      <c r="FI37" s="1227"/>
      <c r="FJ37" s="1227"/>
      <c r="FK37" s="1227"/>
      <c r="FL37" s="1227"/>
      <c r="FM37" s="1227"/>
      <c r="FN37" s="1227"/>
      <c r="FO37" s="1227"/>
      <c r="FP37" s="1227"/>
      <c r="FQ37" s="1227"/>
      <c r="FR37" s="1227"/>
      <c r="FS37" s="1227"/>
      <c r="FT37" s="1227"/>
      <c r="FU37" s="1227"/>
      <c r="FV37" s="1227"/>
      <c r="FW37" s="1227"/>
      <c r="FX37" s="1227"/>
      <c r="FY37" s="1227"/>
      <c r="FZ37" s="1227"/>
      <c r="GA37" s="1227"/>
      <c r="GB37" s="1227"/>
      <c r="GC37" s="1227"/>
      <c r="GD37" s="1227"/>
      <c r="GE37" s="1227"/>
      <c r="GF37" s="1227"/>
      <c r="GG37" s="1227"/>
      <c r="GH37" s="1227"/>
      <c r="GI37" s="1227"/>
      <c r="GJ37" s="1227"/>
      <c r="GK37" s="1227"/>
      <c r="GL37" s="1227"/>
      <c r="GM37" s="1227"/>
      <c r="GN37" s="1227"/>
      <c r="GO37" s="1227"/>
      <c r="GP37" s="1227"/>
      <c r="GQ37" s="1227"/>
      <c r="GR37" s="1227"/>
      <c r="GS37" s="1227"/>
      <c r="GT37" s="1227"/>
      <c r="GU37" s="1227"/>
      <c r="GV37" s="1227"/>
      <c r="GW37" s="1227"/>
      <c r="GX37" s="1227"/>
      <c r="GY37" s="1227"/>
      <c r="GZ37" s="1227"/>
      <c r="HA37" s="1227"/>
      <c r="HB37" s="1227"/>
      <c r="HC37" s="1227"/>
      <c r="HD37" s="1227"/>
      <c r="HE37" s="1227"/>
      <c r="HF37" s="1227"/>
      <c r="HG37" s="1227"/>
      <c r="HH37" s="1227"/>
      <c r="HI37" s="1227"/>
      <c r="HJ37" s="1227"/>
      <c r="HK37" s="1227"/>
      <c r="HL37" s="1227"/>
      <c r="HM37" s="1227"/>
      <c r="HN37" s="1227"/>
      <c r="HO37" s="1227"/>
      <c r="HP37" s="1227"/>
      <c r="HQ37" s="1227"/>
      <c r="HR37" s="1227"/>
      <c r="HS37" s="1227"/>
      <c r="HT37" s="1227"/>
      <c r="HU37" s="1227"/>
      <c r="HV37" s="1227"/>
      <c r="HW37" s="1227"/>
      <c r="HX37" s="1227"/>
      <c r="HY37" s="1227"/>
      <c r="HZ37" s="1227"/>
      <c r="IA37" s="1227"/>
      <c r="IB37" s="1227"/>
      <c r="IC37" s="1227"/>
      <c r="ID37" s="1227"/>
      <c r="IE37" s="1227"/>
      <c r="IF37" s="1227"/>
      <c r="IG37" s="1227"/>
      <c r="IH37" s="1227"/>
      <c r="II37" s="1227"/>
      <c r="IJ37" s="1227"/>
      <c r="IK37" s="1227"/>
      <c r="IL37" s="1227"/>
      <c r="IM37" s="1227"/>
      <c r="IN37" s="1227"/>
      <c r="IO37" s="1227"/>
      <c r="IP37" s="1227"/>
      <c r="IQ37" s="1227"/>
      <c r="IR37" s="1227"/>
      <c r="IS37" s="1227"/>
      <c r="IT37" s="1227"/>
      <c r="IU37" s="1227"/>
      <c r="IV37" s="1227"/>
      <c r="IW37" s="1227"/>
      <c r="IX37" s="1227"/>
      <c r="IY37" s="1227"/>
      <c r="IZ37" s="1227"/>
      <c r="JA37" s="1227"/>
      <c r="JB37" s="1227"/>
      <c r="JC37" s="1227"/>
      <c r="JD37" s="1227"/>
      <c r="JE37" s="1227"/>
      <c r="JF37" s="1227"/>
      <c r="JG37" s="1227"/>
      <c r="JH37" s="1227"/>
      <c r="JI37" s="1227"/>
      <c r="JJ37" s="1227"/>
      <c r="JK37" s="1227"/>
      <c r="JL37" s="1227"/>
      <c r="JM37" s="1227"/>
      <c r="JN37" s="1227"/>
      <c r="JO37" s="1227"/>
      <c r="JP37" s="1227"/>
      <c r="JQ37" s="1227"/>
      <c r="JR37" s="1227"/>
      <c r="JS37" s="1227"/>
      <c r="JT37" s="1227"/>
      <c r="JU37" s="1227"/>
      <c r="JV37" s="1227"/>
      <c r="JW37" s="1227"/>
      <c r="JX37" s="1227"/>
      <c r="JY37" s="1227"/>
      <c r="JZ37" s="1227"/>
    </row>
    <row r="38" spans="1:286" s="1230" customFormat="1" ht="12.75" hidden="1" customHeight="1" thickBot="1">
      <c r="A38" s="1283"/>
      <c r="B38" s="1271"/>
      <c r="C38" s="108" t="s">
        <v>324</v>
      </c>
      <c r="D38" s="706">
        <v>0.83333333333333337</v>
      </c>
      <c r="E38" s="1305" t="s">
        <v>325</v>
      </c>
      <c r="F38" s="1305" t="s">
        <v>287</v>
      </c>
      <c r="G38" s="1306" t="str">
        <f t="shared" si="26"/>
        <v>PRIME</v>
      </c>
      <c r="H38" s="1300" t="s">
        <v>256</v>
      </c>
      <c r="I38" s="1306" t="s">
        <v>306</v>
      </c>
      <c r="J38" s="1306" t="s">
        <v>314</v>
      </c>
      <c r="K38" s="1301"/>
      <c r="L38" s="1301"/>
      <c r="M38" s="1301"/>
      <c r="N38" s="1301"/>
      <c r="O38" s="1301"/>
      <c r="P38" s="1302"/>
      <c r="Q38" s="1302"/>
      <c r="R38" s="1301"/>
      <c r="S38" s="1301"/>
      <c r="T38" s="1301"/>
      <c r="U38" s="1301"/>
      <c r="V38" s="1301"/>
      <c r="W38" s="1302"/>
      <c r="X38" s="1302"/>
      <c r="Y38" s="1301"/>
      <c r="Z38" s="1301"/>
      <c r="AA38" s="1301"/>
      <c r="AB38" s="1301"/>
      <c r="AC38" s="1301"/>
      <c r="AD38" s="1302"/>
      <c r="AE38" s="1302"/>
      <c r="AF38" s="1301"/>
      <c r="AG38" s="1301"/>
      <c r="AH38" s="1301"/>
      <c r="AI38" s="1301"/>
      <c r="AJ38" s="1301"/>
      <c r="AK38" s="1302"/>
      <c r="AL38" s="1302"/>
      <c r="AM38" s="1290"/>
      <c r="AN38" s="1290"/>
      <c r="AO38" s="1301"/>
      <c r="AP38" s="1301"/>
      <c r="AQ38" s="1301"/>
      <c r="AR38" s="1302"/>
      <c r="AS38" s="1302"/>
      <c r="AT38" s="1301"/>
      <c r="AU38" s="1301"/>
      <c r="AV38" s="1301"/>
      <c r="AW38" s="1301"/>
      <c r="AX38" s="1301"/>
      <c r="AY38" s="1302"/>
      <c r="AZ38" s="1302"/>
      <c r="BA38" s="1301"/>
      <c r="BB38" s="1301"/>
      <c r="BC38" s="1301"/>
      <c r="BD38" s="1301"/>
      <c r="BE38" s="1301"/>
      <c r="BF38" s="1302"/>
      <c r="BG38" s="1302"/>
      <c r="BH38" s="1301"/>
      <c r="BI38" s="1301"/>
      <c r="BJ38" s="1301"/>
      <c r="BK38" s="1301"/>
      <c r="BL38" s="1301"/>
      <c r="BM38" s="1302"/>
      <c r="BN38" s="1302"/>
      <c r="BO38" s="1301"/>
      <c r="BP38" s="1301"/>
      <c r="BQ38" s="1301"/>
      <c r="BR38" s="1301"/>
      <c r="BS38" s="1301"/>
      <c r="BT38" s="1302"/>
      <c r="BU38" s="1302"/>
      <c r="BV38" s="1301"/>
      <c r="BW38" s="1301"/>
      <c r="BX38" s="1301"/>
      <c r="BY38" s="1301"/>
      <c r="BZ38" s="1301"/>
      <c r="CA38" s="1302"/>
      <c r="CB38" s="1302"/>
      <c r="CC38" s="1301"/>
      <c r="CD38" s="1303">
        <f t="shared" si="27"/>
        <v>0</v>
      </c>
      <c r="CE38" s="116"/>
      <c r="CF38" s="117">
        <v>3</v>
      </c>
      <c r="CG38" s="118">
        <f t="shared" si="28"/>
        <v>1.2835940081506774</v>
      </c>
      <c r="CH38" s="119">
        <f t="shared" si="29"/>
        <v>0</v>
      </c>
      <c r="CI38" s="120">
        <f t="shared" si="30"/>
        <v>0</v>
      </c>
      <c r="CJ38" s="121">
        <f t="shared" si="31"/>
        <v>0</v>
      </c>
      <c r="CK38" s="543" t="e">
        <f t="shared" si="59"/>
        <v>#VALUE!</v>
      </c>
      <c r="CL38" s="543">
        <f t="shared" si="59"/>
        <v>1184</v>
      </c>
      <c r="CM38" s="734">
        <f t="shared" si="32"/>
        <v>789.33333333333337</v>
      </c>
      <c r="CN38" s="543"/>
      <c r="CO38" s="249">
        <v>280.68</v>
      </c>
      <c r="CP38" s="249"/>
      <c r="CQ38" s="249"/>
      <c r="CR38" s="249">
        <f t="shared" si="33"/>
        <v>0</v>
      </c>
      <c r="CS38" s="1468"/>
      <c r="CT38" s="1468"/>
      <c r="CU38" s="1333"/>
      <c r="CV38" s="1279"/>
      <c r="CW38" s="1279">
        <f t="shared" si="34"/>
        <v>0</v>
      </c>
      <c r="CX38" s="1279">
        <f t="shared" si="35"/>
        <v>0</v>
      </c>
      <c r="CY38" s="1279"/>
      <c r="CZ38" s="1279"/>
      <c r="DA38" s="1294">
        <f t="shared" si="52"/>
        <v>0</v>
      </c>
      <c r="DB38" s="1295">
        <f t="shared" si="53"/>
        <v>0</v>
      </c>
      <c r="DC38" s="1296">
        <f t="shared" si="36"/>
        <v>0</v>
      </c>
      <c r="DD38" s="1294">
        <f t="shared" si="37"/>
        <v>0</v>
      </c>
      <c r="DE38" s="1295">
        <f t="shared" si="38"/>
        <v>0</v>
      </c>
      <c r="DF38" s="1296">
        <f t="shared" si="54"/>
        <v>0</v>
      </c>
      <c r="DG38" s="1294">
        <f t="shared" si="39"/>
        <v>0</v>
      </c>
      <c r="DH38" s="1295">
        <f t="shared" si="40"/>
        <v>0</v>
      </c>
      <c r="DI38" s="1296">
        <f t="shared" si="41"/>
        <v>0</v>
      </c>
      <c r="DJ38" s="1294">
        <f t="shared" si="42"/>
        <v>0</v>
      </c>
      <c r="DK38" s="1295">
        <f t="shared" si="43"/>
        <v>0</v>
      </c>
      <c r="DL38" s="1296">
        <f t="shared" si="44"/>
        <v>0</v>
      </c>
      <c r="DM38" s="1294">
        <f t="shared" si="45"/>
        <v>0</v>
      </c>
      <c r="DN38" s="1295">
        <f t="shared" si="46"/>
        <v>0</v>
      </c>
      <c r="DO38" s="1296">
        <f t="shared" si="47"/>
        <v>0</v>
      </c>
      <c r="DP38" s="1294">
        <f t="shared" si="48"/>
        <v>0</v>
      </c>
      <c r="DQ38" s="1295">
        <f t="shared" si="49"/>
        <v>0</v>
      </c>
      <c r="DR38" s="1296">
        <f t="shared" si="50"/>
        <v>0</v>
      </c>
      <c r="DS38" s="1294">
        <f t="shared" si="56"/>
        <v>0</v>
      </c>
      <c r="DT38" s="1295">
        <f t="shared" si="57"/>
        <v>0</v>
      </c>
      <c r="DU38" s="1296">
        <f t="shared" si="58"/>
        <v>0</v>
      </c>
      <c r="EC38" s="1227"/>
      <c r="ED38" s="1227"/>
      <c r="EE38" s="1227"/>
      <c r="EF38" s="1227"/>
      <c r="EG38" s="1227"/>
      <c r="EH38" s="1227"/>
      <c r="EI38" s="1227"/>
      <c r="EJ38" s="1227"/>
      <c r="EK38" s="1227"/>
      <c r="EL38" s="1227"/>
      <c r="EM38" s="1227"/>
      <c r="EN38" s="1227"/>
      <c r="EO38" s="1227"/>
      <c r="EP38" s="1227"/>
      <c r="EQ38" s="1227"/>
      <c r="ER38" s="1227"/>
      <c r="ES38" s="1227"/>
      <c r="ET38" s="1227"/>
      <c r="EU38" s="1227"/>
      <c r="EV38" s="1227"/>
      <c r="EW38" s="1227"/>
      <c r="EX38" s="1227"/>
      <c r="EY38" s="1227"/>
      <c r="EZ38" s="1227"/>
      <c r="FA38" s="1227"/>
      <c r="FB38" s="1227"/>
      <c r="FC38" s="1227"/>
      <c r="FD38" s="1227"/>
      <c r="FE38" s="1227"/>
      <c r="FF38" s="1227"/>
      <c r="FG38" s="1227"/>
      <c r="FH38" s="1227"/>
      <c r="FI38" s="1227"/>
      <c r="FJ38" s="1227"/>
      <c r="FK38" s="1227"/>
      <c r="FL38" s="1227"/>
      <c r="FM38" s="1227"/>
      <c r="FN38" s="1227"/>
      <c r="FO38" s="1227"/>
      <c r="FP38" s="1227"/>
      <c r="FQ38" s="1227"/>
      <c r="FR38" s="1227"/>
      <c r="FS38" s="1227"/>
      <c r="FT38" s="1227"/>
      <c r="FU38" s="1227"/>
      <c r="FV38" s="1227"/>
      <c r="FW38" s="1227"/>
      <c r="FX38" s="1227"/>
      <c r="FY38" s="1227"/>
      <c r="FZ38" s="1227"/>
      <c r="GA38" s="1227"/>
      <c r="GB38" s="1227"/>
      <c r="GC38" s="1227"/>
      <c r="GD38" s="1227"/>
      <c r="GE38" s="1227"/>
      <c r="GF38" s="1227"/>
      <c r="GG38" s="1227"/>
      <c r="GH38" s="1227"/>
      <c r="GI38" s="1227"/>
      <c r="GJ38" s="1227"/>
      <c r="GK38" s="1227"/>
      <c r="GL38" s="1227"/>
      <c r="GM38" s="1227"/>
      <c r="GN38" s="1227"/>
      <c r="GO38" s="1227"/>
      <c r="GP38" s="1227"/>
      <c r="GQ38" s="1227"/>
      <c r="GR38" s="1227"/>
      <c r="GS38" s="1227"/>
      <c r="GT38" s="1227"/>
      <c r="GU38" s="1227"/>
      <c r="GV38" s="1227"/>
      <c r="GW38" s="1227"/>
      <c r="GX38" s="1227"/>
      <c r="GY38" s="1227"/>
      <c r="GZ38" s="1227"/>
      <c r="HA38" s="1227"/>
      <c r="HB38" s="1227"/>
      <c r="HC38" s="1227"/>
      <c r="HD38" s="1227"/>
      <c r="HE38" s="1227"/>
      <c r="HF38" s="1227"/>
      <c r="HG38" s="1227"/>
      <c r="HH38" s="1227"/>
      <c r="HI38" s="1227"/>
      <c r="HJ38" s="1227"/>
      <c r="HK38" s="1227"/>
      <c r="HL38" s="1227"/>
      <c r="HM38" s="1227"/>
      <c r="HN38" s="1227"/>
      <c r="HO38" s="1227"/>
      <c r="HP38" s="1227"/>
      <c r="HQ38" s="1227"/>
      <c r="HR38" s="1227"/>
      <c r="HS38" s="1227"/>
      <c r="HT38" s="1227"/>
      <c r="HU38" s="1227"/>
      <c r="HV38" s="1227"/>
      <c r="HW38" s="1227"/>
      <c r="HX38" s="1227"/>
      <c r="HY38" s="1227"/>
      <c r="HZ38" s="1227"/>
      <c r="IA38" s="1227"/>
      <c r="IB38" s="1227"/>
      <c r="IC38" s="1227"/>
      <c r="ID38" s="1227"/>
      <c r="IE38" s="1227"/>
      <c r="IF38" s="1227"/>
      <c r="IG38" s="1227"/>
      <c r="IH38" s="1227"/>
      <c r="II38" s="1227"/>
      <c r="IJ38" s="1227"/>
      <c r="IK38" s="1227"/>
      <c r="IL38" s="1227"/>
      <c r="IM38" s="1227"/>
      <c r="IN38" s="1227"/>
      <c r="IO38" s="1227"/>
      <c r="IP38" s="1227"/>
      <c r="IQ38" s="1227"/>
      <c r="IR38" s="1227"/>
      <c r="IS38" s="1227"/>
      <c r="IT38" s="1227"/>
      <c r="IU38" s="1227"/>
      <c r="IV38" s="1227"/>
      <c r="IW38" s="1227"/>
      <c r="IX38" s="1227"/>
      <c r="IY38" s="1227"/>
      <c r="IZ38" s="1227"/>
      <c r="JA38" s="1227"/>
      <c r="JB38" s="1227"/>
      <c r="JC38" s="1227"/>
      <c r="JD38" s="1227"/>
      <c r="JE38" s="1227"/>
      <c r="JF38" s="1227"/>
      <c r="JG38" s="1227"/>
      <c r="JH38" s="1227"/>
      <c r="JI38" s="1227"/>
      <c r="JJ38" s="1227"/>
      <c r="JK38" s="1227"/>
      <c r="JL38" s="1227"/>
      <c r="JM38" s="1227"/>
      <c r="JN38" s="1227"/>
      <c r="JO38" s="1227"/>
      <c r="JP38" s="1227"/>
      <c r="JQ38" s="1227"/>
      <c r="JR38" s="1227"/>
      <c r="JS38" s="1227"/>
      <c r="JT38" s="1227"/>
      <c r="JU38" s="1227"/>
      <c r="JV38" s="1227"/>
      <c r="JW38" s="1227"/>
      <c r="JX38" s="1227"/>
      <c r="JY38" s="1227"/>
      <c r="JZ38" s="1227"/>
    </row>
    <row r="39" spans="1:286" s="1230" customFormat="1" ht="12.75" hidden="1" customHeight="1" thickBot="1">
      <c r="A39" s="1283"/>
      <c r="B39" s="1271"/>
      <c r="C39" s="149" t="s">
        <v>326</v>
      </c>
      <c r="D39" s="151">
        <v>0.85416666666666663</v>
      </c>
      <c r="E39" s="1305" t="s">
        <v>322</v>
      </c>
      <c r="F39" s="1305" t="s">
        <v>305</v>
      </c>
      <c r="G39" s="1306" t="str">
        <f t="shared" si="26"/>
        <v>PRIME</v>
      </c>
      <c r="H39" s="1300" t="s">
        <v>256</v>
      </c>
      <c r="I39" s="1306" t="s">
        <v>306</v>
      </c>
      <c r="J39" s="1306" t="s">
        <v>314</v>
      </c>
      <c r="K39" s="1301"/>
      <c r="L39" s="1301"/>
      <c r="M39" s="1301"/>
      <c r="N39" s="1301"/>
      <c r="O39" s="1301"/>
      <c r="P39" s="1302"/>
      <c r="Q39" s="1302"/>
      <c r="R39" s="1301"/>
      <c r="S39" s="1301"/>
      <c r="T39" s="1301"/>
      <c r="U39" s="1301"/>
      <c r="V39" s="1301"/>
      <c r="W39" s="1302"/>
      <c r="X39" s="1302"/>
      <c r="Y39" s="1301"/>
      <c r="Z39" s="1301"/>
      <c r="AA39" s="1301"/>
      <c r="AB39" s="1301"/>
      <c r="AC39" s="1301"/>
      <c r="AD39" s="1302"/>
      <c r="AE39" s="1302"/>
      <c r="AF39" s="1301"/>
      <c r="AG39" s="1301"/>
      <c r="AH39" s="1301"/>
      <c r="AI39" s="1301"/>
      <c r="AJ39" s="1301"/>
      <c r="AK39" s="1302"/>
      <c r="AL39" s="1302"/>
      <c r="AM39" s="1290"/>
      <c r="AN39" s="1290"/>
      <c r="AO39" s="1301"/>
      <c r="AP39" s="1301"/>
      <c r="AQ39" s="1301"/>
      <c r="AR39" s="1302"/>
      <c r="AS39" s="1302"/>
      <c r="AT39" s="1301"/>
      <c r="AU39" s="1301"/>
      <c r="AV39" s="1301"/>
      <c r="AW39" s="1301"/>
      <c r="AX39" s="1301"/>
      <c r="AY39" s="1302"/>
      <c r="AZ39" s="1302"/>
      <c r="BA39" s="1301"/>
      <c r="BB39" s="1301"/>
      <c r="BC39" s="1301"/>
      <c r="BD39" s="1301"/>
      <c r="BE39" s="1301"/>
      <c r="BF39" s="1302"/>
      <c r="BG39" s="1302"/>
      <c r="BH39" s="1301"/>
      <c r="BI39" s="1301"/>
      <c r="BJ39" s="1301"/>
      <c r="BK39" s="1301"/>
      <c r="BL39" s="1301"/>
      <c r="BM39" s="1302"/>
      <c r="BN39" s="1302"/>
      <c r="BO39" s="1301"/>
      <c r="BP39" s="1301"/>
      <c r="BQ39" s="1301"/>
      <c r="BR39" s="1301"/>
      <c r="BS39" s="1301"/>
      <c r="BT39" s="1302"/>
      <c r="BU39" s="1302"/>
      <c r="BV39" s="1301"/>
      <c r="BW39" s="1301"/>
      <c r="BX39" s="1301"/>
      <c r="BY39" s="1301"/>
      <c r="BZ39" s="1301"/>
      <c r="CA39" s="1302"/>
      <c r="CB39" s="1302"/>
      <c r="CC39" s="1301"/>
      <c r="CD39" s="1303">
        <f t="shared" si="27"/>
        <v>0</v>
      </c>
      <c r="CE39" s="116"/>
      <c r="CF39" s="145">
        <v>4.8</v>
      </c>
      <c r="CG39" s="118">
        <f t="shared" si="28"/>
        <v>2.0537504130410835</v>
      </c>
      <c r="CH39" s="119">
        <f t="shared" si="29"/>
        <v>0</v>
      </c>
      <c r="CI39" s="120">
        <f t="shared" si="30"/>
        <v>0</v>
      </c>
      <c r="CJ39" s="121">
        <f t="shared" si="31"/>
        <v>0</v>
      </c>
      <c r="CK39" s="543" t="e">
        <f>12.4*2.5*I39</f>
        <v>#VALUE!</v>
      </c>
      <c r="CL39" s="543">
        <f>12.4*2.5*J39</f>
        <v>620</v>
      </c>
      <c r="CM39" s="734">
        <f t="shared" si="32"/>
        <v>413.33333333333337</v>
      </c>
      <c r="CN39" s="543"/>
      <c r="CO39" s="249">
        <v>280.68</v>
      </c>
      <c r="CP39" s="249"/>
      <c r="CQ39" s="249"/>
      <c r="CR39" s="249">
        <f t="shared" si="33"/>
        <v>0</v>
      </c>
      <c r="CS39" s="1468"/>
      <c r="CT39" s="1468"/>
      <c r="CU39" s="1333"/>
      <c r="CV39" s="1279"/>
      <c r="CW39" s="1279">
        <f t="shared" si="34"/>
        <v>0</v>
      </c>
      <c r="CX39" s="1279">
        <f t="shared" si="35"/>
        <v>0</v>
      </c>
      <c r="CY39" s="1279"/>
      <c r="CZ39" s="1279"/>
      <c r="DA39" s="1294">
        <f t="shared" si="52"/>
        <v>0</v>
      </c>
      <c r="DB39" s="1295">
        <f t="shared" si="53"/>
        <v>0</v>
      </c>
      <c r="DC39" s="1296">
        <f t="shared" si="36"/>
        <v>0</v>
      </c>
      <c r="DD39" s="1294">
        <f t="shared" si="37"/>
        <v>0</v>
      </c>
      <c r="DE39" s="1295">
        <f t="shared" si="38"/>
        <v>0</v>
      </c>
      <c r="DF39" s="1296">
        <f t="shared" si="54"/>
        <v>0</v>
      </c>
      <c r="DG39" s="1294">
        <f t="shared" si="39"/>
        <v>0</v>
      </c>
      <c r="DH39" s="1295">
        <f t="shared" si="40"/>
        <v>0</v>
      </c>
      <c r="DI39" s="1296">
        <f t="shared" si="41"/>
        <v>0</v>
      </c>
      <c r="DJ39" s="1294">
        <f t="shared" si="42"/>
        <v>0</v>
      </c>
      <c r="DK39" s="1295">
        <f t="shared" si="43"/>
        <v>0</v>
      </c>
      <c r="DL39" s="1296">
        <f t="shared" si="44"/>
        <v>0</v>
      </c>
      <c r="DM39" s="1294">
        <f t="shared" si="45"/>
        <v>0</v>
      </c>
      <c r="DN39" s="1295">
        <f t="shared" si="46"/>
        <v>0</v>
      </c>
      <c r="DO39" s="1296">
        <f t="shared" si="47"/>
        <v>0</v>
      </c>
      <c r="DP39" s="1294">
        <f t="shared" si="48"/>
        <v>0</v>
      </c>
      <c r="DQ39" s="1295">
        <f t="shared" si="49"/>
        <v>0</v>
      </c>
      <c r="DR39" s="1296">
        <f t="shared" si="50"/>
        <v>0</v>
      </c>
      <c r="DS39" s="1294">
        <f t="shared" si="56"/>
        <v>0</v>
      </c>
      <c r="DT39" s="1295">
        <f t="shared" si="57"/>
        <v>0</v>
      </c>
      <c r="DU39" s="1296">
        <f t="shared" si="58"/>
        <v>0</v>
      </c>
      <c r="EC39" s="1227"/>
      <c r="ED39" s="1227"/>
      <c r="EE39" s="1227"/>
      <c r="EF39" s="1227"/>
      <c r="EG39" s="1227"/>
      <c r="EH39" s="1227"/>
      <c r="EI39" s="1227"/>
      <c r="EJ39" s="1227"/>
      <c r="EK39" s="1227"/>
      <c r="EL39" s="1227"/>
      <c r="EM39" s="1227"/>
      <c r="EN39" s="1227"/>
      <c r="EO39" s="1227"/>
      <c r="EP39" s="1227"/>
      <c r="EQ39" s="1227"/>
      <c r="ER39" s="1227"/>
      <c r="ES39" s="1227"/>
      <c r="ET39" s="1227"/>
      <c r="EU39" s="1227"/>
      <c r="EV39" s="1227"/>
      <c r="EW39" s="1227"/>
      <c r="EX39" s="1227"/>
      <c r="EY39" s="1227"/>
      <c r="EZ39" s="1227"/>
      <c r="FA39" s="1227"/>
      <c r="FB39" s="1227"/>
      <c r="FC39" s="1227"/>
      <c r="FD39" s="1227"/>
      <c r="FE39" s="1227"/>
      <c r="FF39" s="1227"/>
      <c r="FG39" s="1227"/>
      <c r="FH39" s="1227"/>
      <c r="FI39" s="1227"/>
      <c r="FJ39" s="1227"/>
      <c r="FK39" s="1227"/>
      <c r="FL39" s="1227"/>
      <c r="FM39" s="1227"/>
      <c r="FN39" s="1227"/>
      <c r="FO39" s="1227"/>
      <c r="FP39" s="1227"/>
      <c r="FQ39" s="1227"/>
      <c r="FR39" s="1227"/>
      <c r="FS39" s="1227"/>
      <c r="FT39" s="1227"/>
      <c r="FU39" s="1227"/>
      <c r="FV39" s="1227"/>
      <c r="FW39" s="1227"/>
      <c r="FX39" s="1227"/>
      <c r="FY39" s="1227"/>
      <c r="FZ39" s="1227"/>
      <c r="GA39" s="1227"/>
      <c r="GB39" s="1227"/>
      <c r="GC39" s="1227"/>
      <c r="GD39" s="1227"/>
      <c r="GE39" s="1227"/>
      <c r="GF39" s="1227"/>
      <c r="GG39" s="1227"/>
      <c r="GH39" s="1227"/>
      <c r="GI39" s="1227"/>
      <c r="GJ39" s="1227"/>
      <c r="GK39" s="1227"/>
      <c r="GL39" s="1227"/>
      <c r="GM39" s="1227"/>
      <c r="GN39" s="1227"/>
      <c r="GO39" s="1227"/>
      <c r="GP39" s="1227"/>
      <c r="GQ39" s="1227"/>
      <c r="GR39" s="1227"/>
      <c r="GS39" s="1227"/>
      <c r="GT39" s="1227"/>
      <c r="GU39" s="1227"/>
      <c r="GV39" s="1227"/>
      <c r="GW39" s="1227"/>
      <c r="GX39" s="1227"/>
      <c r="GY39" s="1227"/>
      <c r="GZ39" s="1227"/>
      <c r="HA39" s="1227"/>
      <c r="HB39" s="1227"/>
      <c r="HC39" s="1227"/>
      <c r="HD39" s="1227"/>
      <c r="HE39" s="1227"/>
      <c r="HF39" s="1227"/>
      <c r="HG39" s="1227"/>
      <c r="HH39" s="1227"/>
      <c r="HI39" s="1227"/>
      <c r="HJ39" s="1227"/>
      <c r="HK39" s="1227"/>
      <c r="HL39" s="1227"/>
      <c r="HM39" s="1227"/>
      <c r="HN39" s="1227"/>
      <c r="HO39" s="1227"/>
      <c r="HP39" s="1227"/>
      <c r="HQ39" s="1227"/>
      <c r="HR39" s="1227"/>
      <c r="HS39" s="1227"/>
      <c r="HT39" s="1227"/>
      <c r="HU39" s="1227"/>
      <c r="HV39" s="1227"/>
      <c r="HW39" s="1227"/>
      <c r="HX39" s="1227"/>
      <c r="HY39" s="1227"/>
      <c r="HZ39" s="1227"/>
      <c r="IA39" s="1227"/>
      <c r="IB39" s="1227"/>
      <c r="IC39" s="1227"/>
      <c r="ID39" s="1227"/>
      <c r="IE39" s="1227"/>
      <c r="IF39" s="1227"/>
      <c r="IG39" s="1227"/>
      <c r="IH39" s="1227"/>
      <c r="II39" s="1227"/>
      <c r="IJ39" s="1227"/>
      <c r="IK39" s="1227"/>
      <c r="IL39" s="1227"/>
      <c r="IM39" s="1227"/>
      <c r="IN39" s="1227"/>
      <c r="IO39" s="1227"/>
      <c r="IP39" s="1227"/>
      <c r="IQ39" s="1227"/>
      <c r="IR39" s="1227"/>
      <c r="IS39" s="1227"/>
      <c r="IT39" s="1227"/>
      <c r="IU39" s="1227"/>
      <c r="IV39" s="1227"/>
      <c r="IW39" s="1227"/>
      <c r="IX39" s="1227"/>
      <c r="IY39" s="1227"/>
      <c r="IZ39" s="1227"/>
      <c r="JA39" s="1227"/>
      <c r="JB39" s="1227"/>
      <c r="JC39" s="1227"/>
      <c r="JD39" s="1227"/>
      <c r="JE39" s="1227"/>
      <c r="JF39" s="1227"/>
      <c r="JG39" s="1227"/>
      <c r="JH39" s="1227"/>
      <c r="JI39" s="1227"/>
      <c r="JJ39" s="1227"/>
      <c r="JK39" s="1227"/>
      <c r="JL39" s="1227"/>
      <c r="JM39" s="1227"/>
      <c r="JN39" s="1227"/>
      <c r="JO39" s="1227"/>
      <c r="JP39" s="1227"/>
      <c r="JQ39" s="1227"/>
      <c r="JR39" s="1227"/>
      <c r="JS39" s="1227"/>
      <c r="JT39" s="1227"/>
      <c r="JU39" s="1227"/>
      <c r="JV39" s="1227"/>
      <c r="JW39" s="1227"/>
      <c r="JX39" s="1227"/>
      <c r="JY39" s="1227"/>
      <c r="JZ39" s="1227"/>
    </row>
    <row r="40" spans="1:286" s="1230" customFormat="1" ht="12.75" hidden="1" customHeight="1" thickBot="1">
      <c r="A40" s="1283"/>
      <c r="B40" s="1271"/>
      <c r="C40" s="108" t="s">
        <v>327</v>
      </c>
      <c r="D40" s="706">
        <v>0.91666666666666663</v>
      </c>
      <c r="E40" s="1305" t="s">
        <v>322</v>
      </c>
      <c r="F40" s="1305" t="s">
        <v>305</v>
      </c>
      <c r="G40" s="1306" t="str">
        <f t="shared" si="26"/>
        <v>PRIME</v>
      </c>
      <c r="H40" s="1300" t="s">
        <v>256</v>
      </c>
      <c r="I40" s="1306" t="s">
        <v>306</v>
      </c>
      <c r="J40" s="1306" t="s">
        <v>314</v>
      </c>
      <c r="K40" s="1301"/>
      <c r="L40" s="1301"/>
      <c r="M40" s="1301"/>
      <c r="N40" s="1301"/>
      <c r="O40" s="1301"/>
      <c r="P40" s="1302"/>
      <c r="Q40" s="1302"/>
      <c r="R40" s="1301"/>
      <c r="S40" s="1301"/>
      <c r="T40" s="1301"/>
      <c r="U40" s="1301"/>
      <c r="V40" s="1301"/>
      <c r="W40" s="1302"/>
      <c r="X40" s="1302"/>
      <c r="Y40" s="1301"/>
      <c r="Z40" s="1301"/>
      <c r="AA40" s="1301"/>
      <c r="AB40" s="1301"/>
      <c r="AC40" s="1301"/>
      <c r="AD40" s="1302"/>
      <c r="AE40" s="1302"/>
      <c r="AF40" s="1301"/>
      <c r="AG40" s="1301"/>
      <c r="AH40" s="1301"/>
      <c r="AI40" s="1301"/>
      <c r="AJ40" s="1301"/>
      <c r="AK40" s="1302"/>
      <c r="AL40" s="1302"/>
      <c r="AM40" s="1301"/>
      <c r="AN40" s="1301"/>
      <c r="AO40" s="1301"/>
      <c r="AP40" s="1301"/>
      <c r="AQ40" s="1301"/>
      <c r="AR40" s="1302"/>
      <c r="AS40" s="1302"/>
      <c r="AT40" s="1301"/>
      <c r="AU40" s="1301"/>
      <c r="AV40" s="1301"/>
      <c r="AW40" s="1301"/>
      <c r="AX40" s="1301"/>
      <c r="AY40" s="1302"/>
      <c r="AZ40" s="1302"/>
      <c r="BA40" s="1301"/>
      <c r="BB40" s="1301"/>
      <c r="BC40" s="1301"/>
      <c r="BD40" s="1301"/>
      <c r="BE40" s="1301"/>
      <c r="BF40" s="1302"/>
      <c r="BG40" s="1302"/>
      <c r="BH40" s="1301"/>
      <c r="BI40" s="1301"/>
      <c r="BJ40" s="1301"/>
      <c r="BK40" s="1301"/>
      <c r="BL40" s="1301"/>
      <c r="BM40" s="1302"/>
      <c r="BN40" s="1302"/>
      <c r="BO40" s="1301"/>
      <c r="BP40" s="1301"/>
      <c r="BQ40" s="1301"/>
      <c r="BR40" s="1301"/>
      <c r="BS40" s="1301"/>
      <c r="BT40" s="1302"/>
      <c r="BU40" s="1302"/>
      <c r="BV40" s="1301"/>
      <c r="BW40" s="1301"/>
      <c r="BX40" s="1301"/>
      <c r="BY40" s="1301"/>
      <c r="BZ40" s="1301"/>
      <c r="CA40" s="1302"/>
      <c r="CB40" s="1302"/>
      <c r="CC40" s="1301"/>
      <c r="CD40" s="1303">
        <f t="shared" si="27"/>
        <v>0</v>
      </c>
      <c r="CE40" s="116"/>
      <c r="CF40" s="145">
        <v>4.5999999999999996</v>
      </c>
      <c r="CG40" s="118">
        <f t="shared" si="28"/>
        <v>1.9681774791643718</v>
      </c>
      <c r="CH40" s="119">
        <f t="shared" si="29"/>
        <v>0</v>
      </c>
      <c r="CI40" s="120">
        <f t="shared" si="30"/>
        <v>0</v>
      </c>
      <c r="CJ40" s="121">
        <f t="shared" si="31"/>
        <v>0</v>
      </c>
      <c r="CK40" s="543">
        <f>1417/2</f>
        <v>708.5</v>
      </c>
      <c r="CL40" s="543">
        <f>1417/2</f>
        <v>708.5</v>
      </c>
      <c r="CM40" s="248">
        <f t="shared" si="32"/>
        <v>472.33333333333337</v>
      </c>
      <c r="CN40" s="543"/>
      <c r="CO40" s="248">
        <v>293.57798165137615</v>
      </c>
      <c r="CP40" s="247"/>
      <c r="CQ40" s="247"/>
      <c r="CR40" s="249">
        <f t="shared" si="33"/>
        <v>0</v>
      </c>
      <c r="CS40" s="1468"/>
      <c r="CT40" s="1468"/>
      <c r="CU40" s="1333"/>
      <c r="CV40" s="1279"/>
      <c r="CW40" s="1279">
        <f>SUM(R40:V40)*CO40</f>
        <v>0</v>
      </c>
      <c r="CX40" s="1279">
        <f>SUM(W40:AX40)*CO40</f>
        <v>0</v>
      </c>
      <c r="CY40" s="1279"/>
      <c r="CZ40" s="1279"/>
      <c r="DA40" s="1294">
        <f t="shared" si="52"/>
        <v>0</v>
      </c>
      <c r="DB40" s="1295">
        <f t="shared" si="53"/>
        <v>0</v>
      </c>
      <c r="DC40" s="1296">
        <f t="shared" si="36"/>
        <v>0</v>
      </c>
      <c r="DD40" s="1294">
        <f t="shared" si="37"/>
        <v>0</v>
      </c>
      <c r="DE40" s="1295">
        <f t="shared" si="38"/>
        <v>0</v>
      </c>
      <c r="DF40" s="1296">
        <f t="shared" si="54"/>
        <v>0</v>
      </c>
      <c r="DG40" s="1294">
        <f t="shared" si="39"/>
        <v>0</v>
      </c>
      <c r="DH40" s="1295">
        <f t="shared" si="40"/>
        <v>0</v>
      </c>
      <c r="DI40" s="1296">
        <f t="shared" si="41"/>
        <v>0</v>
      </c>
      <c r="DJ40" s="1294">
        <f t="shared" si="42"/>
        <v>0</v>
      </c>
      <c r="DK40" s="1295">
        <f t="shared" si="43"/>
        <v>0</v>
      </c>
      <c r="DL40" s="1296">
        <f t="shared" si="44"/>
        <v>0</v>
      </c>
      <c r="DM40" s="1294">
        <f t="shared" si="45"/>
        <v>0</v>
      </c>
      <c r="DN40" s="1295">
        <f t="shared" si="46"/>
        <v>0</v>
      </c>
      <c r="DO40" s="1296">
        <f t="shared" si="47"/>
        <v>0</v>
      </c>
      <c r="DP40" s="1294">
        <f t="shared" si="48"/>
        <v>0</v>
      </c>
      <c r="DQ40" s="1295">
        <f t="shared" si="49"/>
        <v>0</v>
      </c>
      <c r="DR40" s="1296">
        <f t="shared" si="50"/>
        <v>0</v>
      </c>
      <c r="DS40" s="1294">
        <f t="shared" si="56"/>
        <v>0</v>
      </c>
      <c r="DT40" s="1295">
        <f t="shared" si="57"/>
        <v>0</v>
      </c>
      <c r="DU40" s="1296">
        <f t="shared" si="58"/>
        <v>0</v>
      </c>
      <c r="EC40" s="1227"/>
      <c r="ED40" s="1227"/>
      <c r="EE40" s="1227"/>
      <c r="EF40" s="1227"/>
      <c r="EG40" s="1227"/>
      <c r="EH40" s="1227"/>
      <c r="EI40" s="1227"/>
      <c r="EJ40" s="1227"/>
      <c r="EK40" s="1227"/>
      <c r="EL40" s="1227"/>
      <c r="EM40" s="1227"/>
      <c r="EN40" s="1227"/>
      <c r="EO40" s="1227"/>
      <c r="EP40" s="1227"/>
      <c r="EQ40" s="1227"/>
      <c r="ER40" s="1227"/>
      <c r="ES40" s="1227"/>
      <c r="ET40" s="1227"/>
      <c r="EU40" s="1227"/>
      <c r="EV40" s="1227"/>
      <c r="EW40" s="1227"/>
      <c r="EX40" s="1227"/>
      <c r="EY40" s="1227"/>
      <c r="EZ40" s="1227"/>
      <c r="FA40" s="1227"/>
      <c r="FB40" s="1227"/>
      <c r="FC40" s="1227"/>
      <c r="FD40" s="1227"/>
      <c r="FE40" s="1227"/>
      <c r="FF40" s="1227"/>
      <c r="FG40" s="1227"/>
      <c r="FH40" s="1227"/>
      <c r="FI40" s="1227"/>
      <c r="FJ40" s="1227"/>
      <c r="FK40" s="1227"/>
      <c r="FL40" s="1227"/>
      <c r="FM40" s="1227"/>
      <c r="FN40" s="1227"/>
      <c r="FO40" s="1227"/>
      <c r="FP40" s="1227"/>
      <c r="FQ40" s="1227"/>
      <c r="FR40" s="1227"/>
      <c r="FS40" s="1227"/>
      <c r="FT40" s="1227"/>
      <c r="FU40" s="1227"/>
      <c r="FV40" s="1227"/>
      <c r="FW40" s="1227"/>
      <c r="FX40" s="1227"/>
      <c r="FY40" s="1227"/>
      <c r="FZ40" s="1227"/>
      <c r="GA40" s="1227"/>
      <c r="GB40" s="1227"/>
      <c r="GC40" s="1227"/>
      <c r="GD40" s="1227"/>
      <c r="GE40" s="1227"/>
      <c r="GF40" s="1227"/>
      <c r="GG40" s="1227"/>
      <c r="GH40" s="1227"/>
      <c r="GI40" s="1227"/>
      <c r="GJ40" s="1227"/>
      <c r="GK40" s="1227"/>
      <c r="GL40" s="1227"/>
      <c r="GM40" s="1227"/>
      <c r="GN40" s="1227"/>
      <c r="GO40" s="1227"/>
      <c r="GP40" s="1227"/>
      <c r="GQ40" s="1227"/>
      <c r="GR40" s="1227"/>
      <c r="GS40" s="1227"/>
      <c r="GT40" s="1227"/>
      <c r="GU40" s="1227"/>
      <c r="GV40" s="1227"/>
      <c r="GW40" s="1227"/>
      <c r="GX40" s="1227"/>
      <c r="GY40" s="1227"/>
      <c r="GZ40" s="1227"/>
      <c r="HA40" s="1227"/>
      <c r="HB40" s="1227"/>
      <c r="HC40" s="1227"/>
      <c r="HD40" s="1227"/>
      <c r="HE40" s="1227"/>
      <c r="HF40" s="1227"/>
      <c r="HG40" s="1227"/>
      <c r="HH40" s="1227"/>
      <c r="HI40" s="1227"/>
      <c r="HJ40" s="1227"/>
      <c r="HK40" s="1227"/>
      <c r="HL40" s="1227"/>
      <c r="HM40" s="1227"/>
      <c r="HN40" s="1227"/>
      <c r="HO40" s="1227"/>
      <c r="HP40" s="1227"/>
      <c r="HQ40" s="1227"/>
      <c r="HR40" s="1227"/>
      <c r="HS40" s="1227"/>
      <c r="HT40" s="1227"/>
      <c r="HU40" s="1227"/>
      <c r="HV40" s="1227"/>
      <c r="HW40" s="1227"/>
      <c r="HX40" s="1227"/>
      <c r="HY40" s="1227"/>
      <c r="HZ40" s="1227"/>
      <c r="IA40" s="1227"/>
      <c r="IB40" s="1227"/>
      <c r="IC40" s="1227"/>
      <c r="ID40" s="1227"/>
      <c r="IE40" s="1227"/>
      <c r="IF40" s="1227"/>
      <c r="IG40" s="1227"/>
      <c r="IH40" s="1227"/>
      <c r="II40" s="1227"/>
      <c r="IJ40" s="1227"/>
      <c r="IK40" s="1227"/>
      <c r="IL40" s="1227"/>
      <c r="IM40" s="1227"/>
      <c r="IN40" s="1227"/>
      <c r="IO40" s="1227"/>
      <c r="IP40" s="1227"/>
      <c r="IQ40" s="1227"/>
      <c r="IR40" s="1227"/>
      <c r="IS40" s="1227"/>
      <c r="IT40" s="1227"/>
      <c r="IU40" s="1227"/>
      <c r="IV40" s="1227"/>
      <c r="IW40" s="1227"/>
      <c r="IX40" s="1227"/>
      <c r="IY40" s="1227"/>
      <c r="IZ40" s="1227"/>
      <c r="JA40" s="1227"/>
      <c r="JB40" s="1227"/>
      <c r="JC40" s="1227"/>
      <c r="JD40" s="1227"/>
      <c r="JE40" s="1227"/>
      <c r="JF40" s="1227"/>
      <c r="JG40" s="1227"/>
      <c r="JH40" s="1227"/>
      <c r="JI40" s="1227"/>
      <c r="JJ40" s="1227"/>
      <c r="JK40" s="1227"/>
      <c r="JL40" s="1227"/>
      <c r="JM40" s="1227"/>
      <c r="JN40" s="1227"/>
      <c r="JO40" s="1227"/>
      <c r="JP40" s="1227"/>
      <c r="JQ40" s="1227"/>
      <c r="JR40" s="1227"/>
      <c r="JS40" s="1227"/>
      <c r="JT40" s="1227"/>
      <c r="JU40" s="1227"/>
      <c r="JV40" s="1227"/>
      <c r="JW40" s="1227"/>
      <c r="JX40" s="1227"/>
      <c r="JY40" s="1227"/>
      <c r="JZ40" s="1227"/>
    </row>
    <row r="41" spans="1:286" s="1230" customFormat="1" ht="13.5" hidden="1" customHeight="1" thickBot="1">
      <c r="A41" s="1283"/>
      <c r="B41" s="1271"/>
      <c r="C41" s="215" t="s">
        <v>332</v>
      </c>
      <c r="D41" s="1348">
        <v>0.91666666666666663</v>
      </c>
      <c r="E41" s="1349" t="s">
        <v>322</v>
      </c>
      <c r="F41" s="1349" t="s">
        <v>305</v>
      </c>
      <c r="G41" s="1350" t="str">
        <f t="shared" si="26"/>
        <v>PRIME</v>
      </c>
      <c r="H41" s="1351" t="s">
        <v>256</v>
      </c>
      <c r="I41" s="1350" t="s">
        <v>306</v>
      </c>
      <c r="J41" s="1350" t="s">
        <v>314</v>
      </c>
      <c r="K41" s="1352"/>
      <c r="L41" s="1352"/>
      <c r="M41" s="1352"/>
      <c r="N41" s="1352"/>
      <c r="O41" s="1352"/>
      <c r="P41" s="1353"/>
      <c r="Q41" s="1353"/>
      <c r="R41" s="1352"/>
      <c r="S41" s="1352"/>
      <c r="T41" s="1352"/>
      <c r="U41" s="1352"/>
      <c r="V41" s="1352"/>
      <c r="W41" s="1353"/>
      <c r="X41" s="1353"/>
      <c r="Y41" s="1352"/>
      <c r="Z41" s="1352"/>
      <c r="AA41" s="1352"/>
      <c r="AB41" s="1352"/>
      <c r="AC41" s="1352"/>
      <c r="AD41" s="1353"/>
      <c r="AE41" s="1353"/>
      <c r="AF41" s="1352"/>
      <c r="AG41" s="1352"/>
      <c r="AH41" s="1352"/>
      <c r="AI41" s="1352"/>
      <c r="AJ41" s="1352"/>
      <c r="AK41" s="1353"/>
      <c r="AL41" s="1353"/>
      <c r="AM41" s="1352"/>
      <c r="AN41" s="1352"/>
      <c r="AO41" s="1352"/>
      <c r="AP41" s="1352"/>
      <c r="AQ41" s="1352"/>
      <c r="AR41" s="1353"/>
      <c r="AS41" s="1353"/>
      <c r="AT41" s="1352"/>
      <c r="AU41" s="1352"/>
      <c r="AV41" s="1352"/>
      <c r="AW41" s="1352"/>
      <c r="AX41" s="1352"/>
      <c r="AY41" s="1353"/>
      <c r="AZ41" s="1353"/>
      <c r="BA41" s="1352"/>
      <c r="BB41" s="1352"/>
      <c r="BC41" s="1352"/>
      <c r="BD41" s="1352"/>
      <c r="BE41" s="1352"/>
      <c r="BF41" s="1353"/>
      <c r="BG41" s="1353"/>
      <c r="BH41" s="1352"/>
      <c r="BI41" s="1352"/>
      <c r="BJ41" s="1352"/>
      <c r="BK41" s="1352"/>
      <c r="BL41" s="1352"/>
      <c r="BM41" s="1353"/>
      <c r="BN41" s="1353"/>
      <c r="BO41" s="1352"/>
      <c r="BP41" s="1352"/>
      <c r="BQ41" s="1352"/>
      <c r="BR41" s="1352"/>
      <c r="BS41" s="1352"/>
      <c r="BT41" s="1353"/>
      <c r="BU41" s="1353"/>
      <c r="BV41" s="1352"/>
      <c r="BW41" s="1352"/>
      <c r="BX41" s="1352"/>
      <c r="BY41" s="1352"/>
      <c r="BZ41" s="1352"/>
      <c r="CA41" s="1353"/>
      <c r="CB41" s="1353"/>
      <c r="CC41" s="1352"/>
      <c r="CD41" s="1354">
        <f t="shared" si="27"/>
        <v>0</v>
      </c>
      <c r="CE41" s="223"/>
      <c r="CF41" s="224">
        <v>1.8</v>
      </c>
      <c r="CG41" s="225">
        <f t="shared" si="28"/>
        <v>0.77015640489040638</v>
      </c>
      <c r="CH41" s="226">
        <f t="shared" si="29"/>
        <v>0</v>
      </c>
      <c r="CI41" s="227">
        <f t="shared" si="30"/>
        <v>0</v>
      </c>
      <c r="CJ41" s="228">
        <f t="shared" si="31"/>
        <v>0</v>
      </c>
      <c r="CK41" s="546" t="e">
        <f>12.4*5*I41</f>
        <v>#VALUE!</v>
      </c>
      <c r="CL41" s="546">
        <f>12.4*5*J41</f>
        <v>1240</v>
      </c>
      <c r="CM41" s="252">
        <f t="shared" si="32"/>
        <v>826.66666666666674</v>
      </c>
      <c r="CN41" s="546"/>
      <c r="CO41" s="252">
        <v>293.57798165137615</v>
      </c>
      <c r="CP41" s="1476"/>
      <c r="CQ41" s="1476"/>
      <c r="CR41" s="253">
        <f t="shared" si="33"/>
        <v>0</v>
      </c>
      <c r="CS41" s="1472"/>
      <c r="CT41" s="1472"/>
      <c r="CU41" s="1333"/>
      <c r="CV41" s="1279"/>
      <c r="CW41" s="1279">
        <f>SUM(R41:V41)*CO41</f>
        <v>0</v>
      </c>
      <c r="CX41" s="1279">
        <f>SUM(W41:AX41)*CO41</f>
        <v>0</v>
      </c>
      <c r="CY41" s="1279"/>
      <c r="CZ41" s="1279"/>
      <c r="DA41" s="1294">
        <f t="shared" si="52"/>
        <v>0</v>
      </c>
      <c r="DB41" s="1295">
        <f t="shared" si="53"/>
        <v>0</v>
      </c>
      <c r="DC41" s="1296">
        <f t="shared" si="36"/>
        <v>0</v>
      </c>
      <c r="DD41" s="1294">
        <f t="shared" si="37"/>
        <v>0</v>
      </c>
      <c r="DE41" s="1295">
        <f t="shared" si="38"/>
        <v>0</v>
      </c>
      <c r="DF41" s="1296">
        <f t="shared" si="54"/>
        <v>0</v>
      </c>
      <c r="DG41" s="1294">
        <f t="shared" si="39"/>
        <v>0</v>
      </c>
      <c r="DH41" s="1295">
        <f t="shared" si="40"/>
        <v>0</v>
      </c>
      <c r="DI41" s="1296">
        <f t="shared" si="41"/>
        <v>0</v>
      </c>
      <c r="DJ41" s="1294">
        <f t="shared" si="42"/>
        <v>0</v>
      </c>
      <c r="DK41" s="1295">
        <f t="shared" si="43"/>
        <v>0</v>
      </c>
      <c r="DL41" s="1296">
        <f t="shared" si="44"/>
        <v>0</v>
      </c>
      <c r="DM41" s="1294">
        <f t="shared" si="45"/>
        <v>0</v>
      </c>
      <c r="DN41" s="1295">
        <f t="shared" si="46"/>
        <v>0</v>
      </c>
      <c r="DO41" s="1296">
        <f t="shared" si="47"/>
        <v>0</v>
      </c>
      <c r="DP41" s="1294">
        <f t="shared" si="48"/>
        <v>0</v>
      </c>
      <c r="DQ41" s="1295">
        <f t="shared" si="49"/>
        <v>0</v>
      </c>
      <c r="DR41" s="1296">
        <f t="shared" si="50"/>
        <v>0</v>
      </c>
      <c r="DS41" s="1294">
        <f t="shared" si="56"/>
        <v>0</v>
      </c>
      <c r="DT41" s="1295">
        <f t="shared" si="57"/>
        <v>0</v>
      </c>
      <c r="DU41" s="1296">
        <f t="shared" si="58"/>
        <v>0</v>
      </c>
      <c r="EC41" s="1227"/>
      <c r="ED41" s="1227"/>
      <c r="EE41" s="1227"/>
      <c r="EF41" s="1227"/>
      <c r="EG41" s="1227"/>
      <c r="EH41" s="1227"/>
      <c r="EI41" s="1227"/>
      <c r="EJ41" s="1227"/>
      <c r="EK41" s="1227"/>
      <c r="EL41" s="1227"/>
      <c r="EM41" s="1227"/>
      <c r="EN41" s="1227"/>
      <c r="EO41" s="1227"/>
      <c r="EP41" s="1227"/>
      <c r="EQ41" s="1227"/>
      <c r="ER41" s="1227"/>
      <c r="ES41" s="1227"/>
      <c r="ET41" s="1227"/>
      <c r="EU41" s="1227"/>
      <c r="EV41" s="1227"/>
      <c r="EW41" s="1227"/>
      <c r="EX41" s="1227"/>
      <c r="EY41" s="1227"/>
      <c r="EZ41" s="1227"/>
      <c r="FA41" s="1227"/>
      <c r="FB41" s="1227"/>
      <c r="FC41" s="1227"/>
      <c r="FD41" s="1227"/>
      <c r="FE41" s="1227"/>
      <c r="FF41" s="1227"/>
      <c r="FG41" s="1227"/>
      <c r="FH41" s="1227"/>
      <c r="FI41" s="1227"/>
      <c r="FJ41" s="1227"/>
      <c r="FK41" s="1227"/>
      <c r="FL41" s="1227"/>
      <c r="FM41" s="1227"/>
      <c r="FN41" s="1227"/>
      <c r="FO41" s="1227"/>
      <c r="FP41" s="1227"/>
      <c r="FQ41" s="1227"/>
      <c r="FR41" s="1227"/>
      <c r="FS41" s="1227"/>
      <c r="FT41" s="1227"/>
      <c r="FU41" s="1227"/>
      <c r="FV41" s="1227"/>
      <c r="FW41" s="1227"/>
      <c r="FX41" s="1227"/>
      <c r="FY41" s="1227"/>
      <c r="FZ41" s="1227"/>
      <c r="GA41" s="1227"/>
      <c r="GB41" s="1227"/>
      <c r="GC41" s="1227"/>
      <c r="GD41" s="1227"/>
      <c r="GE41" s="1227"/>
      <c r="GF41" s="1227"/>
      <c r="GG41" s="1227"/>
      <c r="GH41" s="1227"/>
      <c r="GI41" s="1227"/>
      <c r="GJ41" s="1227"/>
      <c r="GK41" s="1227"/>
      <c r="GL41" s="1227"/>
      <c r="GM41" s="1227"/>
      <c r="GN41" s="1227"/>
      <c r="GO41" s="1227"/>
      <c r="GP41" s="1227"/>
      <c r="GQ41" s="1227"/>
      <c r="GR41" s="1227"/>
      <c r="GS41" s="1227"/>
      <c r="GT41" s="1227"/>
      <c r="GU41" s="1227"/>
      <c r="GV41" s="1227"/>
      <c r="GW41" s="1227"/>
      <c r="GX41" s="1227"/>
      <c r="GY41" s="1227"/>
      <c r="GZ41" s="1227"/>
      <c r="HA41" s="1227"/>
      <c r="HB41" s="1227"/>
      <c r="HC41" s="1227"/>
      <c r="HD41" s="1227"/>
      <c r="HE41" s="1227"/>
      <c r="HF41" s="1227"/>
      <c r="HG41" s="1227"/>
      <c r="HH41" s="1227"/>
      <c r="HI41" s="1227"/>
      <c r="HJ41" s="1227"/>
      <c r="HK41" s="1227"/>
      <c r="HL41" s="1227"/>
      <c r="HM41" s="1227"/>
      <c r="HN41" s="1227"/>
      <c r="HO41" s="1227"/>
      <c r="HP41" s="1227"/>
      <c r="HQ41" s="1227"/>
      <c r="HR41" s="1227"/>
      <c r="HS41" s="1227"/>
      <c r="HT41" s="1227"/>
      <c r="HU41" s="1227"/>
      <c r="HV41" s="1227"/>
      <c r="HW41" s="1227"/>
      <c r="HX41" s="1227"/>
      <c r="HY41" s="1227"/>
      <c r="HZ41" s="1227"/>
      <c r="IA41" s="1227"/>
      <c r="IB41" s="1227"/>
      <c r="IC41" s="1227"/>
      <c r="ID41" s="1227"/>
      <c r="IE41" s="1227"/>
      <c r="IF41" s="1227"/>
      <c r="IG41" s="1227"/>
      <c r="IH41" s="1227"/>
      <c r="II41" s="1227"/>
      <c r="IJ41" s="1227"/>
      <c r="IK41" s="1227"/>
      <c r="IL41" s="1227"/>
      <c r="IM41" s="1227"/>
      <c r="IN41" s="1227"/>
      <c r="IO41" s="1227"/>
      <c r="IP41" s="1227"/>
      <c r="IQ41" s="1227"/>
      <c r="IR41" s="1227"/>
      <c r="IS41" s="1227"/>
      <c r="IT41" s="1227"/>
      <c r="IU41" s="1227"/>
      <c r="IV41" s="1227"/>
      <c r="IW41" s="1227"/>
      <c r="IX41" s="1227"/>
      <c r="IY41" s="1227"/>
      <c r="IZ41" s="1227"/>
      <c r="JA41" s="1227"/>
      <c r="JB41" s="1227"/>
      <c r="JC41" s="1227"/>
      <c r="JD41" s="1227"/>
      <c r="JE41" s="1227"/>
      <c r="JF41" s="1227"/>
      <c r="JG41" s="1227"/>
      <c r="JH41" s="1227"/>
      <c r="JI41" s="1227"/>
      <c r="JJ41" s="1227"/>
      <c r="JK41" s="1227"/>
      <c r="JL41" s="1227"/>
      <c r="JM41" s="1227"/>
      <c r="JN41" s="1227"/>
      <c r="JO41" s="1227"/>
      <c r="JP41" s="1227"/>
      <c r="JQ41" s="1227"/>
      <c r="JR41" s="1227"/>
      <c r="JS41" s="1227"/>
      <c r="JT41" s="1227"/>
      <c r="JU41" s="1227"/>
      <c r="JV41" s="1227"/>
      <c r="JW41" s="1227"/>
      <c r="JX41" s="1227"/>
      <c r="JY41" s="1227"/>
      <c r="JZ41" s="1227"/>
    </row>
    <row r="42" spans="1:286" s="1230" customFormat="1" ht="12.75" hidden="1" customHeight="1" thickBot="1">
      <c r="A42" s="1283"/>
      <c r="B42" s="1271"/>
      <c r="C42" s="178" t="s">
        <v>333</v>
      </c>
      <c r="D42" s="1284">
        <v>0.375</v>
      </c>
      <c r="E42" s="1285" t="s">
        <v>322</v>
      </c>
      <c r="F42" s="1285" t="s">
        <v>305</v>
      </c>
      <c r="G42" s="1286" t="str">
        <f t="shared" si="26"/>
        <v>DAY</v>
      </c>
      <c r="H42" s="1356" t="s">
        <v>295</v>
      </c>
      <c r="I42" s="1286" t="s">
        <v>334</v>
      </c>
      <c r="J42" s="1286" t="s">
        <v>335</v>
      </c>
      <c r="K42" s="1288"/>
      <c r="L42" s="1288"/>
      <c r="M42" s="1288"/>
      <c r="N42" s="1288"/>
      <c r="O42" s="1288"/>
      <c r="P42" s="1289"/>
      <c r="Q42" s="1289"/>
      <c r="R42" s="1288"/>
      <c r="S42" s="1288"/>
      <c r="T42" s="1288"/>
      <c r="U42" s="1288"/>
      <c r="V42" s="1288"/>
      <c r="W42" s="1289"/>
      <c r="X42" s="1289"/>
      <c r="Y42" s="1288"/>
      <c r="Z42" s="1288"/>
      <c r="AA42" s="1288"/>
      <c r="AB42" s="1288"/>
      <c r="AC42" s="1288"/>
      <c r="AD42" s="1289"/>
      <c r="AE42" s="1289"/>
      <c r="AF42" s="1288"/>
      <c r="AG42" s="1288"/>
      <c r="AH42" s="1288"/>
      <c r="AI42" s="1288"/>
      <c r="AJ42" s="1288"/>
      <c r="AK42" s="1289"/>
      <c r="AL42" s="1289"/>
      <c r="AM42" s="1288"/>
      <c r="AN42" s="1288"/>
      <c r="AO42" s="1288"/>
      <c r="AP42" s="1288"/>
      <c r="AQ42" s="1288"/>
      <c r="AR42" s="1289"/>
      <c r="AS42" s="1289"/>
      <c r="AT42" s="1288"/>
      <c r="AU42" s="1288"/>
      <c r="AV42" s="1288"/>
      <c r="AW42" s="1288"/>
      <c r="AX42" s="1288"/>
      <c r="AY42" s="1289"/>
      <c r="AZ42" s="1289"/>
      <c r="BA42" s="1288"/>
      <c r="BB42" s="1288"/>
      <c r="BC42" s="1288"/>
      <c r="BD42" s="1288"/>
      <c r="BE42" s="1288"/>
      <c r="BF42" s="1289"/>
      <c r="BG42" s="1289"/>
      <c r="BH42" s="1288"/>
      <c r="BI42" s="1288"/>
      <c r="BJ42" s="1288"/>
      <c r="BK42" s="1288"/>
      <c r="BL42" s="1288"/>
      <c r="BM42" s="1289"/>
      <c r="BN42" s="1289"/>
      <c r="BO42" s="1288"/>
      <c r="BP42" s="1288"/>
      <c r="BQ42" s="1288"/>
      <c r="BR42" s="1288"/>
      <c r="BS42" s="1288"/>
      <c r="BT42" s="1289"/>
      <c r="BU42" s="1289"/>
      <c r="BV42" s="1288"/>
      <c r="BW42" s="1288"/>
      <c r="BX42" s="1288"/>
      <c r="BY42" s="1288"/>
      <c r="BZ42" s="1288"/>
      <c r="CA42" s="1289"/>
      <c r="CB42" s="1289"/>
      <c r="CC42" s="1288"/>
      <c r="CD42" s="1291">
        <f t="shared" si="27"/>
        <v>0</v>
      </c>
      <c r="CE42" s="186"/>
      <c r="CF42" s="187">
        <v>2.2000000000000002</v>
      </c>
      <c r="CG42" s="188">
        <f t="shared" si="28"/>
        <v>0.94130227264383015</v>
      </c>
      <c r="CH42" s="189">
        <f t="shared" si="29"/>
        <v>0</v>
      </c>
      <c r="CI42" s="190">
        <f t="shared" si="30"/>
        <v>0</v>
      </c>
      <c r="CJ42" s="191">
        <f t="shared" si="31"/>
        <v>0</v>
      </c>
      <c r="CK42" s="542" t="e">
        <f>13.8*3.8*I42</f>
        <v>#VALUE!</v>
      </c>
      <c r="CL42" s="542">
        <f>13.8*3.8*J42</f>
        <v>629.28</v>
      </c>
      <c r="CM42" s="247">
        <f t="shared" si="32"/>
        <v>251.71199999999999</v>
      </c>
      <c r="CN42" s="542"/>
      <c r="CO42" s="247">
        <v>293.57798165137615</v>
      </c>
      <c r="CP42" s="247"/>
      <c r="CQ42" s="247"/>
      <c r="CR42" s="247">
        <f t="shared" si="33"/>
        <v>0</v>
      </c>
      <c r="CS42" s="1468"/>
      <c r="CT42" s="1468"/>
      <c r="CU42" s="1333"/>
      <c r="CV42" s="1279"/>
      <c r="CW42" s="1279"/>
      <c r="CX42" s="1279"/>
      <c r="CY42" s="1279">
        <f t="shared" ref="CY42:CY53" si="60">SUM(W42:AX42)*CO42</f>
        <v>0</v>
      </c>
      <c r="CZ42" s="1279"/>
      <c r="DA42" s="1294">
        <f t="shared" si="52"/>
        <v>0</v>
      </c>
      <c r="DB42" s="1295">
        <f t="shared" si="53"/>
        <v>0</v>
      </c>
      <c r="DC42" s="1296">
        <f t="shared" si="36"/>
        <v>0</v>
      </c>
      <c r="DD42" s="1294">
        <f t="shared" si="37"/>
        <v>0</v>
      </c>
      <c r="DE42" s="1295">
        <f t="shared" si="38"/>
        <v>0</v>
      </c>
      <c r="DF42" s="1296">
        <f t="shared" si="54"/>
        <v>0</v>
      </c>
      <c r="DG42" s="1294">
        <f t="shared" si="39"/>
        <v>0</v>
      </c>
      <c r="DH42" s="1295">
        <f t="shared" si="40"/>
        <v>0</v>
      </c>
      <c r="DI42" s="1296">
        <f t="shared" si="41"/>
        <v>0</v>
      </c>
      <c r="DJ42" s="1294">
        <f t="shared" si="42"/>
        <v>0</v>
      </c>
      <c r="DK42" s="1295">
        <f t="shared" si="43"/>
        <v>0</v>
      </c>
      <c r="DL42" s="1296">
        <f t="shared" si="44"/>
        <v>0</v>
      </c>
      <c r="DM42" s="1294">
        <f t="shared" si="45"/>
        <v>0</v>
      </c>
      <c r="DN42" s="1295">
        <f t="shared" si="46"/>
        <v>0</v>
      </c>
      <c r="DO42" s="1296">
        <f t="shared" si="47"/>
        <v>0</v>
      </c>
      <c r="DP42" s="1294">
        <f t="shared" si="48"/>
        <v>0</v>
      </c>
      <c r="DQ42" s="1295">
        <f t="shared" si="49"/>
        <v>0</v>
      </c>
      <c r="DR42" s="1296">
        <f t="shared" si="50"/>
        <v>0</v>
      </c>
      <c r="DS42" s="1294">
        <f t="shared" si="56"/>
        <v>0</v>
      </c>
      <c r="DT42" s="1295">
        <f t="shared" si="57"/>
        <v>0</v>
      </c>
      <c r="DU42" s="1296">
        <f t="shared" si="58"/>
        <v>0</v>
      </c>
      <c r="EC42" s="1227"/>
      <c r="ED42" s="1227"/>
      <c r="EE42" s="1227"/>
      <c r="EF42" s="1227"/>
      <c r="EG42" s="1227"/>
      <c r="EH42" s="1227"/>
      <c r="EI42" s="1227"/>
      <c r="EJ42" s="1227"/>
      <c r="EK42" s="1227"/>
      <c r="EL42" s="1227"/>
      <c r="EM42" s="1227"/>
      <c r="EN42" s="1227"/>
      <c r="EO42" s="1227"/>
      <c r="EP42" s="1227"/>
      <c r="EQ42" s="1227"/>
      <c r="ER42" s="1227"/>
      <c r="ES42" s="1227"/>
      <c r="ET42" s="1227"/>
      <c r="EU42" s="1227"/>
      <c r="EV42" s="1227"/>
      <c r="EW42" s="1227"/>
      <c r="EX42" s="1227"/>
      <c r="EY42" s="1227"/>
      <c r="EZ42" s="1227"/>
      <c r="FA42" s="1227"/>
      <c r="FB42" s="1227"/>
      <c r="FC42" s="1227"/>
      <c r="FD42" s="1227"/>
      <c r="FE42" s="1227"/>
      <c r="FF42" s="1227"/>
      <c r="FG42" s="1227"/>
      <c r="FH42" s="1227"/>
      <c r="FI42" s="1227"/>
      <c r="FJ42" s="1227"/>
      <c r="FK42" s="1227"/>
      <c r="FL42" s="1227"/>
      <c r="FM42" s="1227"/>
      <c r="FN42" s="1227"/>
      <c r="FO42" s="1227"/>
      <c r="FP42" s="1227"/>
      <c r="FQ42" s="1227"/>
      <c r="FR42" s="1227"/>
      <c r="FS42" s="1227"/>
      <c r="FT42" s="1227"/>
      <c r="FU42" s="1227"/>
      <c r="FV42" s="1227"/>
      <c r="FW42" s="1227"/>
      <c r="FX42" s="1227"/>
      <c r="FY42" s="1227"/>
      <c r="FZ42" s="1227"/>
      <c r="GA42" s="1227"/>
      <c r="GB42" s="1227"/>
      <c r="GC42" s="1227"/>
      <c r="GD42" s="1227"/>
      <c r="GE42" s="1227"/>
      <c r="GF42" s="1227"/>
      <c r="GG42" s="1227"/>
      <c r="GH42" s="1227"/>
      <c r="GI42" s="1227"/>
      <c r="GJ42" s="1227"/>
      <c r="GK42" s="1227"/>
      <c r="GL42" s="1227"/>
      <c r="GM42" s="1227"/>
      <c r="GN42" s="1227"/>
      <c r="GO42" s="1227"/>
      <c r="GP42" s="1227"/>
      <c r="GQ42" s="1227"/>
      <c r="GR42" s="1227"/>
      <c r="GS42" s="1227"/>
      <c r="GT42" s="1227"/>
      <c r="GU42" s="1227"/>
      <c r="GV42" s="1227"/>
      <c r="GW42" s="1227"/>
      <c r="GX42" s="1227"/>
      <c r="GY42" s="1227"/>
      <c r="GZ42" s="1227"/>
      <c r="HA42" s="1227"/>
      <c r="HB42" s="1227"/>
      <c r="HC42" s="1227"/>
      <c r="HD42" s="1227"/>
      <c r="HE42" s="1227"/>
      <c r="HF42" s="1227"/>
      <c r="HG42" s="1227"/>
      <c r="HH42" s="1227"/>
      <c r="HI42" s="1227"/>
      <c r="HJ42" s="1227"/>
      <c r="HK42" s="1227"/>
      <c r="HL42" s="1227"/>
      <c r="HM42" s="1227"/>
      <c r="HN42" s="1227"/>
      <c r="HO42" s="1227"/>
      <c r="HP42" s="1227"/>
      <c r="HQ42" s="1227"/>
      <c r="HR42" s="1227"/>
      <c r="HS42" s="1227"/>
      <c r="HT42" s="1227"/>
      <c r="HU42" s="1227"/>
      <c r="HV42" s="1227"/>
      <c r="HW42" s="1227"/>
      <c r="HX42" s="1227"/>
      <c r="HY42" s="1227"/>
      <c r="HZ42" s="1227"/>
      <c r="IA42" s="1227"/>
      <c r="IB42" s="1227"/>
      <c r="IC42" s="1227"/>
      <c r="ID42" s="1227"/>
      <c r="IE42" s="1227"/>
      <c r="IF42" s="1227"/>
      <c r="IG42" s="1227"/>
      <c r="IH42" s="1227"/>
      <c r="II42" s="1227"/>
      <c r="IJ42" s="1227"/>
      <c r="IK42" s="1227"/>
      <c r="IL42" s="1227"/>
      <c r="IM42" s="1227"/>
      <c r="IN42" s="1227"/>
      <c r="IO42" s="1227"/>
      <c r="IP42" s="1227"/>
      <c r="IQ42" s="1227"/>
      <c r="IR42" s="1227"/>
      <c r="IS42" s="1227"/>
      <c r="IT42" s="1227"/>
      <c r="IU42" s="1227"/>
      <c r="IV42" s="1227"/>
      <c r="IW42" s="1227"/>
      <c r="IX42" s="1227"/>
      <c r="IY42" s="1227"/>
      <c r="IZ42" s="1227"/>
      <c r="JA42" s="1227"/>
      <c r="JB42" s="1227"/>
      <c r="JC42" s="1227"/>
      <c r="JD42" s="1227"/>
      <c r="JE42" s="1227"/>
      <c r="JF42" s="1227"/>
      <c r="JG42" s="1227"/>
      <c r="JH42" s="1227"/>
      <c r="JI42" s="1227"/>
      <c r="JJ42" s="1227"/>
      <c r="JK42" s="1227"/>
      <c r="JL42" s="1227"/>
      <c r="JM42" s="1227"/>
      <c r="JN42" s="1227"/>
      <c r="JO42" s="1227"/>
      <c r="JP42" s="1227"/>
      <c r="JQ42" s="1227"/>
      <c r="JR42" s="1227"/>
      <c r="JS42" s="1227"/>
      <c r="JT42" s="1227"/>
      <c r="JU42" s="1227"/>
      <c r="JV42" s="1227"/>
      <c r="JW42" s="1227"/>
      <c r="JX42" s="1227"/>
      <c r="JY42" s="1227"/>
      <c r="JZ42" s="1227"/>
    </row>
    <row r="43" spans="1:286" s="1230" customFormat="1" ht="12.75" hidden="1" customHeight="1" thickBot="1">
      <c r="A43" s="1283"/>
      <c r="B43" s="1271"/>
      <c r="C43" s="108" t="s">
        <v>336</v>
      </c>
      <c r="D43" s="706">
        <v>0.40625</v>
      </c>
      <c r="E43" s="1305" t="s">
        <v>322</v>
      </c>
      <c r="F43" s="1305" t="s">
        <v>305</v>
      </c>
      <c r="G43" s="1306" t="str">
        <f t="shared" si="26"/>
        <v>DAY</v>
      </c>
      <c r="H43" s="1357" t="s">
        <v>295</v>
      </c>
      <c r="I43" s="1306" t="s">
        <v>334</v>
      </c>
      <c r="J43" s="1306" t="s">
        <v>335</v>
      </c>
      <c r="K43" s="1301"/>
      <c r="L43" s="1301"/>
      <c r="M43" s="1301"/>
      <c r="N43" s="1301"/>
      <c r="O43" s="1301"/>
      <c r="P43" s="1302"/>
      <c r="Q43" s="1302"/>
      <c r="R43" s="1301"/>
      <c r="S43" s="1301"/>
      <c r="T43" s="1301"/>
      <c r="U43" s="1301"/>
      <c r="V43" s="1301"/>
      <c r="W43" s="1302"/>
      <c r="X43" s="1302"/>
      <c r="Y43" s="1301"/>
      <c r="Z43" s="1301"/>
      <c r="AA43" s="1301"/>
      <c r="AB43" s="1301"/>
      <c r="AC43" s="1301"/>
      <c r="AD43" s="1302"/>
      <c r="AE43" s="1302"/>
      <c r="AF43" s="1301"/>
      <c r="AG43" s="1301"/>
      <c r="AH43" s="1301"/>
      <c r="AI43" s="1301"/>
      <c r="AJ43" s="1301"/>
      <c r="AK43" s="1302"/>
      <c r="AL43" s="1302"/>
      <c r="AM43" s="1301"/>
      <c r="AN43" s="1301"/>
      <c r="AO43" s="1301"/>
      <c r="AP43" s="1301"/>
      <c r="AQ43" s="1301"/>
      <c r="AR43" s="1302"/>
      <c r="AS43" s="1302"/>
      <c r="AT43" s="1301"/>
      <c r="AU43" s="1301"/>
      <c r="AV43" s="1301"/>
      <c r="AW43" s="1301"/>
      <c r="AX43" s="1301"/>
      <c r="AY43" s="1302"/>
      <c r="AZ43" s="1302"/>
      <c r="BA43" s="1301"/>
      <c r="BB43" s="1301"/>
      <c r="BC43" s="1301"/>
      <c r="BD43" s="1301"/>
      <c r="BE43" s="1301"/>
      <c r="BF43" s="1302"/>
      <c r="BG43" s="1302"/>
      <c r="BH43" s="1301"/>
      <c r="BI43" s="1301"/>
      <c r="BJ43" s="1301"/>
      <c r="BK43" s="1301"/>
      <c r="BL43" s="1301"/>
      <c r="BM43" s="1302"/>
      <c r="BN43" s="1302"/>
      <c r="BO43" s="1301"/>
      <c r="BP43" s="1301"/>
      <c r="BQ43" s="1301"/>
      <c r="BR43" s="1301"/>
      <c r="BS43" s="1301"/>
      <c r="BT43" s="1302"/>
      <c r="BU43" s="1302"/>
      <c r="BV43" s="1301"/>
      <c r="BW43" s="1301"/>
      <c r="BX43" s="1301"/>
      <c r="BY43" s="1301"/>
      <c r="BZ43" s="1301"/>
      <c r="CA43" s="1302"/>
      <c r="CB43" s="1302"/>
      <c r="CC43" s="1301"/>
      <c r="CD43" s="1303">
        <f t="shared" si="27"/>
        <v>0</v>
      </c>
      <c r="CE43" s="116"/>
      <c r="CF43" s="117">
        <v>1.8</v>
      </c>
      <c r="CG43" s="118">
        <f t="shared" si="28"/>
        <v>0.77015640489040638</v>
      </c>
      <c r="CH43" s="119">
        <f t="shared" si="29"/>
        <v>0</v>
      </c>
      <c r="CI43" s="120">
        <f t="shared" si="30"/>
        <v>0</v>
      </c>
      <c r="CJ43" s="121">
        <f t="shared" si="31"/>
        <v>0</v>
      </c>
      <c r="CK43" s="543" t="e">
        <f>17.5*1.4*I43</f>
        <v>#VALUE!</v>
      </c>
      <c r="CL43" s="543">
        <f>17.5*1.4*J43</f>
        <v>294</v>
      </c>
      <c r="CM43" s="248">
        <f t="shared" si="32"/>
        <v>117.60000000000001</v>
      </c>
      <c r="CN43" s="543"/>
      <c r="CO43" s="248">
        <v>293.57798165137615</v>
      </c>
      <c r="CP43" s="247"/>
      <c r="CQ43" s="247"/>
      <c r="CR43" s="249">
        <f t="shared" si="33"/>
        <v>0</v>
      </c>
      <c r="CS43" s="1468"/>
      <c r="CT43" s="1468"/>
      <c r="CU43" s="1333"/>
      <c r="CV43" s="1279"/>
      <c r="CW43" s="1279"/>
      <c r="CX43" s="1279"/>
      <c r="CY43" s="1279">
        <f t="shared" si="60"/>
        <v>0</v>
      </c>
      <c r="CZ43" s="1279"/>
      <c r="DA43" s="1294">
        <f t="shared" si="52"/>
        <v>0</v>
      </c>
      <c r="DB43" s="1295">
        <f t="shared" si="53"/>
        <v>0</v>
      </c>
      <c r="DC43" s="1296">
        <f t="shared" si="36"/>
        <v>0</v>
      </c>
      <c r="DD43" s="1294">
        <f t="shared" si="37"/>
        <v>0</v>
      </c>
      <c r="DE43" s="1295">
        <f t="shared" si="38"/>
        <v>0</v>
      </c>
      <c r="DF43" s="1296">
        <f t="shared" si="54"/>
        <v>0</v>
      </c>
      <c r="DG43" s="1294">
        <f t="shared" si="39"/>
        <v>0</v>
      </c>
      <c r="DH43" s="1295">
        <f t="shared" si="40"/>
        <v>0</v>
      </c>
      <c r="DI43" s="1296">
        <f t="shared" si="41"/>
        <v>0</v>
      </c>
      <c r="DJ43" s="1294">
        <f t="shared" si="42"/>
        <v>0</v>
      </c>
      <c r="DK43" s="1295">
        <f t="shared" si="43"/>
        <v>0</v>
      </c>
      <c r="DL43" s="1296">
        <f t="shared" si="44"/>
        <v>0</v>
      </c>
      <c r="DM43" s="1294">
        <f t="shared" si="45"/>
        <v>0</v>
      </c>
      <c r="DN43" s="1295">
        <f t="shared" si="46"/>
        <v>0</v>
      </c>
      <c r="DO43" s="1296">
        <f t="shared" si="47"/>
        <v>0</v>
      </c>
      <c r="DP43" s="1294">
        <f t="shared" si="48"/>
        <v>0</v>
      </c>
      <c r="DQ43" s="1295">
        <f t="shared" si="49"/>
        <v>0</v>
      </c>
      <c r="DR43" s="1296">
        <f t="shared" si="50"/>
        <v>0</v>
      </c>
      <c r="DS43" s="1294">
        <f t="shared" si="56"/>
        <v>0</v>
      </c>
      <c r="DT43" s="1295">
        <f t="shared" si="57"/>
        <v>0</v>
      </c>
      <c r="DU43" s="1296">
        <f t="shared" si="58"/>
        <v>0</v>
      </c>
      <c r="EC43" s="1227"/>
      <c r="ED43" s="1227"/>
      <c r="EE43" s="1227"/>
      <c r="EF43" s="1227"/>
      <c r="EG43" s="1227"/>
      <c r="EH43" s="1227"/>
      <c r="EI43" s="1227"/>
      <c r="EJ43" s="1227"/>
      <c r="EK43" s="1227"/>
      <c r="EL43" s="1227"/>
      <c r="EM43" s="1227"/>
      <c r="EN43" s="1227"/>
      <c r="EO43" s="1227"/>
      <c r="EP43" s="1227"/>
      <c r="EQ43" s="1227"/>
      <c r="ER43" s="1227"/>
      <c r="ES43" s="1227"/>
      <c r="ET43" s="1227"/>
      <c r="EU43" s="1227"/>
      <c r="EV43" s="1227"/>
      <c r="EW43" s="1227"/>
      <c r="EX43" s="1227"/>
      <c r="EY43" s="1227"/>
      <c r="EZ43" s="1227"/>
      <c r="FA43" s="1227"/>
      <c r="FB43" s="1227"/>
      <c r="FC43" s="1227"/>
      <c r="FD43" s="1227"/>
      <c r="FE43" s="1227"/>
      <c r="FF43" s="1227"/>
      <c r="FG43" s="1227"/>
      <c r="FH43" s="1227"/>
      <c r="FI43" s="1227"/>
      <c r="FJ43" s="1227"/>
      <c r="FK43" s="1227"/>
      <c r="FL43" s="1227"/>
      <c r="FM43" s="1227"/>
      <c r="FN43" s="1227"/>
      <c r="FO43" s="1227"/>
      <c r="FP43" s="1227"/>
      <c r="FQ43" s="1227"/>
      <c r="FR43" s="1227"/>
      <c r="FS43" s="1227"/>
      <c r="FT43" s="1227"/>
      <c r="FU43" s="1227"/>
      <c r="FV43" s="1227"/>
      <c r="FW43" s="1227"/>
      <c r="FX43" s="1227"/>
      <c r="FY43" s="1227"/>
      <c r="FZ43" s="1227"/>
      <c r="GA43" s="1227"/>
      <c r="GB43" s="1227"/>
      <c r="GC43" s="1227"/>
      <c r="GD43" s="1227"/>
      <c r="GE43" s="1227"/>
      <c r="GF43" s="1227"/>
      <c r="GG43" s="1227"/>
      <c r="GH43" s="1227"/>
      <c r="GI43" s="1227"/>
      <c r="GJ43" s="1227"/>
      <c r="GK43" s="1227"/>
      <c r="GL43" s="1227"/>
      <c r="GM43" s="1227"/>
      <c r="GN43" s="1227"/>
      <c r="GO43" s="1227"/>
      <c r="GP43" s="1227"/>
      <c r="GQ43" s="1227"/>
      <c r="GR43" s="1227"/>
      <c r="GS43" s="1227"/>
      <c r="GT43" s="1227"/>
      <c r="GU43" s="1227"/>
      <c r="GV43" s="1227"/>
      <c r="GW43" s="1227"/>
      <c r="GX43" s="1227"/>
      <c r="GY43" s="1227"/>
      <c r="GZ43" s="1227"/>
      <c r="HA43" s="1227"/>
      <c r="HB43" s="1227"/>
      <c r="HC43" s="1227"/>
      <c r="HD43" s="1227"/>
      <c r="HE43" s="1227"/>
      <c r="HF43" s="1227"/>
      <c r="HG43" s="1227"/>
      <c r="HH43" s="1227"/>
      <c r="HI43" s="1227"/>
      <c r="HJ43" s="1227"/>
      <c r="HK43" s="1227"/>
      <c r="HL43" s="1227"/>
      <c r="HM43" s="1227"/>
      <c r="HN43" s="1227"/>
      <c r="HO43" s="1227"/>
      <c r="HP43" s="1227"/>
      <c r="HQ43" s="1227"/>
      <c r="HR43" s="1227"/>
      <c r="HS43" s="1227"/>
      <c r="HT43" s="1227"/>
      <c r="HU43" s="1227"/>
      <c r="HV43" s="1227"/>
      <c r="HW43" s="1227"/>
      <c r="HX43" s="1227"/>
      <c r="HY43" s="1227"/>
      <c r="HZ43" s="1227"/>
      <c r="IA43" s="1227"/>
      <c r="IB43" s="1227"/>
      <c r="IC43" s="1227"/>
      <c r="ID43" s="1227"/>
      <c r="IE43" s="1227"/>
      <c r="IF43" s="1227"/>
      <c r="IG43" s="1227"/>
      <c r="IH43" s="1227"/>
      <c r="II43" s="1227"/>
      <c r="IJ43" s="1227"/>
      <c r="IK43" s="1227"/>
      <c r="IL43" s="1227"/>
      <c r="IM43" s="1227"/>
      <c r="IN43" s="1227"/>
      <c r="IO43" s="1227"/>
      <c r="IP43" s="1227"/>
      <c r="IQ43" s="1227"/>
      <c r="IR43" s="1227"/>
      <c r="IS43" s="1227"/>
      <c r="IT43" s="1227"/>
      <c r="IU43" s="1227"/>
      <c r="IV43" s="1227"/>
      <c r="IW43" s="1227"/>
      <c r="IX43" s="1227"/>
      <c r="IY43" s="1227"/>
      <c r="IZ43" s="1227"/>
      <c r="JA43" s="1227"/>
      <c r="JB43" s="1227"/>
      <c r="JC43" s="1227"/>
      <c r="JD43" s="1227"/>
      <c r="JE43" s="1227"/>
      <c r="JF43" s="1227"/>
      <c r="JG43" s="1227"/>
      <c r="JH43" s="1227"/>
      <c r="JI43" s="1227"/>
      <c r="JJ43" s="1227"/>
      <c r="JK43" s="1227"/>
      <c r="JL43" s="1227"/>
      <c r="JM43" s="1227"/>
      <c r="JN43" s="1227"/>
      <c r="JO43" s="1227"/>
      <c r="JP43" s="1227"/>
      <c r="JQ43" s="1227"/>
      <c r="JR43" s="1227"/>
      <c r="JS43" s="1227"/>
      <c r="JT43" s="1227"/>
      <c r="JU43" s="1227"/>
      <c r="JV43" s="1227"/>
      <c r="JW43" s="1227"/>
      <c r="JX43" s="1227"/>
      <c r="JY43" s="1227"/>
      <c r="JZ43" s="1227"/>
    </row>
    <row r="44" spans="1:286" s="1230" customFormat="1" ht="12.75" hidden="1" customHeight="1" thickBot="1">
      <c r="A44" s="1283"/>
      <c r="B44" s="1271"/>
      <c r="C44" s="108" t="s">
        <v>328</v>
      </c>
      <c r="D44" s="706">
        <v>0.64583333333333337</v>
      </c>
      <c r="E44" s="1305" t="s">
        <v>322</v>
      </c>
      <c r="F44" s="1305" t="s">
        <v>305</v>
      </c>
      <c r="G44" s="1306" t="str">
        <f t="shared" si="26"/>
        <v>EARLY</v>
      </c>
      <c r="H44" s="1357" t="s">
        <v>295</v>
      </c>
      <c r="I44" s="1306" t="s">
        <v>334</v>
      </c>
      <c r="J44" s="1306" t="s">
        <v>335</v>
      </c>
      <c r="K44" s="1301"/>
      <c r="L44" s="1301"/>
      <c r="M44" s="1301"/>
      <c r="N44" s="1301"/>
      <c r="O44" s="1301"/>
      <c r="P44" s="1302"/>
      <c r="Q44" s="1302"/>
      <c r="R44" s="1301"/>
      <c r="S44" s="1301"/>
      <c r="T44" s="1301"/>
      <c r="U44" s="1301"/>
      <c r="V44" s="1301"/>
      <c r="W44" s="1302"/>
      <c r="X44" s="1302"/>
      <c r="Y44" s="1301"/>
      <c r="Z44" s="1301"/>
      <c r="AA44" s="1301"/>
      <c r="AB44" s="1301"/>
      <c r="AC44" s="1301"/>
      <c r="AD44" s="1302"/>
      <c r="AE44" s="1302"/>
      <c r="AF44" s="1301"/>
      <c r="AG44" s="1301"/>
      <c r="AH44" s="1301"/>
      <c r="AI44" s="1301"/>
      <c r="AJ44" s="1301"/>
      <c r="AK44" s="1302"/>
      <c r="AL44" s="1302"/>
      <c r="AM44" s="1301"/>
      <c r="AN44" s="1301"/>
      <c r="AO44" s="1301"/>
      <c r="AP44" s="1301"/>
      <c r="AQ44" s="1301"/>
      <c r="AR44" s="1302"/>
      <c r="AS44" s="1302"/>
      <c r="AT44" s="1301"/>
      <c r="AU44" s="1301"/>
      <c r="AV44" s="1301"/>
      <c r="AW44" s="1301"/>
      <c r="AX44" s="1301"/>
      <c r="AY44" s="1302"/>
      <c r="AZ44" s="1302"/>
      <c r="BA44" s="1301"/>
      <c r="BB44" s="1301"/>
      <c r="BC44" s="1301"/>
      <c r="BD44" s="1301"/>
      <c r="BE44" s="1301"/>
      <c r="BF44" s="1302"/>
      <c r="BG44" s="1302"/>
      <c r="BH44" s="1301"/>
      <c r="BI44" s="1301"/>
      <c r="BJ44" s="1301"/>
      <c r="BK44" s="1301"/>
      <c r="BL44" s="1301"/>
      <c r="BM44" s="1302"/>
      <c r="BN44" s="1302"/>
      <c r="BO44" s="1301"/>
      <c r="BP44" s="1301"/>
      <c r="BQ44" s="1301"/>
      <c r="BR44" s="1301"/>
      <c r="BS44" s="1301"/>
      <c r="BT44" s="1302"/>
      <c r="BU44" s="1302"/>
      <c r="BV44" s="1301"/>
      <c r="BW44" s="1301"/>
      <c r="BX44" s="1301"/>
      <c r="BY44" s="1301"/>
      <c r="BZ44" s="1301"/>
      <c r="CA44" s="1302"/>
      <c r="CB44" s="1302"/>
      <c r="CC44" s="1301"/>
      <c r="CD44" s="1303">
        <f t="shared" si="27"/>
        <v>0</v>
      </c>
      <c r="CE44" s="116"/>
      <c r="CF44" s="117">
        <v>2</v>
      </c>
      <c r="CG44" s="118">
        <f t="shared" si="28"/>
        <v>0.85572933876711821</v>
      </c>
      <c r="CH44" s="119">
        <f t="shared" si="29"/>
        <v>0</v>
      </c>
      <c r="CI44" s="120">
        <f t="shared" si="30"/>
        <v>0</v>
      </c>
      <c r="CJ44" s="121">
        <f t="shared" si="31"/>
        <v>0</v>
      </c>
      <c r="CK44" s="543" t="e">
        <f>17.5*1.4*I44</f>
        <v>#VALUE!</v>
      </c>
      <c r="CL44" s="543">
        <f>17.5*1.4*J44</f>
        <v>294</v>
      </c>
      <c r="CM44" s="248">
        <f t="shared" si="32"/>
        <v>117.60000000000001</v>
      </c>
      <c r="CN44" s="543"/>
      <c r="CO44" s="248">
        <v>293.57798165137615</v>
      </c>
      <c r="CP44" s="247"/>
      <c r="CQ44" s="247"/>
      <c r="CR44" s="249">
        <f t="shared" si="33"/>
        <v>0</v>
      </c>
      <c r="CS44" s="1468"/>
      <c r="CT44" s="1468"/>
      <c r="CU44" s="1333"/>
      <c r="CV44" s="1279"/>
      <c r="CW44" s="1279"/>
      <c r="CX44" s="1279"/>
      <c r="CY44" s="1279">
        <f t="shared" si="60"/>
        <v>0</v>
      </c>
      <c r="CZ44" s="1279"/>
      <c r="DA44" s="1294">
        <f t="shared" si="52"/>
        <v>0</v>
      </c>
      <c r="DB44" s="1295">
        <f t="shared" si="53"/>
        <v>0</v>
      </c>
      <c r="DC44" s="1296">
        <f t="shared" si="36"/>
        <v>0</v>
      </c>
      <c r="DD44" s="1294">
        <f t="shared" si="37"/>
        <v>0</v>
      </c>
      <c r="DE44" s="1295">
        <f t="shared" si="38"/>
        <v>0</v>
      </c>
      <c r="DF44" s="1296">
        <f t="shared" si="54"/>
        <v>0</v>
      </c>
      <c r="DG44" s="1294">
        <f t="shared" si="39"/>
        <v>0</v>
      </c>
      <c r="DH44" s="1295">
        <f t="shared" si="40"/>
        <v>0</v>
      </c>
      <c r="DI44" s="1296">
        <f t="shared" si="41"/>
        <v>0</v>
      </c>
      <c r="DJ44" s="1294">
        <f t="shared" si="42"/>
        <v>0</v>
      </c>
      <c r="DK44" s="1295">
        <f t="shared" si="43"/>
        <v>0</v>
      </c>
      <c r="DL44" s="1296">
        <f t="shared" si="44"/>
        <v>0</v>
      </c>
      <c r="DM44" s="1294">
        <f t="shared" si="45"/>
        <v>0</v>
      </c>
      <c r="DN44" s="1295">
        <f t="shared" si="46"/>
        <v>0</v>
      </c>
      <c r="DO44" s="1296">
        <f t="shared" si="47"/>
        <v>0</v>
      </c>
      <c r="DP44" s="1294">
        <f t="shared" si="48"/>
        <v>0</v>
      </c>
      <c r="DQ44" s="1295">
        <f t="shared" si="49"/>
        <v>0</v>
      </c>
      <c r="DR44" s="1296">
        <f t="shared" si="50"/>
        <v>0</v>
      </c>
      <c r="DS44" s="1294">
        <f t="shared" si="56"/>
        <v>0</v>
      </c>
      <c r="DT44" s="1295">
        <f t="shared" si="57"/>
        <v>0</v>
      </c>
      <c r="DU44" s="1296">
        <f t="shared" si="58"/>
        <v>0</v>
      </c>
      <c r="EC44" s="1227"/>
      <c r="ED44" s="1227"/>
      <c r="EE44" s="1227"/>
      <c r="EF44" s="1227"/>
      <c r="EG44" s="1227"/>
      <c r="EH44" s="1227"/>
      <c r="EI44" s="1227"/>
      <c r="EJ44" s="1227"/>
      <c r="EK44" s="1227"/>
      <c r="EL44" s="1227"/>
      <c r="EM44" s="1227"/>
      <c r="EN44" s="1227"/>
      <c r="EO44" s="1227"/>
      <c r="EP44" s="1227"/>
      <c r="EQ44" s="1227"/>
      <c r="ER44" s="1227"/>
      <c r="ES44" s="1227"/>
      <c r="ET44" s="1227"/>
      <c r="EU44" s="1227"/>
      <c r="EV44" s="1227"/>
      <c r="EW44" s="1227"/>
      <c r="EX44" s="1227"/>
      <c r="EY44" s="1227"/>
      <c r="EZ44" s="1227"/>
      <c r="FA44" s="1227"/>
      <c r="FB44" s="1227"/>
      <c r="FC44" s="1227"/>
      <c r="FD44" s="1227"/>
      <c r="FE44" s="1227"/>
      <c r="FF44" s="1227"/>
      <c r="FG44" s="1227"/>
      <c r="FH44" s="1227"/>
      <c r="FI44" s="1227"/>
      <c r="FJ44" s="1227"/>
      <c r="FK44" s="1227"/>
      <c r="FL44" s="1227"/>
      <c r="FM44" s="1227"/>
      <c r="FN44" s="1227"/>
      <c r="FO44" s="1227"/>
      <c r="FP44" s="1227"/>
      <c r="FQ44" s="1227"/>
      <c r="FR44" s="1227"/>
      <c r="FS44" s="1227"/>
      <c r="FT44" s="1227"/>
      <c r="FU44" s="1227"/>
      <c r="FV44" s="1227"/>
      <c r="FW44" s="1227"/>
      <c r="FX44" s="1227"/>
      <c r="FY44" s="1227"/>
      <c r="FZ44" s="1227"/>
      <c r="GA44" s="1227"/>
      <c r="GB44" s="1227"/>
      <c r="GC44" s="1227"/>
      <c r="GD44" s="1227"/>
      <c r="GE44" s="1227"/>
      <c r="GF44" s="1227"/>
      <c r="GG44" s="1227"/>
      <c r="GH44" s="1227"/>
      <c r="GI44" s="1227"/>
      <c r="GJ44" s="1227"/>
      <c r="GK44" s="1227"/>
      <c r="GL44" s="1227"/>
      <c r="GM44" s="1227"/>
      <c r="GN44" s="1227"/>
      <c r="GO44" s="1227"/>
      <c r="GP44" s="1227"/>
      <c r="GQ44" s="1227"/>
      <c r="GR44" s="1227"/>
      <c r="GS44" s="1227"/>
      <c r="GT44" s="1227"/>
      <c r="GU44" s="1227"/>
      <c r="GV44" s="1227"/>
      <c r="GW44" s="1227"/>
      <c r="GX44" s="1227"/>
      <c r="GY44" s="1227"/>
      <c r="GZ44" s="1227"/>
      <c r="HA44" s="1227"/>
      <c r="HB44" s="1227"/>
      <c r="HC44" s="1227"/>
      <c r="HD44" s="1227"/>
      <c r="HE44" s="1227"/>
      <c r="HF44" s="1227"/>
      <c r="HG44" s="1227"/>
      <c r="HH44" s="1227"/>
      <c r="HI44" s="1227"/>
      <c r="HJ44" s="1227"/>
      <c r="HK44" s="1227"/>
      <c r="HL44" s="1227"/>
      <c r="HM44" s="1227"/>
      <c r="HN44" s="1227"/>
      <c r="HO44" s="1227"/>
      <c r="HP44" s="1227"/>
      <c r="HQ44" s="1227"/>
      <c r="HR44" s="1227"/>
      <c r="HS44" s="1227"/>
      <c r="HT44" s="1227"/>
      <c r="HU44" s="1227"/>
      <c r="HV44" s="1227"/>
      <c r="HW44" s="1227"/>
      <c r="HX44" s="1227"/>
      <c r="HY44" s="1227"/>
      <c r="HZ44" s="1227"/>
      <c r="IA44" s="1227"/>
      <c r="IB44" s="1227"/>
      <c r="IC44" s="1227"/>
      <c r="ID44" s="1227"/>
      <c r="IE44" s="1227"/>
      <c r="IF44" s="1227"/>
      <c r="IG44" s="1227"/>
      <c r="IH44" s="1227"/>
      <c r="II44" s="1227"/>
      <c r="IJ44" s="1227"/>
      <c r="IK44" s="1227"/>
      <c r="IL44" s="1227"/>
      <c r="IM44" s="1227"/>
      <c r="IN44" s="1227"/>
      <c r="IO44" s="1227"/>
      <c r="IP44" s="1227"/>
      <c r="IQ44" s="1227"/>
      <c r="IR44" s="1227"/>
      <c r="IS44" s="1227"/>
      <c r="IT44" s="1227"/>
      <c r="IU44" s="1227"/>
      <c r="IV44" s="1227"/>
      <c r="IW44" s="1227"/>
      <c r="IX44" s="1227"/>
      <c r="IY44" s="1227"/>
      <c r="IZ44" s="1227"/>
      <c r="JA44" s="1227"/>
      <c r="JB44" s="1227"/>
      <c r="JC44" s="1227"/>
      <c r="JD44" s="1227"/>
      <c r="JE44" s="1227"/>
      <c r="JF44" s="1227"/>
      <c r="JG44" s="1227"/>
      <c r="JH44" s="1227"/>
      <c r="JI44" s="1227"/>
      <c r="JJ44" s="1227"/>
      <c r="JK44" s="1227"/>
      <c r="JL44" s="1227"/>
      <c r="JM44" s="1227"/>
      <c r="JN44" s="1227"/>
      <c r="JO44" s="1227"/>
      <c r="JP44" s="1227"/>
      <c r="JQ44" s="1227"/>
      <c r="JR44" s="1227"/>
      <c r="JS44" s="1227"/>
      <c r="JT44" s="1227"/>
      <c r="JU44" s="1227"/>
      <c r="JV44" s="1227"/>
      <c r="JW44" s="1227"/>
      <c r="JX44" s="1227"/>
      <c r="JY44" s="1227"/>
      <c r="JZ44" s="1227"/>
    </row>
    <row r="45" spans="1:286" s="1230" customFormat="1" ht="12.75" hidden="1" customHeight="1" thickBot="1">
      <c r="A45" s="1283"/>
      <c r="B45" s="1271"/>
      <c r="C45" s="108" t="s">
        <v>329</v>
      </c>
      <c r="D45" s="706">
        <v>0.6875</v>
      </c>
      <c r="E45" s="1305" t="s">
        <v>322</v>
      </c>
      <c r="F45" s="1305" t="s">
        <v>305</v>
      </c>
      <c r="G45" s="1306" t="str">
        <f t="shared" si="26"/>
        <v>EARLY</v>
      </c>
      <c r="H45" s="1357" t="s">
        <v>295</v>
      </c>
      <c r="I45" s="1306" t="s">
        <v>334</v>
      </c>
      <c r="J45" s="1306" t="s">
        <v>335</v>
      </c>
      <c r="K45" s="1301"/>
      <c r="L45" s="1301"/>
      <c r="M45" s="1301"/>
      <c r="N45" s="1301"/>
      <c r="O45" s="1301"/>
      <c r="P45" s="1302"/>
      <c r="Q45" s="1302"/>
      <c r="R45" s="1301"/>
      <c r="S45" s="1301"/>
      <c r="T45" s="1301"/>
      <c r="U45" s="1301"/>
      <c r="V45" s="1301"/>
      <c r="W45" s="1302"/>
      <c r="X45" s="1302"/>
      <c r="Y45" s="1301"/>
      <c r="Z45" s="1301"/>
      <c r="AA45" s="1301"/>
      <c r="AB45" s="1301"/>
      <c r="AC45" s="1301"/>
      <c r="AD45" s="1302"/>
      <c r="AE45" s="1302"/>
      <c r="AF45" s="1301"/>
      <c r="AG45" s="1301"/>
      <c r="AH45" s="1301"/>
      <c r="AI45" s="1301"/>
      <c r="AJ45" s="1301"/>
      <c r="AK45" s="1302"/>
      <c r="AL45" s="1302"/>
      <c r="AM45" s="1301"/>
      <c r="AN45" s="1301"/>
      <c r="AO45" s="1301"/>
      <c r="AP45" s="1301"/>
      <c r="AQ45" s="1301"/>
      <c r="AR45" s="1302"/>
      <c r="AS45" s="1302"/>
      <c r="AT45" s="1301"/>
      <c r="AU45" s="1301"/>
      <c r="AV45" s="1301"/>
      <c r="AW45" s="1301"/>
      <c r="AX45" s="1301"/>
      <c r="AY45" s="1302"/>
      <c r="AZ45" s="1302"/>
      <c r="BA45" s="1301"/>
      <c r="BB45" s="1301"/>
      <c r="BC45" s="1301"/>
      <c r="BD45" s="1301"/>
      <c r="BE45" s="1301"/>
      <c r="BF45" s="1302"/>
      <c r="BG45" s="1302"/>
      <c r="BH45" s="1301"/>
      <c r="BI45" s="1301"/>
      <c r="BJ45" s="1301"/>
      <c r="BK45" s="1301"/>
      <c r="BL45" s="1301"/>
      <c r="BM45" s="1302"/>
      <c r="BN45" s="1302"/>
      <c r="BO45" s="1301"/>
      <c r="BP45" s="1301"/>
      <c r="BQ45" s="1301"/>
      <c r="BR45" s="1301"/>
      <c r="BS45" s="1301"/>
      <c r="BT45" s="1302"/>
      <c r="BU45" s="1302"/>
      <c r="BV45" s="1301"/>
      <c r="BW45" s="1301"/>
      <c r="BX45" s="1301"/>
      <c r="BY45" s="1301"/>
      <c r="BZ45" s="1301"/>
      <c r="CA45" s="1302"/>
      <c r="CB45" s="1302"/>
      <c r="CC45" s="1301"/>
      <c r="CD45" s="1303">
        <f t="shared" si="27"/>
        <v>0</v>
      </c>
      <c r="CE45" s="116"/>
      <c r="CF45" s="117">
        <v>1.5</v>
      </c>
      <c r="CG45" s="118">
        <f t="shared" si="28"/>
        <v>0.64179700407533868</v>
      </c>
      <c r="CH45" s="119">
        <f t="shared" si="29"/>
        <v>0</v>
      </c>
      <c r="CI45" s="120">
        <f t="shared" si="30"/>
        <v>0</v>
      </c>
      <c r="CJ45" s="121">
        <f t="shared" si="31"/>
        <v>0</v>
      </c>
      <c r="CK45" s="543" t="e">
        <f>7.5*1.1*I45</f>
        <v>#VALUE!</v>
      </c>
      <c r="CL45" s="543">
        <f>7.5*1.1*J45</f>
        <v>99</v>
      </c>
      <c r="CM45" s="248">
        <f t="shared" si="32"/>
        <v>39.599999999999994</v>
      </c>
      <c r="CN45" s="543"/>
      <c r="CO45" s="248">
        <v>293.57798165137615</v>
      </c>
      <c r="CP45" s="247"/>
      <c r="CQ45" s="247"/>
      <c r="CR45" s="249">
        <f t="shared" si="33"/>
        <v>0</v>
      </c>
      <c r="CS45" s="1468"/>
      <c r="CT45" s="1468"/>
      <c r="CU45" s="1333"/>
      <c r="CV45" s="1279"/>
      <c r="CW45" s="1279"/>
      <c r="CX45" s="1279"/>
      <c r="CY45" s="1279">
        <f t="shared" si="60"/>
        <v>0</v>
      </c>
      <c r="CZ45" s="1279"/>
      <c r="DA45" s="1294">
        <f t="shared" si="52"/>
        <v>0</v>
      </c>
      <c r="DB45" s="1295">
        <f t="shared" si="53"/>
        <v>0</v>
      </c>
      <c r="DC45" s="1296">
        <f t="shared" si="36"/>
        <v>0</v>
      </c>
      <c r="DD45" s="1294">
        <f t="shared" si="37"/>
        <v>0</v>
      </c>
      <c r="DE45" s="1295">
        <f t="shared" si="38"/>
        <v>0</v>
      </c>
      <c r="DF45" s="1296">
        <f t="shared" si="54"/>
        <v>0</v>
      </c>
      <c r="DG45" s="1294">
        <f t="shared" si="39"/>
        <v>0</v>
      </c>
      <c r="DH45" s="1295">
        <f t="shared" si="40"/>
        <v>0</v>
      </c>
      <c r="DI45" s="1296">
        <f t="shared" si="41"/>
        <v>0</v>
      </c>
      <c r="DJ45" s="1294">
        <f t="shared" si="42"/>
        <v>0</v>
      </c>
      <c r="DK45" s="1295">
        <f t="shared" si="43"/>
        <v>0</v>
      </c>
      <c r="DL45" s="1296">
        <f t="shared" si="44"/>
        <v>0</v>
      </c>
      <c r="DM45" s="1294">
        <f t="shared" si="45"/>
        <v>0</v>
      </c>
      <c r="DN45" s="1295">
        <f t="shared" si="46"/>
        <v>0</v>
      </c>
      <c r="DO45" s="1296">
        <f t="shared" si="47"/>
        <v>0</v>
      </c>
      <c r="DP45" s="1294">
        <f t="shared" si="48"/>
        <v>0</v>
      </c>
      <c r="DQ45" s="1295">
        <f t="shared" si="49"/>
        <v>0</v>
      </c>
      <c r="DR45" s="1296">
        <f t="shared" si="50"/>
        <v>0</v>
      </c>
      <c r="DS45" s="1294">
        <f t="shared" si="56"/>
        <v>0</v>
      </c>
      <c r="DT45" s="1295">
        <f t="shared" si="57"/>
        <v>0</v>
      </c>
      <c r="DU45" s="1296">
        <f t="shared" si="58"/>
        <v>0</v>
      </c>
      <c r="EC45" s="1227"/>
      <c r="ED45" s="1227"/>
      <c r="EE45" s="1227"/>
      <c r="EF45" s="1227"/>
      <c r="EG45" s="1227"/>
      <c r="EH45" s="1227"/>
      <c r="EI45" s="1227"/>
      <c r="EJ45" s="1227"/>
      <c r="EK45" s="1227"/>
      <c r="EL45" s="1227"/>
      <c r="EM45" s="1227"/>
      <c r="EN45" s="1227"/>
      <c r="EO45" s="1227"/>
      <c r="EP45" s="1227"/>
      <c r="EQ45" s="1227"/>
      <c r="ER45" s="1227"/>
      <c r="ES45" s="1227"/>
      <c r="ET45" s="1227"/>
      <c r="EU45" s="1227"/>
      <c r="EV45" s="1227"/>
      <c r="EW45" s="1227"/>
      <c r="EX45" s="1227"/>
      <c r="EY45" s="1227"/>
      <c r="EZ45" s="1227"/>
      <c r="FA45" s="1227"/>
      <c r="FB45" s="1227"/>
      <c r="FC45" s="1227"/>
      <c r="FD45" s="1227"/>
      <c r="FE45" s="1227"/>
      <c r="FF45" s="1227"/>
      <c r="FG45" s="1227"/>
      <c r="FH45" s="1227"/>
      <c r="FI45" s="1227"/>
      <c r="FJ45" s="1227"/>
      <c r="FK45" s="1227"/>
      <c r="FL45" s="1227"/>
      <c r="FM45" s="1227"/>
      <c r="FN45" s="1227"/>
      <c r="FO45" s="1227"/>
      <c r="FP45" s="1227"/>
      <c r="FQ45" s="1227"/>
      <c r="FR45" s="1227"/>
      <c r="FS45" s="1227"/>
      <c r="FT45" s="1227"/>
      <c r="FU45" s="1227"/>
      <c r="FV45" s="1227"/>
      <c r="FW45" s="1227"/>
      <c r="FX45" s="1227"/>
      <c r="FY45" s="1227"/>
      <c r="FZ45" s="1227"/>
      <c r="GA45" s="1227"/>
      <c r="GB45" s="1227"/>
      <c r="GC45" s="1227"/>
      <c r="GD45" s="1227"/>
      <c r="GE45" s="1227"/>
      <c r="GF45" s="1227"/>
      <c r="GG45" s="1227"/>
      <c r="GH45" s="1227"/>
      <c r="GI45" s="1227"/>
      <c r="GJ45" s="1227"/>
      <c r="GK45" s="1227"/>
      <c r="GL45" s="1227"/>
      <c r="GM45" s="1227"/>
      <c r="GN45" s="1227"/>
      <c r="GO45" s="1227"/>
      <c r="GP45" s="1227"/>
      <c r="GQ45" s="1227"/>
      <c r="GR45" s="1227"/>
      <c r="GS45" s="1227"/>
      <c r="GT45" s="1227"/>
      <c r="GU45" s="1227"/>
      <c r="GV45" s="1227"/>
      <c r="GW45" s="1227"/>
      <c r="GX45" s="1227"/>
      <c r="GY45" s="1227"/>
      <c r="GZ45" s="1227"/>
      <c r="HA45" s="1227"/>
      <c r="HB45" s="1227"/>
      <c r="HC45" s="1227"/>
      <c r="HD45" s="1227"/>
      <c r="HE45" s="1227"/>
      <c r="HF45" s="1227"/>
      <c r="HG45" s="1227"/>
      <c r="HH45" s="1227"/>
      <c r="HI45" s="1227"/>
      <c r="HJ45" s="1227"/>
      <c r="HK45" s="1227"/>
      <c r="HL45" s="1227"/>
      <c r="HM45" s="1227"/>
      <c r="HN45" s="1227"/>
      <c r="HO45" s="1227"/>
      <c r="HP45" s="1227"/>
      <c r="HQ45" s="1227"/>
      <c r="HR45" s="1227"/>
      <c r="HS45" s="1227"/>
      <c r="HT45" s="1227"/>
      <c r="HU45" s="1227"/>
      <c r="HV45" s="1227"/>
      <c r="HW45" s="1227"/>
      <c r="HX45" s="1227"/>
      <c r="HY45" s="1227"/>
      <c r="HZ45" s="1227"/>
      <c r="IA45" s="1227"/>
      <c r="IB45" s="1227"/>
      <c r="IC45" s="1227"/>
      <c r="ID45" s="1227"/>
      <c r="IE45" s="1227"/>
      <c r="IF45" s="1227"/>
      <c r="IG45" s="1227"/>
      <c r="IH45" s="1227"/>
      <c r="II45" s="1227"/>
      <c r="IJ45" s="1227"/>
      <c r="IK45" s="1227"/>
      <c r="IL45" s="1227"/>
      <c r="IM45" s="1227"/>
      <c r="IN45" s="1227"/>
      <c r="IO45" s="1227"/>
      <c r="IP45" s="1227"/>
      <c r="IQ45" s="1227"/>
      <c r="IR45" s="1227"/>
      <c r="IS45" s="1227"/>
      <c r="IT45" s="1227"/>
      <c r="IU45" s="1227"/>
      <c r="IV45" s="1227"/>
      <c r="IW45" s="1227"/>
      <c r="IX45" s="1227"/>
      <c r="IY45" s="1227"/>
      <c r="IZ45" s="1227"/>
      <c r="JA45" s="1227"/>
      <c r="JB45" s="1227"/>
      <c r="JC45" s="1227"/>
      <c r="JD45" s="1227"/>
      <c r="JE45" s="1227"/>
      <c r="JF45" s="1227"/>
      <c r="JG45" s="1227"/>
      <c r="JH45" s="1227"/>
      <c r="JI45" s="1227"/>
      <c r="JJ45" s="1227"/>
      <c r="JK45" s="1227"/>
      <c r="JL45" s="1227"/>
      <c r="JM45" s="1227"/>
      <c r="JN45" s="1227"/>
      <c r="JO45" s="1227"/>
      <c r="JP45" s="1227"/>
      <c r="JQ45" s="1227"/>
      <c r="JR45" s="1227"/>
      <c r="JS45" s="1227"/>
      <c r="JT45" s="1227"/>
      <c r="JU45" s="1227"/>
      <c r="JV45" s="1227"/>
      <c r="JW45" s="1227"/>
      <c r="JX45" s="1227"/>
      <c r="JY45" s="1227"/>
      <c r="JZ45" s="1227"/>
    </row>
    <row r="46" spans="1:286" s="1230" customFormat="1" ht="12.75" hidden="1" customHeight="1" thickBot="1">
      <c r="A46" s="1283"/>
      <c r="B46" s="1271"/>
      <c r="C46" s="108" t="s">
        <v>337</v>
      </c>
      <c r="D46" s="706">
        <v>0.72916666666666663</v>
      </c>
      <c r="E46" s="1305" t="s">
        <v>322</v>
      </c>
      <c r="F46" s="1305" t="s">
        <v>305</v>
      </c>
      <c r="G46" s="1306" t="str">
        <f t="shared" si="26"/>
        <v>EARLY</v>
      </c>
      <c r="H46" s="1357" t="s">
        <v>295</v>
      </c>
      <c r="I46" s="1306" t="s">
        <v>334</v>
      </c>
      <c r="J46" s="1306" t="s">
        <v>335</v>
      </c>
      <c r="K46" s="1301"/>
      <c r="L46" s="1301"/>
      <c r="M46" s="1301"/>
      <c r="N46" s="1301"/>
      <c r="O46" s="1301"/>
      <c r="P46" s="1302"/>
      <c r="Q46" s="1302"/>
      <c r="R46" s="1301"/>
      <c r="S46" s="1301"/>
      <c r="T46" s="1301"/>
      <c r="U46" s="1301"/>
      <c r="V46" s="1301"/>
      <c r="W46" s="1302"/>
      <c r="X46" s="1302"/>
      <c r="Y46" s="1301"/>
      <c r="Z46" s="1301"/>
      <c r="AA46" s="1301"/>
      <c r="AB46" s="1301"/>
      <c r="AC46" s="1301"/>
      <c r="AD46" s="1302"/>
      <c r="AE46" s="1302"/>
      <c r="AF46" s="1301"/>
      <c r="AG46" s="1301"/>
      <c r="AH46" s="1301"/>
      <c r="AI46" s="1301"/>
      <c r="AJ46" s="1301"/>
      <c r="AK46" s="1302"/>
      <c r="AL46" s="1302"/>
      <c r="AM46" s="1301"/>
      <c r="AN46" s="1301"/>
      <c r="AO46" s="1301"/>
      <c r="AP46" s="1301"/>
      <c r="AQ46" s="1301"/>
      <c r="AR46" s="1302"/>
      <c r="AS46" s="1302"/>
      <c r="AT46" s="1301"/>
      <c r="AU46" s="1301"/>
      <c r="AV46" s="1301"/>
      <c r="AW46" s="1301"/>
      <c r="AX46" s="1301"/>
      <c r="AY46" s="1302"/>
      <c r="AZ46" s="1302"/>
      <c r="BA46" s="1301"/>
      <c r="BB46" s="1301"/>
      <c r="BC46" s="1301"/>
      <c r="BD46" s="1301"/>
      <c r="BE46" s="1301"/>
      <c r="BF46" s="1302"/>
      <c r="BG46" s="1302"/>
      <c r="BH46" s="1301"/>
      <c r="BI46" s="1301"/>
      <c r="BJ46" s="1301"/>
      <c r="BK46" s="1301"/>
      <c r="BL46" s="1301"/>
      <c r="BM46" s="1302"/>
      <c r="BN46" s="1302"/>
      <c r="BO46" s="1301"/>
      <c r="BP46" s="1301"/>
      <c r="BQ46" s="1301"/>
      <c r="BR46" s="1301"/>
      <c r="BS46" s="1301"/>
      <c r="BT46" s="1302"/>
      <c r="BU46" s="1302"/>
      <c r="BV46" s="1301"/>
      <c r="BW46" s="1301"/>
      <c r="BX46" s="1301"/>
      <c r="BY46" s="1301"/>
      <c r="BZ46" s="1301"/>
      <c r="CA46" s="1302"/>
      <c r="CB46" s="1302"/>
      <c r="CC46" s="1301"/>
      <c r="CD46" s="1303">
        <f t="shared" si="27"/>
        <v>0</v>
      </c>
      <c r="CE46" s="116"/>
      <c r="CF46" s="117">
        <v>2.2999999999999998</v>
      </c>
      <c r="CG46" s="118">
        <f t="shared" si="28"/>
        <v>0.9840887395821859</v>
      </c>
      <c r="CH46" s="119">
        <f t="shared" si="29"/>
        <v>0</v>
      </c>
      <c r="CI46" s="120">
        <f t="shared" si="30"/>
        <v>0</v>
      </c>
      <c r="CJ46" s="121">
        <f t="shared" si="31"/>
        <v>0</v>
      </c>
      <c r="CK46" s="543" t="e">
        <f>14.8*2.3*I46</f>
        <v>#VALUE!</v>
      </c>
      <c r="CL46" s="543">
        <f>14.8*2.3*J46</f>
        <v>408.48</v>
      </c>
      <c r="CM46" s="248">
        <f t="shared" si="32"/>
        <v>163.39200000000002</v>
      </c>
      <c r="CN46" s="543"/>
      <c r="CO46" s="248">
        <v>293.57798165137615</v>
      </c>
      <c r="CP46" s="247"/>
      <c r="CQ46" s="247"/>
      <c r="CR46" s="249">
        <f t="shared" si="33"/>
        <v>0</v>
      </c>
      <c r="CS46" s="1468"/>
      <c r="CT46" s="1468"/>
      <c r="CU46" s="1333"/>
      <c r="CV46" s="1279"/>
      <c r="CW46" s="1279"/>
      <c r="CX46" s="1279"/>
      <c r="CY46" s="1279">
        <f t="shared" si="60"/>
        <v>0</v>
      </c>
      <c r="CZ46" s="1279"/>
      <c r="DA46" s="1294">
        <f t="shared" si="52"/>
        <v>0</v>
      </c>
      <c r="DB46" s="1295">
        <f t="shared" si="53"/>
        <v>0</v>
      </c>
      <c r="DC46" s="1296">
        <f t="shared" si="36"/>
        <v>0</v>
      </c>
      <c r="DD46" s="1294">
        <f t="shared" si="37"/>
        <v>0</v>
      </c>
      <c r="DE46" s="1295">
        <f t="shared" si="38"/>
        <v>0</v>
      </c>
      <c r="DF46" s="1296">
        <f t="shared" si="54"/>
        <v>0</v>
      </c>
      <c r="DG46" s="1294">
        <f t="shared" si="39"/>
        <v>0</v>
      </c>
      <c r="DH46" s="1295">
        <f t="shared" si="40"/>
        <v>0</v>
      </c>
      <c r="DI46" s="1296">
        <f t="shared" si="41"/>
        <v>0</v>
      </c>
      <c r="DJ46" s="1294">
        <f t="shared" si="42"/>
        <v>0</v>
      </c>
      <c r="DK46" s="1295">
        <f t="shared" si="43"/>
        <v>0</v>
      </c>
      <c r="DL46" s="1296">
        <f t="shared" si="44"/>
        <v>0</v>
      </c>
      <c r="DM46" s="1294">
        <f t="shared" si="45"/>
        <v>0</v>
      </c>
      <c r="DN46" s="1295">
        <f t="shared" si="46"/>
        <v>0</v>
      </c>
      <c r="DO46" s="1296">
        <f t="shared" si="47"/>
        <v>0</v>
      </c>
      <c r="DP46" s="1294">
        <f t="shared" si="48"/>
        <v>0</v>
      </c>
      <c r="DQ46" s="1295">
        <f t="shared" si="49"/>
        <v>0</v>
      </c>
      <c r="DR46" s="1296">
        <f t="shared" si="50"/>
        <v>0</v>
      </c>
      <c r="DS46" s="1294">
        <f t="shared" si="56"/>
        <v>0</v>
      </c>
      <c r="DT46" s="1295">
        <f t="shared" si="57"/>
        <v>0</v>
      </c>
      <c r="DU46" s="1296">
        <f t="shared" si="58"/>
        <v>0</v>
      </c>
      <c r="EC46" s="1227"/>
      <c r="ED46" s="1227"/>
      <c r="EE46" s="1227"/>
      <c r="EF46" s="1227"/>
      <c r="EG46" s="1227"/>
      <c r="EH46" s="1227"/>
      <c r="EI46" s="1227"/>
      <c r="EJ46" s="1227"/>
      <c r="EK46" s="1227"/>
      <c r="EL46" s="1227"/>
      <c r="EM46" s="1227"/>
      <c r="EN46" s="1227"/>
      <c r="EO46" s="1227"/>
      <c r="EP46" s="1227"/>
      <c r="EQ46" s="1227"/>
      <c r="ER46" s="1227"/>
      <c r="ES46" s="1227"/>
      <c r="ET46" s="1227"/>
      <c r="EU46" s="1227"/>
      <c r="EV46" s="1227"/>
      <c r="EW46" s="1227"/>
      <c r="EX46" s="1227"/>
      <c r="EY46" s="1227"/>
      <c r="EZ46" s="1227"/>
      <c r="FA46" s="1227"/>
      <c r="FB46" s="1227"/>
      <c r="FC46" s="1227"/>
      <c r="FD46" s="1227"/>
      <c r="FE46" s="1227"/>
      <c r="FF46" s="1227"/>
      <c r="FG46" s="1227"/>
      <c r="FH46" s="1227"/>
      <c r="FI46" s="1227"/>
      <c r="FJ46" s="1227"/>
      <c r="FK46" s="1227"/>
      <c r="FL46" s="1227"/>
      <c r="FM46" s="1227"/>
      <c r="FN46" s="1227"/>
      <c r="FO46" s="1227"/>
      <c r="FP46" s="1227"/>
      <c r="FQ46" s="1227"/>
      <c r="FR46" s="1227"/>
      <c r="FS46" s="1227"/>
      <c r="FT46" s="1227"/>
      <c r="FU46" s="1227"/>
      <c r="FV46" s="1227"/>
      <c r="FW46" s="1227"/>
      <c r="FX46" s="1227"/>
      <c r="FY46" s="1227"/>
      <c r="FZ46" s="1227"/>
      <c r="GA46" s="1227"/>
      <c r="GB46" s="1227"/>
      <c r="GC46" s="1227"/>
      <c r="GD46" s="1227"/>
      <c r="GE46" s="1227"/>
      <c r="GF46" s="1227"/>
      <c r="GG46" s="1227"/>
      <c r="GH46" s="1227"/>
      <c r="GI46" s="1227"/>
      <c r="GJ46" s="1227"/>
      <c r="GK46" s="1227"/>
      <c r="GL46" s="1227"/>
      <c r="GM46" s="1227"/>
      <c r="GN46" s="1227"/>
      <c r="GO46" s="1227"/>
      <c r="GP46" s="1227"/>
      <c r="GQ46" s="1227"/>
      <c r="GR46" s="1227"/>
      <c r="GS46" s="1227"/>
      <c r="GT46" s="1227"/>
      <c r="GU46" s="1227"/>
      <c r="GV46" s="1227"/>
      <c r="GW46" s="1227"/>
      <c r="GX46" s="1227"/>
      <c r="GY46" s="1227"/>
      <c r="GZ46" s="1227"/>
      <c r="HA46" s="1227"/>
      <c r="HB46" s="1227"/>
      <c r="HC46" s="1227"/>
      <c r="HD46" s="1227"/>
      <c r="HE46" s="1227"/>
      <c r="HF46" s="1227"/>
      <c r="HG46" s="1227"/>
      <c r="HH46" s="1227"/>
      <c r="HI46" s="1227"/>
      <c r="HJ46" s="1227"/>
      <c r="HK46" s="1227"/>
      <c r="HL46" s="1227"/>
      <c r="HM46" s="1227"/>
      <c r="HN46" s="1227"/>
      <c r="HO46" s="1227"/>
      <c r="HP46" s="1227"/>
      <c r="HQ46" s="1227"/>
      <c r="HR46" s="1227"/>
      <c r="HS46" s="1227"/>
      <c r="HT46" s="1227"/>
      <c r="HU46" s="1227"/>
      <c r="HV46" s="1227"/>
      <c r="HW46" s="1227"/>
      <c r="HX46" s="1227"/>
      <c r="HY46" s="1227"/>
      <c r="HZ46" s="1227"/>
      <c r="IA46" s="1227"/>
      <c r="IB46" s="1227"/>
      <c r="IC46" s="1227"/>
      <c r="ID46" s="1227"/>
      <c r="IE46" s="1227"/>
      <c r="IF46" s="1227"/>
      <c r="IG46" s="1227"/>
      <c r="IH46" s="1227"/>
      <c r="II46" s="1227"/>
      <c r="IJ46" s="1227"/>
      <c r="IK46" s="1227"/>
      <c r="IL46" s="1227"/>
      <c r="IM46" s="1227"/>
      <c r="IN46" s="1227"/>
      <c r="IO46" s="1227"/>
      <c r="IP46" s="1227"/>
      <c r="IQ46" s="1227"/>
      <c r="IR46" s="1227"/>
      <c r="IS46" s="1227"/>
      <c r="IT46" s="1227"/>
      <c r="IU46" s="1227"/>
      <c r="IV46" s="1227"/>
      <c r="IW46" s="1227"/>
      <c r="IX46" s="1227"/>
      <c r="IY46" s="1227"/>
      <c r="IZ46" s="1227"/>
      <c r="JA46" s="1227"/>
      <c r="JB46" s="1227"/>
      <c r="JC46" s="1227"/>
      <c r="JD46" s="1227"/>
      <c r="JE46" s="1227"/>
      <c r="JF46" s="1227"/>
      <c r="JG46" s="1227"/>
      <c r="JH46" s="1227"/>
      <c r="JI46" s="1227"/>
      <c r="JJ46" s="1227"/>
      <c r="JK46" s="1227"/>
      <c r="JL46" s="1227"/>
      <c r="JM46" s="1227"/>
      <c r="JN46" s="1227"/>
      <c r="JO46" s="1227"/>
      <c r="JP46" s="1227"/>
      <c r="JQ46" s="1227"/>
      <c r="JR46" s="1227"/>
      <c r="JS46" s="1227"/>
      <c r="JT46" s="1227"/>
      <c r="JU46" s="1227"/>
      <c r="JV46" s="1227"/>
      <c r="JW46" s="1227"/>
      <c r="JX46" s="1227"/>
      <c r="JY46" s="1227"/>
      <c r="JZ46" s="1227"/>
    </row>
    <row r="47" spans="1:286" s="1230" customFormat="1" ht="12.75" hidden="1" customHeight="1" thickBot="1">
      <c r="A47" s="1283"/>
      <c r="B47" s="1271"/>
      <c r="C47" s="108" t="s">
        <v>331</v>
      </c>
      <c r="D47" s="706">
        <v>0.8125</v>
      </c>
      <c r="E47" s="1305" t="s">
        <v>325</v>
      </c>
      <c r="F47" s="1305" t="s">
        <v>286</v>
      </c>
      <c r="G47" s="1306" t="str">
        <f t="shared" si="26"/>
        <v>PRIME</v>
      </c>
      <c r="H47" s="1357" t="s">
        <v>295</v>
      </c>
      <c r="I47" s="1306" t="s">
        <v>334</v>
      </c>
      <c r="J47" s="1306" t="s">
        <v>335</v>
      </c>
      <c r="K47" s="1301"/>
      <c r="L47" s="1301"/>
      <c r="M47" s="1301"/>
      <c r="N47" s="1301"/>
      <c r="O47" s="1301"/>
      <c r="P47" s="1302"/>
      <c r="Q47" s="1302"/>
      <c r="R47" s="1301"/>
      <c r="S47" s="1301"/>
      <c r="T47" s="1301"/>
      <c r="U47" s="1301"/>
      <c r="V47" s="1301"/>
      <c r="W47" s="1302"/>
      <c r="X47" s="1302"/>
      <c r="Y47" s="1301"/>
      <c r="Z47" s="1301"/>
      <c r="AA47" s="1301"/>
      <c r="AB47" s="1301"/>
      <c r="AC47" s="1301"/>
      <c r="AD47" s="1302"/>
      <c r="AE47" s="1302"/>
      <c r="AF47" s="1301"/>
      <c r="AG47" s="1301"/>
      <c r="AH47" s="1301"/>
      <c r="AI47" s="1301"/>
      <c r="AJ47" s="1301"/>
      <c r="AK47" s="1302"/>
      <c r="AL47" s="1302"/>
      <c r="AM47" s="1301"/>
      <c r="AN47" s="1301"/>
      <c r="AO47" s="1301"/>
      <c r="AP47" s="1301"/>
      <c r="AQ47" s="1301"/>
      <c r="AR47" s="1302"/>
      <c r="AS47" s="1302"/>
      <c r="AT47" s="1301"/>
      <c r="AU47" s="1301"/>
      <c r="AV47" s="1301"/>
      <c r="AW47" s="1301"/>
      <c r="AX47" s="1301"/>
      <c r="AY47" s="1302"/>
      <c r="AZ47" s="1302"/>
      <c r="BA47" s="1301"/>
      <c r="BB47" s="1301"/>
      <c r="BC47" s="1301"/>
      <c r="BD47" s="1301"/>
      <c r="BE47" s="1301"/>
      <c r="BF47" s="1302"/>
      <c r="BG47" s="1302"/>
      <c r="BH47" s="1301"/>
      <c r="BI47" s="1301"/>
      <c r="BJ47" s="1301"/>
      <c r="BK47" s="1301"/>
      <c r="BL47" s="1301"/>
      <c r="BM47" s="1302"/>
      <c r="BN47" s="1302"/>
      <c r="BO47" s="1301"/>
      <c r="BP47" s="1301"/>
      <c r="BQ47" s="1301"/>
      <c r="BR47" s="1301"/>
      <c r="BS47" s="1301"/>
      <c r="BT47" s="1302"/>
      <c r="BU47" s="1302"/>
      <c r="BV47" s="1301"/>
      <c r="BW47" s="1301"/>
      <c r="BX47" s="1301"/>
      <c r="BY47" s="1301"/>
      <c r="BZ47" s="1301"/>
      <c r="CA47" s="1302"/>
      <c r="CB47" s="1302"/>
      <c r="CC47" s="1301"/>
      <c r="CD47" s="1303">
        <f t="shared" si="27"/>
        <v>0</v>
      </c>
      <c r="CE47" s="116"/>
      <c r="CF47" s="117">
        <v>3</v>
      </c>
      <c r="CG47" s="118">
        <f t="shared" si="28"/>
        <v>1.2835940081506774</v>
      </c>
      <c r="CH47" s="119">
        <f t="shared" si="29"/>
        <v>0</v>
      </c>
      <c r="CI47" s="120">
        <f t="shared" si="30"/>
        <v>0</v>
      </c>
      <c r="CJ47" s="121">
        <f t="shared" si="31"/>
        <v>0</v>
      </c>
      <c r="CK47" s="543" t="e">
        <f>14.8*4*I47</f>
        <v>#VALUE!</v>
      </c>
      <c r="CL47" s="543">
        <f>14.8*4*J47</f>
        <v>710.40000000000009</v>
      </c>
      <c r="CM47" s="248">
        <f t="shared" si="32"/>
        <v>284.16000000000003</v>
      </c>
      <c r="CN47" s="543"/>
      <c r="CO47" s="248">
        <v>293.57798165137615</v>
      </c>
      <c r="CP47" s="247"/>
      <c r="CQ47" s="247"/>
      <c r="CR47" s="249">
        <f t="shared" si="33"/>
        <v>0</v>
      </c>
      <c r="CS47" s="1468"/>
      <c r="CT47" s="1468"/>
      <c r="CU47" s="1333"/>
      <c r="CV47" s="1279"/>
      <c r="CW47" s="1279"/>
      <c r="CX47" s="1279"/>
      <c r="CY47" s="1279">
        <f t="shared" si="60"/>
        <v>0</v>
      </c>
      <c r="CZ47" s="1279"/>
      <c r="DA47" s="1294">
        <f t="shared" si="52"/>
        <v>0</v>
      </c>
      <c r="DB47" s="1295">
        <f t="shared" si="53"/>
        <v>0</v>
      </c>
      <c r="DC47" s="1296">
        <f t="shared" si="36"/>
        <v>0</v>
      </c>
      <c r="DD47" s="1294">
        <f t="shared" si="37"/>
        <v>0</v>
      </c>
      <c r="DE47" s="1295">
        <f t="shared" si="38"/>
        <v>0</v>
      </c>
      <c r="DF47" s="1296">
        <f t="shared" si="54"/>
        <v>0</v>
      </c>
      <c r="DG47" s="1294">
        <f t="shared" si="39"/>
        <v>0</v>
      </c>
      <c r="DH47" s="1295">
        <f t="shared" si="40"/>
        <v>0</v>
      </c>
      <c r="DI47" s="1296">
        <f t="shared" si="41"/>
        <v>0</v>
      </c>
      <c r="DJ47" s="1294">
        <f t="shared" si="42"/>
        <v>0</v>
      </c>
      <c r="DK47" s="1295">
        <f t="shared" si="43"/>
        <v>0</v>
      </c>
      <c r="DL47" s="1296">
        <f t="shared" si="44"/>
        <v>0</v>
      </c>
      <c r="DM47" s="1294">
        <f t="shared" si="45"/>
        <v>0</v>
      </c>
      <c r="DN47" s="1295">
        <f t="shared" si="46"/>
        <v>0</v>
      </c>
      <c r="DO47" s="1296">
        <f t="shared" si="47"/>
        <v>0</v>
      </c>
      <c r="DP47" s="1294">
        <f t="shared" si="48"/>
        <v>0</v>
      </c>
      <c r="DQ47" s="1295">
        <f t="shared" si="49"/>
        <v>0</v>
      </c>
      <c r="DR47" s="1296">
        <f t="shared" si="50"/>
        <v>0</v>
      </c>
      <c r="DS47" s="1294">
        <f t="shared" si="56"/>
        <v>0</v>
      </c>
      <c r="DT47" s="1295">
        <f t="shared" si="57"/>
        <v>0</v>
      </c>
      <c r="DU47" s="1296">
        <f t="shared" si="58"/>
        <v>0</v>
      </c>
      <c r="EC47" s="1227"/>
      <c r="ED47" s="1227"/>
      <c r="EE47" s="1227"/>
      <c r="EF47" s="1227"/>
      <c r="EG47" s="1227"/>
      <c r="EH47" s="1227"/>
      <c r="EI47" s="1227"/>
      <c r="EJ47" s="1227"/>
      <c r="EK47" s="1227"/>
      <c r="EL47" s="1227"/>
      <c r="EM47" s="1227"/>
      <c r="EN47" s="1227"/>
      <c r="EO47" s="1227"/>
      <c r="EP47" s="1227"/>
      <c r="EQ47" s="1227"/>
      <c r="ER47" s="1227"/>
      <c r="ES47" s="1227"/>
      <c r="ET47" s="1227"/>
      <c r="EU47" s="1227"/>
      <c r="EV47" s="1227"/>
      <c r="EW47" s="1227"/>
      <c r="EX47" s="1227"/>
      <c r="EY47" s="1227"/>
      <c r="EZ47" s="1227"/>
      <c r="FA47" s="1227"/>
      <c r="FB47" s="1227"/>
      <c r="FC47" s="1227"/>
      <c r="FD47" s="1227"/>
      <c r="FE47" s="1227"/>
      <c r="FF47" s="1227"/>
      <c r="FG47" s="1227"/>
      <c r="FH47" s="1227"/>
      <c r="FI47" s="1227"/>
      <c r="FJ47" s="1227"/>
      <c r="FK47" s="1227"/>
      <c r="FL47" s="1227"/>
      <c r="FM47" s="1227"/>
      <c r="FN47" s="1227"/>
      <c r="FO47" s="1227"/>
      <c r="FP47" s="1227"/>
      <c r="FQ47" s="1227"/>
      <c r="FR47" s="1227"/>
      <c r="FS47" s="1227"/>
      <c r="FT47" s="1227"/>
      <c r="FU47" s="1227"/>
      <c r="FV47" s="1227"/>
      <c r="FW47" s="1227"/>
      <c r="FX47" s="1227"/>
      <c r="FY47" s="1227"/>
      <c r="FZ47" s="1227"/>
      <c r="GA47" s="1227"/>
      <c r="GB47" s="1227"/>
      <c r="GC47" s="1227"/>
      <c r="GD47" s="1227"/>
      <c r="GE47" s="1227"/>
      <c r="GF47" s="1227"/>
      <c r="GG47" s="1227"/>
      <c r="GH47" s="1227"/>
      <c r="GI47" s="1227"/>
      <c r="GJ47" s="1227"/>
      <c r="GK47" s="1227"/>
      <c r="GL47" s="1227"/>
      <c r="GM47" s="1227"/>
      <c r="GN47" s="1227"/>
      <c r="GO47" s="1227"/>
      <c r="GP47" s="1227"/>
      <c r="GQ47" s="1227"/>
      <c r="GR47" s="1227"/>
      <c r="GS47" s="1227"/>
      <c r="GT47" s="1227"/>
      <c r="GU47" s="1227"/>
      <c r="GV47" s="1227"/>
      <c r="GW47" s="1227"/>
      <c r="GX47" s="1227"/>
      <c r="GY47" s="1227"/>
      <c r="GZ47" s="1227"/>
      <c r="HA47" s="1227"/>
      <c r="HB47" s="1227"/>
      <c r="HC47" s="1227"/>
      <c r="HD47" s="1227"/>
      <c r="HE47" s="1227"/>
      <c r="HF47" s="1227"/>
      <c r="HG47" s="1227"/>
      <c r="HH47" s="1227"/>
      <c r="HI47" s="1227"/>
      <c r="HJ47" s="1227"/>
      <c r="HK47" s="1227"/>
      <c r="HL47" s="1227"/>
      <c r="HM47" s="1227"/>
      <c r="HN47" s="1227"/>
      <c r="HO47" s="1227"/>
      <c r="HP47" s="1227"/>
      <c r="HQ47" s="1227"/>
      <c r="HR47" s="1227"/>
      <c r="HS47" s="1227"/>
      <c r="HT47" s="1227"/>
      <c r="HU47" s="1227"/>
      <c r="HV47" s="1227"/>
      <c r="HW47" s="1227"/>
      <c r="HX47" s="1227"/>
      <c r="HY47" s="1227"/>
      <c r="HZ47" s="1227"/>
      <c r="IA47" s="1227"/>
      <c r="IB47" s="1227"/>
      <c r="IC47" s="1227"/>
      <c r="ID47" s="1227"/>
      <c r="IE47" s="1227"/>
      <c r="IF47" s="1227"/>
      <c r="IG47" s="1227"/>
      <c r="IH47" s="1227"/>
      <c r="II47" s="1227"/>
      <c r="IJ47" s="1227"/>
      <c r="IK47" s="1227"/>
      <c r="IL47" s="1227"/>
      <c r="IM47" s="1227"/>
      <c r="IN47" s="1227"/>
      <c r="IO47" s="1227"/>
      <c r="IP47" s="1227"/>
      <c r="IQ47" s="1227"/>
      <c r="IR47" s="1227"/>
      <c r="IS47" s="1227"/>
      <c r="IT47" s="1227"/>
      <c r="IU47" s="1227"/>
      <c r="IV47" s="1227"/>
      <c r="IW47" s="1227"/>
      <c r="IX47" s="1227"/>
      <c r="IY47" s="1227"/>
      <c r="IZ47" s="1227"/>
      <c r="JA47" s="1227"/>
      <c r="JB47" s="1227"/>
      <c r="JC47" s="1227"/>
      <c r="JD47" s="1227"/>
      <c r="JE47" s="1227"/>
      <c r="JF47" s="1227"/>
      <c r="JG47" s="1227"/>
      <c r="JH47" s="1227"/>
      <c r="JI47" s="1227"/>
      <c r="JJ47" s="1227"/>
      <c r="JK47" s="1227"/>
      <c r="JL47" s="1227"/>
      <c r="JM47" s="1227"/>
      <c r="JN47" s="1227"/>
      <c r="JO47" s="1227"/>
      <c r="JP47" s="1227"/>
      <c r="JQ47" s="1227"/>
      <c r="JR47" s="1227"/>
      <c r="JS47" s="1227"/>
      <c r="JT47" s="1227"/>
      <c r="JU47" s="1227"/>
      <c r="JV47" s="1227"/>
      <c r="JW47" s="1227"/>
      <c r="JX47" s="1227"/>
      <c r="JY47" s="1227"/>
      <c r="JZ47" s="1227"/>
    </row>
    <row r="48" spans="1:286" s="1230" customFormat="1" ht="12.75" hidden="1" customHeight="1" thickBot="1">
      <c r="A48" s="1283"/>
      <c r="B48" s="1271"/>
      <c r="C48" s="108" t="s">
        <v>324</v>
      </c>
      <c r="D48" s="706">
        <v>0.83333333333333337</v>
      </c>
      <c r="E48" s="1305" t="s">
        <v>325</v>
      </c>
      <c r="F48" s="1305" t="s">
        <v>287</v>
      </c>
      <c r="G48" s="1306" t="str">
        <f t="shared" si="26"/>
        <v>PRIME</v>
      </c>
      <c r="H48" s="1357" t="s">
        <v>295</v>
      </c>
      <c r="I48" s="1306" t="s">
        <v>334</v>
      </c>
      <c r="J48" s="1306" t="s">
        <v>335</v>
      </c>
      <c r="K48" s="1301"/>
      <c r="L48" s="1301"/>
      <c r="M48" s="1301"/>
      <c r="N48" s="1301"/>
      <c r="O48" s="1301"/>
      <c r="P48" s="1302"/>
      <c r="Q48" s="1302"/>
      <c r="R48" s="1301"/>
      <c r="S48" s="1301"/>
      <c r="T48" s="1301"/>
      <c r="U48" s="1301"/>
      <c r="V48" s="1301"/>
      <c r="W48" s="1302"/>
      <c r="X48" s="1302"/>
      <c r="Y48" s="1301"/>
      <c r="Z48" s="1301"/>
      <c r="AA48" s="1301"/>
      <c r="AB48" s="1301"/>
      <c r="AC48" s="1301"/>
      <c r="AD48" s="1302"/>
      <c r="AE48" s="1302"/>
      <c r="AF48" s="1301"/>
      <c r="AG48" s="1301"/>
      <c r="AH48" s="1301"/>
      <c r="AI48" s="1301"/>
      <c r="AJ48" s="1301"/>
      <c r="AK48" s="1302"/>
      <c r="AL48" s="1302"/>
      <c r="AM48" s="1301"/>
      <c r="AN48" s="1301"/>
      <c r="AO48" s="1301"/>
      <c r="AP48" s="1301"/>
      <c r="AQ48" s="1301"/>
      <c r="AR48" s="1302"/>
      <c r="AS48" s="1302"/>
      <c r="AT48" s="1301"/>
      <c r="AU48" s="1301"/>
      <c r="AV48" s="1301"/>
      <c r="AW48" s="1301"/>
      <c r="AX48" s="1301"/>
      <c r="AY48" s="1302"/>
      <c r="AZ48" s="1302"/>
      <c r="BA48" s="1301"/>
      <c r="BB48" s="1301"/>
      <c r="BC48" s="1301"/>
      <c r="BD48" s="1301"/>
      <c r="BE48" s="1301"/>
      <c r="BF48" s="1302"/>
      <c r="BG48" s="1302"/>
      <c r="BH48" s="1301"/>
      <c r="BI48" s="1301"/>
      <c r="BJ48" s="1301"/>
      <c r="BK48" s="1301"/>
      <c r="BL48" s="1301"/>
      <c r="BM48" s="1302"/>
      <c r="BN48" s="1302"/>
      <c r="BO48" s="1301"/>
      <c r="BP48" s="1301"/>
      <c r="BQ48" s="1301"/>
      <c r="BR48" s="1301"/>
      <c r="BS48" s="1301"/>
      <c r="BT48" s="1302"/>
      <c r="BU48" s="1302"/>
      <c r="BV48" s="1301"/>
      <c r="BW48" s="1301"/>
      <c r="BX48" s="1301"/>
      <c r="BY48" s="1301"/>
      <c r="BZ48" s="1301"/>
      <c r="CA48" s="1302"/>
      <c r="CB48" s="1302"/>
      <c r="CC48" s="1301"/>
      <c r="CD48" s="1303">
        <f t="shared" si="27"/>
        <v>0</v>
      </c>
      <c r="CE48" s="116"/>
      <c r="CF48" s="117">
        <v>3</v>
      </c>
      <c r="CG48" s="118">
        <f t="shared" si="28"/>
        <v>1.2835940081506774</v>
      </c>
      <c r="CH48" s="119">
        <f t="shared" si="29"/>
        <v>0</v>
      </c>
      <c r="CI48" s="120">
        <f t="shared" si="30"/>
        <v>0</v>
      </c>
      <c r="CJ48" s="121">
        <f t="shared" si="31"/>
        <v>0</v>
      </c>
      <c r="CK48" s="543" t="e">
        <f>14.8*4*I48</f>
        <v>#VALUE!</v>
      </c>
      <c r="CL48" s="543">
        <f>14.8*4*J48</f>
        <v>710.40000000000009</v>
      </c>
      <c r="CM48" s="248">
        <f t="shared" si="32"/>
        <v>284.16000000000003</v>
      </c>
      <c r="CN48" s="543"/>
      <c r="CO48" s="248">
        <v>293.57798165137615</v>
      </c>
      <c r="CP48" s="247"/>
      <c r="CQ48" s="247"/>
      <c r="CR48" s="249">
        <f t="shared" si="33"/>
        <v>0</v>
      </c>
      <c r="CS48" s="1468"/>
      <c r="CT48" s="1468"/>
      <c r="CU48" s="1333"/>
      <c r="CV48" s="1279"/>
      <c r="CW48" s="1279"/>
      <c r="CX48" s="1279"/>
      <c r="CY48" s="1279">
        <f t="shared" si="60"/>
        <v>0</v>
      </c>
      <c r="CZ48" s="1279"/>
      <c r="DA48" s="1294">
        <f t="shared" si="52"/>
        <v>0</v>
      </c>
      <c r="DB48" s="1295">
        <f t="shared" si="53"/>
        <v>0</v>
      </c>
      <c r="DC48" s="1296">
        <f t="shared" si="36"/>
        <v>0</v>
      </c>
      <c r="DD48" s="1294">
        <f t="shared" si="37"/>
        <v>0</v>
      </c>
      <c r="DE48" s="1295">
        <f t="shared" si="38"/>
        <v>0</v>
      </c>
      <c r="DF48" s="1296">
        <f t="shared" si="54"/>
        <v>0</v>
      </c>
      <c r="DG48" s="1294">
        <f t="shared" si="39"/>
        <v>0</v>
      </c>
      <c r="DH48" s="1295">
        <f t="shared" si="40"/>
        <v>0</v>
      </c>
      <c r="DI48" s="1296">
        <f t="shared" si="41"/>
        <v>0</v>
      </c>
      <c r="DJ48" s="1294">
        <f t="shared" si="42"/>
        <v>0</v>
      </c>
      <c r="DK48" s="1295">
        <f t="shared" si="43"/>
        <v>0</v>
      </c>
      <c r="DL48" s="1296">
        <f t="shared" si="44"/>
        <v>0</v>
      </c>
      <c r="DM48" s="1294">
        <f t="shared" si="45"/>
        <v>0</v>
      </c>
      <c r="DN48" s="1295">
        <f t="shared" si="46"/>
        <v>0</v>
      </c>
      <c r="DO48" s="1296">
        <f t="shared" si="47"/>
        <v>0</v>
      </c>
      <c r="DP48" s="1294">
        <f t="shared" si="48"/>
        <v>0</v>
      </c>
      <c r="DQ48" s="1295">
        <f t="shared" si="49"/>
        <v>0</v>
      </c>
      <c r="DR48" s="1296">
        <f t="shared" si="50"/>
        <v>0</v>
      </c>
      <c r="DS48" s="1294">
        <f t="shared" si="56"/>
        <v>0</v>
      </c>
      <c r="DT48" s="1295">
        <f t="shared" si="57"/>
        <v>0</v>
      </c>
      <c r="DU48" s="1296">
        <f t="shared" si="58"/>
        <v>0</v>
      </c>
      <c r="EC48" s="1227"/>
      <c r="ED48" s="1227"/>
      <c r="EE48" s="1227"/>
      <c r="EF48" s="1227"/>
      <c r="EG48" s="1227"/>
      <c r="EH48" s="1227"/>
      <c r="EI48" s="1227"/>
      <c r="EJ48" s="1227"/>
      <c r="EK48" s="1227"/>
      <c r="EL48" s="1227"/>
      <c r="EM48" s="1227"/>
      <c r="EN48" s="1227"/>
      <c r="EO48" s="1227"/>
      <c r="EP48" s="1227"/>
      <c r="EQ48" s="1227"/>
      <c r="ER48" s="1227"/>
      <c r="ES48" s="1227"/>
      <c r="ET48" s="1227"/>
      <c r="EU48" s="1227"/>
      <c r="EV48" s="1227"/>
      <c r="EW48" s="1227"/>
      <c r="EX48" s="1227"/>
      <c r="EY48" s="1227"/>
      <c r="EZ48" s="1227"/>
      <c r="FA48" s="1227"/>
      <c r="FB48" s="1227"/>
      <c r="FC48" s="1227"/>
      <c r="FD48" s="1227"/>
      <c r="FE48" s="1227"/>
      <c r="FF48" s="1227"/>
      <c r="FG48" s="1227"/>
      <c r="FH48" s="1227"/>
      <c r="FI48" s="1227"/>
      <c r="FJ48" s="1227"/>
      <c r="FK48" s="1227"/>
      <c r="FL48" s="1227"/>
      <c r="FM48" s="1227"/>
      <c r="FN48" s="1227"/>
      <c r="FO48" s="1227"/>
      <c r="FP48" s="1227"/>
      <c r="FQ48" s="1227"/>
      <c r="FR48" s="1227"/>
      <c r="FS48" s="1227"/>
      <c r="FT48" s="1227"/>
      <c r="FU48" s="1227"/>
      <c r="FV48" s="1227"/>
      <c r="FW48" s="1227"/>
      <c r="FX48" s="1227"/>
      <c r="FY48" s="1227"/>
      <c r="FZ48" s="1227"/>
      <c r="GA48" s="1227"/>
      <c r="GB48" s="1227"/>
      <c r="GC48" s="1227"/>
      <c r="GD48" s="1227"/>
      <c r="GE48" s="1227"/>
      <c r="GF48" s="1227"/>
      <c r="GG48" s="1227"/>
      <c r="GH48" s="1227"/>
      <c r="GI48" s="1227"/>
      <c r="GJ48" s="1227"/>
      <c r="GK48" s="1227"/>
      <c r="GL48" s="1227"/>
      <c r="GM48" s="1227"/>
      <c r="GN48" s="1227"/>
      <c r="GO48" s="1227"/>
      <c r="GP48" s="1227"/>
      <c r="GQ48" s="1227"/>
      <c r="GR48" s="1227"/>
      <c r="GS48" s="1227"/>
      <c r="GT48" s="1227"/>
      <c r="GU48" s="1227"/>
      <c r="GV48" s="1227"/>
      <c r="GW48" s="1227"/>
      <c r="GX48" s="1227"/>
      <c r="GY48" s="1227"/>
      <c r="GZ48" s="1227"/>
      <c r="HA48" s="1227"/>
      <c r="HB48" s="1227"/>
      <c r="HC48" s="1227"/>
      <c r="HD48" s="1227"/>
      <c r="HE48" s="1227"/>
      <c r="HF48" s="1227"/>
      <c r="HG48" s="1227"/>
      <c r="HH48" s="1227"/>
      <c r="HI48" s="1227"/>
      <c r="HJ48" s="1227"/>
      <c r="HK48" s="1227"/>
      <c r="HL48" s="1227"/>
      <c r="HM48" s="1227"/>
      <c r="HN48" s="1227"/>
      <c r="HO48" s="1227"/>
      <c r="HP48" s="1227"/>
      <c r="HQ48" s="1227"/>
      <c r="HR48" s="1227"/>
      <c r="HS48" s="1227"/>
      <c r="HT48" s="1227"/>
      <c r="HU48" s="1227"/>
      <c r="HV48" s="1227"/>
      <c r="HW48" s="1227"/>
      <c r="HX48" s="1227"/>
      <c r="HY48" s="1227"/>
      <c r="HZ48" s="1227"/>
      <c r="IA48" s="1227"/>
      <c r="IB48" s="1227"/>
      <c r="IC48" s="1227"/>
      <c r="ID48" s="1227"/>
      <c r="IE48" s="1227"/>
      <c r="IF48" s="1227"/>
      <c r="IG48" s="1227"/>
      <c r="IH48" s="1227"/>
      <c r="II48" s="1227"/>
      <c r="IJ48" s="1227"/>
      <c r="IK48" s="1227"/>
      <c r="IL48" s="1227"/>
      <c r="IM48" s="1227"/>
      <c r="IN48" s="1227"/>
      <c r="IO48" s="1227"/>
      <c r="IP48" s="1227"/>
      <c r="IQ48" s="1227"/>
      <c r="IR48" s="1227"/>
      <c r="IS48" s="1227"/>
      <c r="IT48" s="1227"/>
      <c r="IU48" s="1227"/>
      <c r="IV48" s="1227"/>
      <c r="IW48" s="1227"/>
      <c r="IX48" s="1227"/>
      <c r="IY48" s="1227"/>
      <c r="IZ48" s="1227"/>
      <c r="JA48" s="1227"/>
      <c r="JB48" s="1227"/>
      <c r="JC48" s="1227"/>
      <c r="JD48" s="1227"/>
      <c r="JE48" s="1227"/>
      <c r="JF48" s="1227"/>
      <c r="JG48" s="1227"/>
      <c r="JH48" s="1227"/>
      <c r="JI48" s="1227"/>
      <c r="JJ48" s="1227"/>
      <c r="JK48" s="1227"/>
      <c r="JL48" s="1227"/>
      <c r="JM48" s="1227"/>
      <c r="JN48" s="1227"/>
      <c r="JO48" s="1227"/>
      <c r="JP48" s="1227"/>
      <c r="JQ48" s="1227"/>
      <c r="JR48" s="1227"/>
      <c r="JS48" s="1227"/>
      <c r="JT48" s="1227"/>
      <c r="JU48" s="1227"/>
      <c r="JV48" s="1227"/>
      <c r="JW48" s="1227"/>
      <c r="JX48" s="1227"/>
      <c r="JY48" s="1227"/>
      <c r="JZ48" s="1227"/>
    </row>
    <row r="49" spans="1:286" ht="12.75" hidden="1" customHeight="1" thickBot="1">
      <c r="A49" s="1283"/>
      <c r="B49" s="1271"/>
      <c r="C49" s="108" t="s">
        <v>338</v>
      </c>
      <c r="D49" s="706">
        <v>0.85416666666666663</v>
      </c>
      <c r="E49" s="1305" t="s">
        <v>322</v>
      </c>
      <c r="F49" s="1305" t="s">
        <v>305</v>
      </c>
      <c r="G49" s="1306" t="str">
        <f t="shared" si="26"/>
        <v>PRIME</v>
      </c>
      <c r="H49" s="1357" t="s">
        <v>295</v>
      </c>
      <c r="I49" s="1306" t="s">
        <v>334</v>
      </c>
      <c r="J49" s="1306" t="s">
        <v>335</v>
      </c>
      <c r="K49" s="1301"/>
      <c r="L49" s="1301"/>
      <c r="M49" s="1301"/>
      <c r="N49" s="1301"/>
      <c r="O49" s="1301"/>
      <c r="P49" s="1302"/>
      <c r="Q49" s="1302"/>
      <c r="R49" s="1301"/>
      <c r="S49" s="1301"/>
      <c r="T49" s="1301"/>
      <c r="U49" s="1301"/>
      <c r="V49" s="1301"/>
      <c r="W49" s="1302"/>
      <c r="X49" s="1302"/>
      <c r="Y49" s="1301"/>
      <c r="Z49" s="1301"/>
      <c r="AA49" s="1301"/>
      <c r="AB49" s="1301"/>
      <c r="AC49" s="1301"/>
      <c r="AD49" s="1302"/>
      <c r="AE49" s="1302"/>
      <c r="AF49" s="1301"/>
      <c r="AG49" s="1301"/>
      <c r="AH49" s="1301"/>
      <c r="AI49" s="1301"/>
      <c r="AJ49" s="1301"/>
      <c r="AK49" s="1302"/>
      <c r="AL49" s="1302"/>
      <c r="AM49" s="1301"/>
      <c r="AN49" s="1301"/>
      <c r="AO49" s="1301"/>
      <c r="AP49" s="1301"/>
      <c r="AQ49" s="1301"/>
      <c r="AR49" s="1302"/>
      <c r="AS49" s="1302"/>
      <c r="AT49" s="1301"/>
      <c r="AU49" s="1301"/>
      <c r="AV49" s="1301"/>
      <c r="AW49" s="1301"/>
      <c r="AX49" s="1301"/>
      <c r="AY49" s="1302"/>
      <c r="AZ49" s="1302"/>
      <c r="BA49" s="1301"/>
      <c r="BB49" s="1301"/>
      <c r="BC49" s="1301"/>
      <c r="BD49" s="1301"/>
      <c r="BE49" s="1301"/>
      <c r="BF49" s="1302"/>
      <c r="BG49" s="1302"/>
      <c r="BH49" s="1301"/>
      <c r="BI49" s="1301"/>
      <c r="BJ49" s="1301"/>
      <c r="BK49" s="1301"/>
      <c r="BL49" s="1301"/>
      <c r="BM49" s="1302"/>
      <c r="BN49" s="1302"/>
      <c r="BO49" s="1301"/>
      <c r="BP49" s="1301"/>
      <c r="BQ49" s="1301"/>
      <c r="BR49" s="1301"/>
      <c r="BS49" s="1301"/>
      <c r="BT49" s="1302"/>
      <c r="BU49" s="1302"/>
      <c r="BV49" s="1301"/>
      <c r="BW49" s="1301"/>
      <c r="BX49" s="1301"/>
      <c r="BY49" s="1301"/>
      <c r="BZ49" s="1301"/>
      <c r="CA49" s="1302"/>
      <c r="CB49" s="1302"/>
      <c r="CC49" s="1301"/>
      <c r="CD49" s="1303">
        <f t="shared" si="27"/>
        <v>0</v>
      </c>
      <c r="CE49" s="116"/>
      <c r="CF49" s="145">
        <v>4.4000000000000004</v>
      </c>
      <c r="CG49" s="118">
        <f t="shared" si="28"/>
        <v>1.8826045452876603</v>
      </c>
      <c r="CH49" s="119">
        <f t="shared" si="29"/>
        <v>0</v>
      </c>
      <c r="CI49" s="120">
        <f t="shared" si="30"/>
        <v>0</v>
      </c>
      <c r="CJ49" s="121">
        <f t="shared" si="31"/>
        <v>0</v>
      </c>
      <c r="CK49" s="543" t="e">
        <f>12.4*2.5*I49</f>
        <v>#VALUE!</v>
      </c>
      <c r="CL49" s="543">
        <f>12.4*2.5*J49</f>
        <v>372</v>
      </c>
      <c r="CM49" s="248">
        <f t="shared" si="32"/>
        <v>148.80000000000001</v>
      </c>
      <c r="CN49" s="543"/>
      <c r="CO49" s="248">
        <v>293.57798165137615</v>
      </c>
      <c r="CP49" s="247"/>
      <c r="CQ49" s="247"/>
      <c r="CR49" s="249">
        <f t="shared" si="33"/>
        <v>0</v>
      </c>
      <c r="CS49" s="1468"/>
      <c r="CT49" s="1468"/>
      <c r="CU49" s="1333"/>
      <c r="CV49" s="1279"/>
      <c r="CW49" s="1279"/>
      <c r="CX49" s="1279"/>
      <c r="CY49" s="1279">
        <f t="shared" si="60"/>
        <v>0</v>
      </c>
      <c r="CZ49" s="1279"/>
      <c r="DA49" s="1294">
        <f t="shared" si="52"/>
        <v>0</v>
      </c>
      <c r="DB49" s="1295">
        <f t="shared" si="53"/>
        <v>0</v>
      </c>
      <c r="DC49" s="1296">
        <f t="shared" si="36"/>
        <v>0</v>
      </c>
      <c r="DD49" s="1294">
        <f t="shared" si="37"/>
        <v>0</v>
      </c>
      <c r="DE49" s="1295">
        <f t="shared" si="38"/>
        <v>0</v>
      </c>
      <c r="DF49" s="1296">
        <f t="shared" si="54"/>
        <v>0</v>
      </c>
      <c r="DG49" s="1294">
        <f t="shared" si="39"/>
        <v>0</v>
      </c>
      <c r="DH49" s="1295">
        <f t="shared" si="40"/>
        <v>0</v>
      </c>
      <c r="DI49" s="1296">
        <f t="shared" si="41"/>
        <v>0</v>
      </c>
      <c r="DJ49" s="1294">
        <f t="shared" si="42"/>
        <v>0</v>
      </c>
      <c r="DK49" s="1295">
        <f t="shared" si="43"/>
        <v>0</v>
      </c>
      <c r="DL49" s="1296">
        <f t="shared" si="44"/>
        <v>0</v>
      </c>
      <c r="DM49" s="1294">
        <f t="shared" si="45"/>
        <v>0</v>
      </c>
      <c r="DN49" s="1295">
        <f t="shared" si="46"/>
        <v>0</v>
      </c>
      <c r="DO49" s="1296">
        <f t="shared" si="47"/>
        <v>0</v>
      </c>
      <c r="DP49" s="1294">
        <f t="shared" si="48"/>
        <v>0</v>
      </c>
      <c r="DQ49" s="1295">
        <f t="shared" si="49"/>
        <v>0</v>
      </c>
      <c r="DR49" s="1296">
        <f t="shared" si="50"/>
        <v>0</v>
      </c>
      <c r="DS49" s="1294">
        <f t="shared" si="56"/>
        <v>0</v>
      </c>
      <c r="DT49" s="1295">
        <f t="shared" si="57"/>
        <v>0</v>
      </c>
      <c r="DU49" s="1296">
        <f t="shared" si="58"/>
        <v>0</v>
      </c>
    </row>
    <row r="50" spans="1:286" ht="12.75" hidden="1" customHeight="1" thickBot="1">
      <c r="A50" s="1283"/>
      <c r="B50" s="1271"/>
      <c r="C50" s="108" t="s">
        <v>339</v>
      </c>
      <c r="D50" s="706">
        <v>0.88541666666666663</v>
      </c>
      <c r="E50" s="1305" t="s">
        <v>322</v>
      </c>
      <c r="F50" s="1305" t="s">
        <v>305</v>
      </c>
      <c r="G50" s="1306" t="str">
        <f t="shared" si="26"/>
        <v>PRIME</v>
      </c>
      <c r="H50" s="1357" t="s">
        <v>295</v>
      </c>
      <c r="I50" s="1306" t="s">
        <v>334</v>
      </c>
      <c r="J50" s="1306" t="s">
        <v>335</v>
      </c>
      <c r="K50" s="1301"/>
      <c r="L50" s="1301"/>
      <c r="M50" s="1301"/>
      <c r="N50" s="1301"/>
      <c r="O50" s="1301"/>
      <c r="P50" s="1302"/>
      <c r="Q50" s="1302"/>
      <c r="R50" s="1301"/>
      <c r="S50" s="1301"/>
      <c r="T50" s="1301"/>
      <c r="U50" s="1301"/>
      <c r="V50" s="1301"/>
      <c r="W50" s="1302"/>
      <c r="X50" s="1302"/>
      <c r="Y50" s="1301"/>
      <c r="Z50" s="1301"/>
      <c r="AA50" s="1301"/>
      <c r="AB50" s="1301"/>
      <c r="AC50" s="1301"/>
      <c r="AD50" s="1302"/>
      <c r="AE50" s="1302"/>
      <c r="AF50" s="1301"/>
      <c r="AG50" s="1301"/>
      <c r="AH50" s="1301"/>
      <c r="AI50" s="1301"/>
      <c r="AJ50" s="1301"/>
      <c r="AK50" s="1302"/>
      <c r="AL50" s="1302"/>
      <c r="AM50" s="1301"/>
      <c r="AN50" s="1301"/>
      <c r="AO50" s="1301"/>
      <c r="AP50" s="1301"/>
      <c r="AQ50" s="1301"/>
      <c r="AR50" s="1302"/>
      <c r="AS50" s="1302"/>
      <c r="AT50" s="1301"/>
      <c r="AU50" s="1301"/>
      <c r="AV50" s="1301"/>
      <c r="AW50" s="1301"/>
      <c r="AX50" s="1301"/>
      <c r="AY50" s="1302"/>
      <c r="AZ50" s="1302"/>
      <c r="BA50" s="1301"/>
      <c r="BB50" s="1301"/>
      <c r="BC50" s="1301"/>
      <c r="BD50" s="1301"/>
      <c r="BE50" s="1301"/>
      <c r="BF50" s="1302"/>
      <c r="BG50" s="1302"/>
      <c r="BH50" s="1301"/>
      <c r="BI50" s="1301"/>
      <c r="BJ50" s="1301"/>
      <c r="BK50" s="1301"/>
      <c r="BL50" s="1301"/>
      <c r="BM50" s="1302"/>
      <c r="BN50" s="1302"/>
      <c r="BO50" s="1301"/>
      <c r="BP50" s="1301"/>
      <c r="BQ50" s="1301"/>
      <c r="BR50" s="1301"/>
      <c r="BS50" s="1301"/>
      <c r="BT50" s="1302"/>
      <c r="BU50" s="1302"/>
      <c r="BV50" s="1301"/>
      <c r="BW50" s="1301"/>
      <c r="BX50" s="1301"/>
      <c r="BY50" s="1301"/>
      <c r="BZ50" s="1301"/>
      <c r="CA50" s="1302"/>
      <c r="CB50" s="1302"/>
      <c r="CC50" s="1301"/>
      <c r="CD50" s="1303">
        <f t="shared" si="27"/>
        <v>0</v>
      </c>
      <c r="CE50" s="116"/>
      <c r="CF50" s="145">
        <v>4.5999999999999996</v>
      </c>
      <c r="CG50" s="118">
        <f t="shared" si="28"/>
        <v>1.9681774791643718</v>
      </c>
      <c r="CH50" s="119">
        <f t="shared" si="29"/>
        <v>0</v>
      </c>
      <c r="CI50" s="120">
        <f t="shared" si="30"/>
        <v>0</v>
      </c>
      <c r="CJ50" s="121">
        <f t="shared" si="31"/>
        <v>0</v>
      </c>
      <c r="CK50" s="543">
        <f>1417/2</f>
        <v>708.5</v>
      </c>
      <c r="CL50" s="543">
        <f>1417/2</f>
        <v>708.5</v>
      </c>
      <c r="CM50" s="248">
        <f t="shared" si="32"/>
        <v>283.39999999999998</v>
      </c>
      <c r="CN50" s="543"/>
      <c r="CO50" s="248">
        <v>293.57798165137615</v>
      </c>
      <c r="CP50" s="247"/>
      <c r="CQ50" s="247"/>
      <c r="CR50" s="249">
        <f t="shared" si="33"/>
        <v>0</v>
      </c>
      <c r="CS50" s="1468"/>
      <c r="CT50" s="1468"/>
      <c r="CU50" s="1333"/>
      <c r="CV50" s="1279"/>
      <c r="CW50" s="1279"/>
      <c r="CX50" s="1279"/>
      <c r="CY50" s="1279">
        <f t="shared" si="60"/>
        <v>0</v>
      </c>
      <c r="CZ50" s="1279"/>
      <c r="DA50" s="1294">
        <f t="shared" si="52"/>
        <v>0</v>
      </c>
      <c r="DB50" s="1295">
        <f t="shared" si="53"/>
        <v>0</v>
      </c>
      <c r="DC50" s="1296">
        <f t="shared" si="36"/>
        <v>0</v>
      </c>
      <c r="DD50" s="1294">
        <f t="shared" si="37"/>
        <v>0</v>
      </c>
      <c r="DE50" s="1295">
        <f t="shared" si="38"/>
        <v>0</v>
      </c>
      <c r="DF50" s="1296">
        <f t="shared" si="54"/>
        <v>0</v>
      </c>
      <c r="DG50" s="1294">
        <f t="shared" si="39"/>
        <v>0</v>
      </c>
      <c r="DH50" s="1295">
        <f t="shared" si="40"/>
        <v>0</v>
      </c>
      <c r="DI50" s="1296">
        <f t="shared" si="41"/>
        <v>0</v>
      </c>
      <c r="DJ50" s="1294">
        <f t="shared" si="42"/>
        <v>0</v>
      </c>
      <c r="DK50" s="1295">
        <f t="shared" si="43"/>
        <v>0</v>
      </c>
      <c r="DL50" s="1296">
        <f t="shared" si="44"/>
        <v>0</v>
      </c>
      <c r="DM50" s="1294">
        <f t="shared" si="45"/>
        <v>0</v>
      </c>
      <c r="DN50" s="1295">
        <f t="shared" si="46"/>
        <v>0</v>
      </c>
      <c r="DO50" s="1296">
        <f t="shared" si="47"/>
        <v>0</v>
      </c>
      <c r="DP50" s="1294">
        <f t="shared" si="48"/>
        <v>0</v>
      </c>
      <c r="DQ50" s="1295">
        <f t="shared" si="49"/>
        <v>0</v>
      </c>
      <c r="DR50" s="1296">
        <f t="shared" si="50"/>
        <v>0</v>
      </c>
      <c r="DS50" s="1294">
        <f t="shared" si="56"/>
        <v>0</v>
      </c>
      <c r="DT50" s="1295">
        <f t="shared" si="57"/>
        <v>0</v>
      </c>
      <c r="DU50" s="1296">
        <f t="shared" si="58"/>
        <v>0</v>
      </c>
    </row>
    <row r="51" spans="1:286" ht="12.75" hidden="1" customHeight="1" thickBot="1">
      <c r="A51" s="1283"/>
      <c r="B51" s="1271"/>
      <c r="C51" s="108" t="s">
        <v>331</v>
      </c>
      <c r="D51" s="706">
        <v>0.89583333333333337</v>
      </c>
      <c r="E51" s="1305" t="s">
        <v>325</v>
      </c>
      <c r="F51" s="1305" t="s">
        <v>286</v>
      </c>
      <c r="G51" s="1306" t="str">
        <f t="shared" si="26"/>
        <v>PRIME</v>
      </c>
      <c r="H51" s="1357" t="s">
        <v>295</v>
      </c>
      <c r="I51" s="1306" t="s">
        <v>334</v>
      </c>
      <c r="J51" s="1306" t="s">
        <v>335</v>
      </c>
      <c r="K51" s="1301"/>
      <c r="L51" s="1301"/>
      <c r="M51" s="1301"/>
      <c r="N51" s="1301"/>
      <c r="O51" s="1301"/>
      <c r="P51" s="1302"/>
      <c r="Q51" s="1302"/>
      <c r="R51" s="1301"/>
      <c r="S51" s="1301"/>
      <c r="T51" s="1301"/>
      <c r="U51" s="1301"/>
      <c r="V51" s="1301"/>
      <c r="W51" s="1302"/>
      <c r="X51" s="1302"/>
      <c r="Y51" s="1301"/>
      <c r="Z51" s="1301"/>
      <c r="AA51" s="1301"/>
      <c r="AB51" s="1301"/>
      <c r="AC51" s="1301"/>
      <c r="AD51" s="1302"/>
      <c r="AE51" s="1302"/>
      <c r="AF51" s="1301"/>
      <c r="AG51" s="1301"/>
      <c r="AH51" s="1301"/>
      <c r="AI51" s="1301"/>
      <c r="AJ51" s="1301"/>
      <c r="AK51" s="1302"/>
      <c r="AL51" s="1302"/>
      <c r="AM51" s="1301"/>
      <c r="AN51" s="1301"/>
      <c r="AO51" s="1301"/>
      <c r="AP51" s="1301"/>
      <c r="AQ51" s="1301"/>
      <c r="AR51" s="1302"/>
      <c r="AS51" s="1302"/>
      <c r="AT51" s="1301"/>
      <c r="AU51" s="1301"/>
      <c r="AV51" s="1301"/>
      <c r="AW51" s="1301"/>
      <c r="AX51" s="1301"/>
      <c r="AY51" s="1302"/>
      <c r="AZ51" s="1302"/>
      <c r="BA51" s="1301"/>
      <c r="BB51" s="1301"/>
      <c r="BC51" s="1301"/>
      <c r="BD51" s="1301"/>
      <c r="BE51" s="1301"/>
      <c r="BF51" s="1302"/>
      <c r="BG51" s="1302"/>
      <c r="BH51" s="1301"/>
      <c r="BI51" s="1301"/>
      <c r="BJ51" s="1301"/>
      <c r="BK51" s="1301"/>
      <c r="BL51" s="1301"/>
      <c r="BM51" s="1302"/>
      <c r="BN51" s="1302"/>
      <c r="BO51" s="1301"/>
      <c r="BP51" s="1301"/>
      <c r="BQ51" s="1301"/>
      <c r="BR51" s="1301"/>
      <c r="BS51" s="1301"/>
      <c r="BT51" s="1302"/>
      <c r="BU51" s="1302"/>
      <c r="BV51" s="1301"/>
      <c r="BW51" s="1301"/>
      <c r="BX51" s="1301"/>
      <c r="BY51" s="1301"/>
      <c r="BZ51" s="1301"/>
      <c r="CA51" s="1302"/>
      <c r="CB51" s="1302"/>
      <c r="CC51" s="1301"/>
      <c r="CD51" s="1303">
        <f t="shared" si="27"/>
        <v>0</v>
      </c>
      <c r="CE51" s="116"/>
      <c r="CF51" s="117">
        <v>3</v>
      </c>
      <c r="CG51" s="118">
        <f t="shared" si="28"/>
        <v>1.2835940081506774</v>
      </c>
      <c r="CH51" s="119">
        <f t="shared" si="29"/>
        <v>0</v>
      </c>
      <c r="CI51" s="120">
        <f t="shared" si="30"/>
        <v>0</v>
      </c>
      <c r="CJ51" s="121">
        <f t="shared" si="31"/>
        <v>0</v>
      </c>
      <c r="CK51" s="543">
        <f>1417/2</f>
        <v>708.5</v>
      </c>
      <c r="CL51" s="543">
        <f>1417/2</f>
        <v>708.5</v>
      </c>
      <c r="CM51" s="248">
        <f t="shared" si="32"/>
        <v>283.39999999999998</v>
      </c>
      <c r="CN51" s="543"/>
      <c r="CO51" s="248">
        <v>293.57798165137615</v>
      </c>
      <c r="CP51" s="247"/>
      <c r="CQ51" s="247"/>
      <c r="CR51" s="249">
        <f t="shared" si="33"/>
        <v>0</v>
      </c>
      <c r="CS51" s="1468"/>
      <c r="CT51" s="1468"/>
      <c r="CU51" s="1333"/>
      <c r="CV51" s="1279"/>
      <c r="CW51" s="1279"/>
      <c r="CX51" s="1279"/>
      <c r="CY51" s="1279">
        <f t="shared" si="60"/>
        <v>0</v>
      </c>
      <c r="CZ51" s="1279"/>
      <c r="DA51" s="1294">
        <f t="shared" si="52"/>
        <v>0</v>
      </c>
      <c r="DB51" s="1295">
        <f t="shared" si="53"/>
        <v>0</v>
      </c>
      <c r="DC51" s="1296">
        <f t="shared" si="36"/>
        <v>0</v>
      </c>
      <c r="DD51" s="1294">
        <f t="shared" si="37"/>
        <v>0</v>
      </c>
      <c r="DE51" s="1295">
        <f t="shared" si="38"/>
        <v>0</v>
      </c>
      <c r="DF51" s="1296">
        <f t="shared" si="54"/>
        <v>0</v>
      </c>
      <c r="DG51" s="1294">
        <f t="shared" si="39"/>
        <v>0</v>
      </c>
      <c r="DH51" s="1295">
        <f t="shared" si="40"/>
        <v>0</v>
      </c>
      <c r="DI51" s="1296">
        <f t="shared" si="41"/>
        <v>0</v>
      </c>
      <c r="DJ51" s="1294">
        <f t="shared" si="42"/>
        <v>0</v>
      </c>
      <c r="DK51" s="1295">
        <f t="shared" si="43"/>
        <v>0</v>
      </c>
      <c r="DL51" s="1296">
        <f t="shared" si="44"/>
        <v>0</v>
      </c>
      <c r="DM51" s="1294">
        <f t="shared" si="45"/>
        <v>0</v>
      </c>
      <c r="DN51" s="1295">
        <f t="shared" si="46"/>
        <v>0</v>
      </c>
      <c r="DO51" s="1296">
        <f t="shared" si="47"/>
        <v>0</v>
      </c>
      <c r="DP51" s="1294">
        <f t="shared" si="48"/>
        <v>0</v>
      </c>
      <c r="DQ51" s="1295">
        <f t="shared" si="49"/>
        <v>0</v>
      </c>
      <c r="DR51" s="1296">
        <f t="shared" si="50"/>
        <v>0</v>
      </c>
      <c r="DS51" s="1294">
        <f t="shared" si="56"/>
        <v>0</v>
      </c>
      <c r="DT51" s="1295">
        <f t="shared" si="57"/>
        <v>0</v>
      </c>
      <c r="DU51" s="1296">
        <f t="shared" si="58"/>
        <v>0</v>
      </c>
    </row>
    <row r="52" spans="1:286" ht="12.75" hidden="1" customHeight="1" thickBot="1">
      <c r="A52" s="1283"/>
      <c r="B52" s="1271"/>
      <c r="C52" s="108" t="s">
        <v>332</v>
      </c>
      <c r="D52" s="706">
        <v>0.91666666666666663</v>
      </c>
      <c r="E52" s="1305" t="s">
        <v>322</v>
      </c>
      <c r="F52" s="1305" t="s">
        <v>305</v>
      </c>
      <c r="G52" s="1306" t="str">
        <f t="shared" si="26"/>
        <v>PRIME</v>
      </c>
      <c r="H52" s="1357" t="s">
        <v>295</v>
      </c>
      <c r="I52" s="1306" t="s">
        <v>334</v>
      </c>
      <c r="J52" s="1306" t="s">
        <v>335</v>
      </c>
      <c r="K52" s="1301"/>
      <c r="L52" s="1301"/>
      <c r="M52" s="1301"/>
      <c r="N52" s="1301"/>
      <c r="O52" s="1301"/>
      <c r="P52" s="1302"/>
      <c r="Q52" s="1302"/>
      <c r="R52" s="1301"/>
      <c r="S52" s="1301"/>
      <c r="T52" s="1301"/>
      <c r="U52" s="1301"/>
      <c r="V52" s="1301"/>
      <c r="W52" s="1302"/>
      <c r="X52" s="1302"/>
      <c r="Y52" s="1301"/>
      <c r="Z52" s="1301"/>
      <c r="AA52" s="1301"/>
      <c r="AB52" s="1301"/>
      <c r="AC52" s="1301"/>
      <c r="AD52" s="1302"/>
      <c r="AE52" s="1302"/>
      <c r="AF52" s="1301"/>
      <c r="AG52" s="1301"/>
      <c r="AH52" s="1301"/>
      <c r="AI52" s="1301"/>
      <c r="AJ52" s="1301"/>
      <c r="AK52" s="1302"/>
      <c r="AL52" s="1302"/>
      <c r="AM52" s="1301"/>
      <c r="AN52" s="1301"/>
      <c r="AO52" s="1301"/>
      <c r="AP52" s="1301"/>
      <c r="AQ52" s="1301"/>
      <c r="AR52" s="1302"/>
      <c r="AS52" s="1302"/>
      <c r="AT52" s="1301"/>
      <c r="AU52" s="1301"/>
      <c r="AV52" s="1301"/>
      <c r="AW52" s="1301"/>
      <c r="AX52" s="1301"/>
      <c r="AY52" s="1302"/>
      <c r="AZ52" s="1302"/>
      <c r="BA52" s="1301"/>
      <c r="BB52" s="1301"/>
      <c r="BC52" s="1301"/>
      <c r="BD52" s="1301"/>
      <c r="BE52" s="1301"/>
      <c r="BF52" s="1302"/>
      <c r="BG52" s="1302"/>
      <c r="BH52" s="1301"/>
      <c r="BI52" s="1301"/>
      <c r="BJ52" s="1301"/>
      <c r="BK52" s="1301"/>
      <c r="BL52" s="1301"/>
      <c r="BM52" s="1302"/>
      <c r="BN52" s="1302"/>
      <c r="BO52" s="1301"/>
      <c r="BP52" s="1301"/>
      <c r="BQ52" s="1301"/>
      <c r="BR52" s="1301"/>
      <c r="BS52" s="1301"/>
      <c r="BT52" s="1302"/>
      <c r="BU52" s="1302"/>
      <c r="BV52" s="1301"/>
      <c r="BW52" s="1301"/>
      <c r="BX52" s="1301"/>
      <c r="BY52" s="1301"/>
      <c r="BZ52" s="1301"/>
      <c r="CA52" s="1302"/>
      <c r="CB52" s="1302"/>
      <c r="CC52" s="1301"/>
      <c r="CD52" s="1303">
        <f t="shared" si="27"/>
        <v>0</v>
      </c>
      <c r="CE52" s="116"/>
      <c r="CF52" s="117">
        <v>1.8</v>
      </c>
      <c r="CG52" s="118">
        <f t="shared" si="28"/>
        <v>0.77015640489040638</v>
      </c>
      <c r="CH52" s="119">
        <f t="shared" si="29"/>
        <v>0</v>
      </c>
      <c r="CI52" s="120">
        <f t="shared" si="30"/>
        <v>0</v>
      </c>
      <c r="CJ52" s="121">
        <f t="shared" si="31"/>
        <v>0</v>
      </c>
      <c r="CK52" s="543" t="e">
        <f>12.4*5*I52</f>
        <v>#VALUE!</v>
      </c>
      <c r="CL52" s="543">
        <f>12.4*5*J52</f>
        <v>744</v>
      </c>
      <c r="CM52" s="248">
        <f t="shared" si="32"/>
        <v>297.60000000000002</v>
      </c>
      <c r="CN52" s="543"/>
      <c r="CO52" s="248">
        <v>293.57798165137615</v>
      </c>
      <c r="CP52" s="247"/>
      <c r="CQ52" s="247"/>
      <c r="CR52" s="249">
        <f t="shared" si="33"/>
        <v>0</v>
      </c>
      <c r="CS52" s="1468"/>
      <c r="CT52" s="1468"/>
      <c r="CU52" s="1333"/>
      <c r="CV52" s="1279"/>
      <c r="CW52" s="1279"/>
      <c r="CX52" s="1279"/>
      <c r="CY52" s="1279">
        <f t="shared" si="60"/>
        <v>0</v>
      </c>
      <c r="CZ52" s="1279"/>
      <c r="DA52" s="1294">
        <f t="shared" si="52"/>
        <v>0</v>
      </c>
      <c r="DB52" s="1295">
        <f t="shared" si="53"/>
        <v>0</v>
      </c>
      <c r="DC52" s="1296">
        <f t="shared" si="36"/>
        <v>0</v>
      </c>
      <c r="DD52" s="1294">
        <f t="shared" si="37"/>
        <v>0</v>
      </c>
      <c r="DE52" s="1295">
        <f t="shared" si="38"/>
        <v>0</v>
      </c>
      <c r="DF52" s="1296">
        <f t="shared" si="54"/>
        <v>0</v>
      </c>
      <c r="DG52" s="1294">
        <f t="shared" si="39"/>
        <v>0</v>
      </c>
      <c r="DH52" s="1295">
        <f t="shared" si="40"/>
        <v>0</v>
      </c>
      <c r="DI52" s="1296">
        <f t="shared" si="41"/>
        <v>0</v>
      </c>
      <c r="DJ52" s="1294">
        <f t="shared" si="42"/>
        <v>0</v>
      </c>
      <c r="DK52" s="1295">
        <f t="shared" si="43"/>
        <v>0</v>
      </c>
      <c r="DL52" s="1296">
        <f t="shared" si="44"/>
        <v>0</v>
      </c>
      <c r="DM52" s="1294">
        <f t="shared" si="45"/>
        <v>0</v>
      </c>
      <c r="DN52" s="1295">
        <f t="shared" si="46"/>
        <v>0</v>
      </c>
      <c r="DO52" s="1296">
        <f t="shared" si="47"/>
        <v>0</v>
      </c>
      <c r="DP52" s="1294">
        <f t="shared" si="48"/>
        <v>0</v>
      </c>
      <c r="DQ52" s="1295">
        <f t="shared" si="49"/>
        <v>0</v>
      </c>
      <c r="DR52" s="1296">
        <f t="shared" si="50"/>
        <v>0</v>
      </c>
      <c r="DS52" s="1294">
        <f t="shared" si="56"/>
        <v>0</v>
      </c>
      <c r="DT52" s="1295">
        <f t="shared" si="57"/>
        <v>0</v>
      </c>
      <c r="DU52" s="1296">
        <f t="shared" si="58"/>
        <v>0</v>
      </c>
    </row>
    <row r="53" spans="1:286" ht="12.75" hidden="1" customHeight="1" thickBot="1">
      <c r="A53" s="1283"/>
      <c r="B53" s="1271"/>
      <c r="C53" s="108" t="s">
        <v>324</v>
      </c>
      <c r="D53" s="706">
        <v>0.91666666666666663</v>
      </c>
      <c r="E53" s="1305" t="s">
        <v>325</v>
      </c>
      <c r="F53" s="1305" t="s">
        <v>287</v>
      </c>
      <c r="G53" s="1306" t="str">
        <f t="shared" si="26"/>
        <v>PRIME</v>
      </c>
      <c r="H53" s="1358" t="s">
        <v>295</v>
      </c>
      <c r="I53" s="1306" t="s">
        <v>334</v>
      </c>
      <c r="J53" s="1306" t="s">
        <v>335</v>
      </c>
      <c r="K53" s="1301"/>
      <c r="L53" s="1301"/>
      <c r="M53" s="1301"/>
      <c r="N53" s="1301"/>
      <c r="O53" s="1301"/>
      <c r="P53" s="1302"/>
      <c r="Q53" s="1302"/>
      <c r="R53" s="1301"/>
      <c r="S53" s="1301"/>
      <c r="T53" s="1301"/>
      <c r="U53" s="1301"/>
      <c r="V53" s="1301"/>
      <c r="W53" s="1302"/>
      <c r="X53" s="1302"/>
      <c r="Y53" s="1301"/>
      <c r="Z53" s="1301"/>
      <c r="AA53" s="1301"/>
      <c r="AB53" s="1301"/>
      <c r="AC53" s="1301"/>
      <c r="AD53" s="1302"/>
      <c r="AE53" s="1302"/>
      <c r="AF53" s="1301"/>
      <c r="AG53" s="1301"/>
      <c r="AH53" s="1301"/>
      <c r="AI53" s="1301"/>
      <c r="AJ53" s="1301"/>
      <c r="AK53" s="1302"/>
      <c r="AL53" s="1302"/>
      <c r="AM53" s="1301"/>
      <c r="AN53" s="1301"/>
      <c r="AO53" s="1301"/>
      <c r="AP53" s="1301"/>
      <c r="AQ53" s="1301"/>
      <c r="AR53" s="1302"/>
      <c r="AS53" s="1302"/>
      <c r="AT53" s="1301"/>
      <c r="AU53" s="1301"/>
      <c r="AV53" s="1301"/>
      <c r="AW53" s="1301"/>
      <c r="AX53" s="1301"/>
      <c r="AY53" s="1302"/>
      <c r="AZ53" s="1302"/>
      <c r="BA53" s="1301"/>
      <c r="BB53" s="1301"/>
      <c r="BC53" s="1301"/>
      <c r="BD53" s="1301"/>
      <c r="BE53" s="1301"/>
      <c r="BF53" s="1302"/>
      <c r="BG53" s="1302"/>
      <c r="BH53" s="1301"/>
      <c r="BI53" s="1301"/>
      <c r="BJ53" s="1301"/>
      <c r="BK53" s="1301"/>
      <c r="BL53" s="1301"/>
      <c r="BM53" s="1302"/>
      <c r="BN53" s="1302"/>
      <c r="BO53" s="1301"/>
      <c r="BP53" s="1301"/>
      <c r="BQ53" s="1301"/>
      <c r="BR53" s="1301"/>
      <c r="BS53" s="1301"/>
      <c r="BT53" s="1302"/>
      <c r="BU53" s="1302"/>
      <c r="BV53" s="1301"/>
      <c r="BW53" s="1301"/>
      <c r="BX53" s="1301"/>
      <c r="BY53" s="1301"/>
      <c r="BZ53" s="1301"/>
      <c r="CA53" s="1302"/>
      <c r="CB53" s="1302"/>
      <c r="CC53" s="1301"/>
      <c r="CD53" s="1303">
        <f t="shared" si="27"/>
        <v>0</v>
      </c>
      <c r="CE53" s="116"/>
      <c r="CF53" s="117">
        <v>3</v>
      </c>
      <c r="CG53" s="118">
        <f t="shared" si="28"/>
        <v>1.2835940081506774</v>
      </c>
      <c r="CH53" s="119">
        <f t="shared" si="29"/>
        <v>0</v>
      </c>
      <c r="CI53" s="120">
        <f t="shared" si="30"/>
        <v>0</v>
      </c>
      <c r="CJ53" s="121">
        <f t="shared" si="31"/>
        <v>0</v>
      </c>
      <c r="CK53" s="543" t="e">
        <f>12.4*5*I53</f>
        <v>#VALUE!</v>
      </c>
      <c r="CL53" s="543">
        <f>12.4*5*J53</f>
        <v>744</v>
      </c>
      <c r="CM53" s="248">
        <f t="shared" si="32"/>
        <v>297.60000000000002</v>
      </c>
      <c r="CN53" s="543"/>
      <c r="CO53" s="248">
        <v>293.57798165137615</v>
      </c>
      <c r="CP53" s="247"/>
      <c r="CQ53" s="247"/>
      <c r="CR53" s="249">
        <f t="shared" si="33"/>
        <v>0</v>
      </c>
      <c r="CS53" s="1468"/>
      <c r="CT53" s="1468"/>
      <c r="CU53" s="1333"/>
      <c r="CV53" s="1279"/>
      <c r="CW53" s="1279"/>
      <c r="CX53" s="1279"/>
      <c r="CY53" s="1279">
        <f t="shared" si="60"/>
        <v>0</v>
      </c>
      <c r="CZ53" s="1279"/>
      <c r="DA53" s="1294">
        <f t="shared" si="52"/>
        <v>0</v>
      </c>
      <c r="DB53" s="1295">
        <f t="shared" si="53"/>
        <v>0</v>
      </c>
      <c r="DC53" s="1296">
        <f t="shared" si="36"/>
        <v>0</v>
      </c>
      <c r="DD53" s="1294">
        <f t="shared" si="37"/>
        <v>0</v>
      </c>
      <c r="DE53" s="1295">
        <f t="shared" si="38"/>
        <v>0</v>
      </c>
      <c r="DF53" s="1296">
        <f t="shared" si="54"/>
        <v>0</v>
      </c>
      <c r="DG53" s="1294">
        <f t="shared" si="39"/>
        <v>0</v>
      </c>
      <c r="DH53" s="1295">
        <f t="shared" si="40"/>
        <v>0</v>
      </c>
      <c r="DI53" s="1296">
        <f t="shared" si="41"/>
        <v>0</v>
      </c>
      <c r="DJ53" s="1294">
        <f t="shared" si="42"/>
        <v>0</v>
      </c>
      <c r="DK53" s="1295">
        <f t="shared" si="43"/>
        <v>0</v>
      </c>
      <c r="DL53" s="1296">
        <f t="shared" si="44"/>
        <v>0</v>
      </c>
      <c r="DM53" s="1294">
        <f t="shared" si="45"/>
        <v>0</v>
      </c>
      <c r="DN53" s="1295">
        <f t="shared" si="46"/>
        <v>0</v>
      </c>
      <c r="DO53" s="1296">
        <f t="shared" si="47"/>
        <v>0</v>
      </c>
      <c r="DP53" s="1294">
        <f t="shared" si="48"/>
        <v>0</v>
      </c>
      <c r="DQ53" s="1295">
        <f t="shared" si="49"/>
        <v>0</v>
      </c>
      <c r="DR53" s="1296">
        <f t="shared" si="50"/>
        <v>0</v>
      </c>
      <c r="DS53" s="1294">
        <f t="shared" si="56"/>
        <v>0</v>
      </c>
      <c r="DT53" s="1295">
        <f t="shared" si="57"/>
        <v>0</v>
      </c>
      <c r="DU53" s="1296">
        <f t="shared" si="58"/>
        <v>0</v>
      </c>
    </row>
    <row r="54" spans="1:286" ht="19.149999999999999" hidden="1" customHeight="1" thickBot="1">
      <c r="B54" s="1271"/>
      <c r="C54" s="1998" t="s">
        <v>340</v>
      </c>
      <c r="D54" s="1999"/>
      <c r="E54" s="1999"/>
      <c r="F54" s="1999"/>
      <c r="G54" s="1999"/>
      <c r="H54" s="1999"/>
      <c r="I54" s="1999"/>
      <c r="J54" s="2000"/>
      <c r="K54" s="1320">
        <f t="shared" ref="K54:BV54" si="61">SUM(K22:K53)</f>
        <v>0</v>
      </c>
      <c r="L54" s="1320">
        <f t="shared" si="61"/>
        <v>0</v>
      </c>
      <c r="M54" s="1320">
        <f t="shared" si="61"/>
        <v>0</v>
      </c>
      <c r="N54" s="1320">
        <f t="shared" si="61"/>
        <v>0</v>
      </c>
      <c r="O54" s="1320">
        <f t="shared" si="61"/>
        <v>0</v>
      </c>
      <c r="P54" s="1320">
        <f t="shared" si="61"/>
        <v>0</v>
      </c>
      <c r="Q54" s="1320">
        <f t="shared" si="61"/>
        <v>0</v>
      </c>
      <c r="R54" s="1320">
        <f t="shared" si="61"/>
        <v>0</v>
      </c>
      <c r="S54" s="1320">
        <f t="shared" si="61"/>
        <v>0</v>
      </c>
      <c r="T54" s="1320">
        <f t="shared" si="61"/>
        <v>0</v>
      </c>
      <c r="U54" s="1320">
        <f t="shared" si="61"/>
        <v>0</v>
      </c>
      <c r="V54" s="1320">
        <f t="shared" si="61"/>
        <v>0</v>
      </c>
      <c r="W54" s="1320">
        <f t="shared" si="61"/>
        <v>0</v>
      </c>
      <c r="X54" s="1320">
        <f t="shared" si="61"/>
        <v>0</v>
      </c>
      <c r="Y54" s="1320">
        <f t="shared" si="61"/>
        <v>0</v>
      </c>
      <c r="Z54" s="1320">
        <f t="shared" si="61"/>
        <v>0</v>
      </c>
      <c r="AA54" s="1320">
        <f t="shared" si="61"/>
        <v>0</v>
      </c>
      <c r="AB54" s="1320">
        <f t="shared" si="61"/>
        <v>0</v>
      </c>
      <c r="AC54" s="1320">
        <f t="shared" si="61"/>
        <v>0</v>
      </c>
      <c r="AD54" s="1320">
        <f t="shared" si="61"/>
        <v>0</v>
      </c>
      <c r="AE54" s="1320">
        <f t="shared" si="61"/>
        <v>0</v>
      </c>
      <c r="AF54" s="1320">
        <f t="shared" si="61"/>
        <v>0</v>
      </c>
      <c r="AG54" s="1320">
        <f t="shared" si="61"/>
        <v>0</v>
      </c>
      <c r="AH54" s="1320">
        <f t="shared" si="61"/>
        <v>0</v>
      </c>
      <c r="AI54" s="1320">
        <f t="shared" si="61"/>
        <v>0</v>
      </c>
      <c r="AJ54" s="1320">
        <f t="shared" si="61"/>
        <v>0</v>
      </c>
      <c r="AK54" s="1320">
        <f t="shared" si="61"/>
        <v>0</v>
      </c>
      <c r="AL54" s="1320">
        <f t="shared" si="61"/>
        <v>0</v>
      </c>
      <c r="AM54" s="1320">
        <f t="shared" si="61"/>
        <v>0</v>
      </c>
      <c r="AN54" s="1320">
        <f t="shared" si="61"/>
        <v>0</v>
      </c>
      <c r="AO54" s="1320">
        <f t="shared" si="61"/>
        <v>0</v>
      </c>
      <c r="AP54" s="1320">
        <f t="shared" si="61"/>
        <v>0</v>
      </c>
      <c r="AQ54" s="1320">
        <f t="shared" si="61"/>
        <v>0</v>
      </c>
      <c r="AR54" s="1320">
        <f t="shared" si="61"/>
        <v>0</v>
      </c>
      <c r="AS54" s="1320">
        <f t="shared" si="61"/>
        <v>0</v>
      </c>
      <c r="AT54" s="1320">
        <f t="shared" si="61"/>
        <v>0</v>
      </c>
      <c r="AU54" s="1320">
        <f t="shared" si="61"/>
        <v>0</v>
      </c>
      <c r="AV54" s="1320">
        <f t="shared" si="61"/>
        <v>0</v>
      </c>
      <c r="AW54" s="1320">
        <f t="shared" si="61"/>
        <v>0</v>
      </c>
      <c r="AX54" s="1320">
        <f t="shared" si="61"/>
        <v>0</v>
      </c>
      <c r="AY54" s="1320">
        <f t="shared" si="61"/>
        <v>0</v>
      </c>
      <c r="AZ54" s="1320">
        <f t="shared" si="61"/>
        <v>0</v>
      </c>
      <c r="BA54" s="1320">
        <f t="shared" si="61"/>
        <v>0</v>
      </c>
      <c r="BB54" s="1320">
        <f t="shared" si="61"/>
        <v>0</v>
      </c>
      <c r="BC54" s="1320">
        <f t="shared" si="61"/>
        <v>0</v>
      </c>
      <c r="BD54" s="1320">
        <f t="shared" si="61"/>
        <v>0</v>
      </c>
      <c r="BE54" s="1320">
        <f t="shared" si="61"/>
        <v>0</v>
      </c>
      <c r="BF54" s="1320">
        <f t="shared" si="61"/>
        <v>0</v>
      </c>
      <c r="BG54" s="1320">
        <f t="shared" si="61"/>
        <v>0</v>
      </c>
      <c r="BH54" s="1320">
        <f t="shared" si="61"/>
        <v>0</v>
      </c>
      <c r="BI54" s="1320">
        <f t="shared" si="61"/>
        <v>0</v>
      </c>
      <c r="BJ54" s="1320">
        <f t="shared" si="61"/>
        <v>0</v>
      </c>
      <c r="BK54" s="1320">
        <f t="shared" si="61"/>
        <v>0</v>
      </c>
      <c r="BL54" s="1320">
        <f t="shared" si="61"/>
        <v>0</v>
      </c>
      <c r="BM54" s="1320">
        <f t="shared" si="61"/>
        <v>0</v>
      </c>
      <c r="BN54" s="1320">
        <f t="shared" si="61"/>
        <v>0</v>
      </c>
      <c r="BO54" s="1320">
        <f t="shared" si="61"/>
        <v>0</v>
      </c>
      <c r="BP54" s="1320">
        <f t="shared" si="61"/>
        <v>0</v>
      </c>
      <c r="BQ54" s="1320">
        <f t="shared" si="61"/>
        <v>0</v>
      </c>
      <c r="BR54" s="1320">
        <f t="shared" si="61"/>
        <v>0</v>
      </c>
      <c r="BS54" s="1320">
        <f t="shared" si="61"/>
        <v>0</v>
      </c>
      <c r="BT54" s="1320">
        <f t="shared" si="61"/>
        <v>0</v>
      </c>
      <c r="BU54" s="1320">
        <f t="shared" si="61"/>
        <v>0</v>
      </c>
      <c r="BV54" s="1320">
        <f t="shared" si="61"/>
        <v>0</v>
      </c>
      <c r="BW54" s="1320">
        <f t="shared" ref="BW54:CD54" si="62">SUM(BW22:BW53)</f>
        <v>0</v>
      </c>
      <c r="BX54" s="1320">
        <f t="shared" si="62"/>
        <v>0</v>
      </c>
      <c r="BY54" s="1320">
        <f t="shared" si="62"/>
        <v>0</v>
      </c>
      <c r="BZ54" s="1320">
        <f t="shared" si="62"/>
        <v>0</v>
      </c>
      <c r="CA54" s="1320">
        <f t="shared" si="62"/>
        <v>0</v>
      </c>
      <c r="CB54" s="1320">
        <f t="shared" si="62"/>
        <v>0</v>
      </c>
      <c r="CC54" s="1320">
        <f t="shared" si="62"/>
        <v>0</v>
      </c>
      <c r="CD54" s="1359">
        <f t="shared" si="62"/>
        <v>0</v>
      </c>
      <c r="CE54" s="1500"/>
      <c r="CF54" s="1360"/>
      <c r="CG54" s="1361"/>
      <c r="CH54" s="1322">
        <f>SUM(CH22:CH53)</f>
        <v>0</v>
      </c>
      <c r="CI54" s="1322">
        <f>SUM(CI22:CI53)</f>
        <v>0</v>
      </c>
      <c r="CJ54" s="1322">
        <f>SUM(CJ22:CJ53)</f>
        <v>0</v>
      </c>
      <c r="CK54" s="315"/>
      <c r="CL54" s="315"/>
      <c r="CM54" s="315"/>
      <c r="CN54" s="1362"/>
      <c r="CO54" s="1363"/>
      <c r="CP54" s="1363"/>
      <c r="CQ54" s="1363"/>
      <c r="CR54" s="125">
        <f>SUM(CR22:CR53)</f>
        <v>0</v>
      </c>
      <c r="CS54" s="125"/>
      <c r="CT54" s="125"/>
      <c r="CU54" s="1333"/>
      <c r="CV54" s="1324"/>
      <c r="CW54" s="1325">
        <f>SUM(CW22:CW53)</f>
        <v>0</v>
      </c>
      <c r="CX54" s="1325">
        <f>SUM(CX22:CX53)</f>
        <v>0</v>
      </c>
      <c r="CY54" s="1325">
        <f>SUM(CY22:CY53)</f>
        <v>0</v>
      </c>
      <c r="CZ54" s="1324"/>
      <c r="DA54" s="1326">
        <f t="shared" ref="DA54:DU54" si="63">SUM(DA22:DA53)</f>
        <v>0</v>
      </c>
      <c r="DB54" s="1326">
        <f t="shared" si="63"/>
        <v>0</v>
      </c>
      <c r="DC54" s="1326">
        <f t="shared" si="63"/>
        <v>0</v>
      </c>
      <c r="DD54" s="1326">
        <f t="shared" si="63"/>
        <v>0</v>
      </c>
      <c r="DE54" s="1326">
        <f t="shared" si="63"/>
        <v>0</v>
      </c>
      <c r="DF54" s="1326">
        <f t="shared" si="63"/>
        <v>0</v>
      </c>
      <c r="DG54" s="1326">
        <f t="shared" si="63"/>
        <v>0</v>
      </c>
      <c r="DH54" s="1326">
        <f t="shared" si="63"/>
        <v>0</v>
      </c>
      <c r="DI54" s="1326">
        <f t="shared" si="63"/>
        <v>0</v>
      </c>
      <c r="DJ54" s="1326">
        <f t="shared" si="63"/>
        <v>0</v>
      </c>
      <c r="DK54" s="1326">
        <f t="shared" si="63"/>
        <v>0</v>
      </c>
      <c r="DL54" s="1326">
        <f t="shared" si="63"/>
        <v>0</v>
      </c>
      <c r="DM54" s="1326">
        <f t="shared" si="63"/>
        <v>0</v>
      </c>
      <c r="DN54" s="1326">
        <f t="shared" si="63"/>
        <v>0</v>
      </c>
      <c r="DO54" s="1326">
        <f t="shared" si="63"/>
        <v>0</v>
      </c>
      <c r="DP54" s="1326">
        <f t="shared" si="63"/>
        <v>0</v>
      </c>
      <c r="DQ54" s="1326">
        <f t="shared" si="63"/>
        <v>0</v>
      </c>
      <c r="DR54" s="1326">
        <f t="shared" si="63"/>
        <v>0</v>
      </c>
      <c r="DS54" s="1326">
        <f t="shared" si="63"/>
        <v>0</v>
      </c>
      <c r="DT54" s="1326">
        <f t="shared" si="63"/>
        <v>0</v>
      </c>
      <c r="DU54" s="1326">
        <f t="shared" si="63"/>
        <v>0</v>
      </c>
    </row>
    <row r="55" spans="1:286" ht="13.5" thickBot="1">
      <c r="C55" s="1327"/>
      <c r="D55" s="1328"/>
      <c r="E55" s="1328"/>
      <c r="F55" s="1328"/>
      <c r="G55" s="1364"/>
      <c r="H55" s="1364"/>
      <c r="I55" s="1364"/>
      <c r="J55" s="1364"/>
      <c r="K55" s="1329"/>
      <c r="L55" s="1329"/>
      <c r="M55" s="1329"/>
      <c r="N55" s="1329"/>
      <c r="O55" s="1329"/>
      <c r="P55" s="1329"/>
      <c r="Q55" s="1329"/>
      <c r="R55" s="1329"/>
      <c r="S55" s="1329"/>
      <c r="T55" s="1329"/>
      <c r="U55" s="1329"/>
      <c r="V55" s="1329"/>
      <c r="W55" s="1329"/>
      <c r="X55" s="1329"/>
      <c r="Y55" s="1329"/>
      <c r="Z55" s="1329"/>
      <c r="AA55" s="1329"/>
      <c r="AB55" s="1329"/>
      <c r="AC55" s="1329"/>
      <c r="AD55" s="1329"/>
      <c r="AE55" s="1329"/>
      <c r="AF55" s="1329"/>
      <c r="AG55" s="1329"/>
      <c r="AH55" s="1329"/>
      <c r="AI55" s="1329"/>
      <c r="AJ55" s="1329"/>
      <c r="AK55" s="1329"/>
      <c r="AL55" s="1329"/>
      <c r="AM55" s="1329"/>
      <c r="AN55" s="1329"/>
      <c r="AO55" s="1329"/>
      <c r="AP55" s="1329"/>
      <c r="AQ55" s="1329"/>
      <c r="AR55" s="1329"/>
      <c r="AS55" s="1329"/>
      <c r="AT55" s="1329"/>
      <c r="AU55" s="1329"/>
      <c r="AV55" s="1329"/>
      <c r="AW55" s="1329"/>
      <c r="AX55" s="1329"/>
      <c r="AY55" s="1329"/>
      <c r="AZ55" s="1329"/>
      <c r="BA55" s="1329"/>
      <c r="BB55" s="1329"/>
      <c r="BC55" s="1329"/>
      <c r="BD55" s="1329"/>
      <c r="BE55" s="1329"/>
      <c r="BF55" s="1329"/>
      <c r="BG55" s="1329"/>
      <c r="BH55" s="1329"/>
      <c r="BI55" s="1329"/>
      <c r="BJ55" s="1329"/>
      <c r="BK55" s="1329"/>
      <c r="BL55" s="1329"/>
      <c r="BM55" s="1329"/>
      <c r="BN55" s="1329"/>
      <c r="BO55" s="1329"/>
      <c r="BP55" s="1329"/>
      <c r="BQ55" s="1329"/>
      <c r="BR55" s="1329"/>
      <c r="BS55" s="1329"/>
      <c r="BT55" s="1329"/>
      <c r="BU55" s="1329"/>
      <c r="BV55" s="1329"/>
      <c r="BW55" s="1329"/>
      <c r="BX55" s="1329"/>
      <c r="BY55" s="1329"/>
      <c r="BZ55" s="1329"/>
      <c r="CA55" s="1329"/>
      <c r="CB55" s="1329"/>
      <c r="CC55" s="1329"/>
      <c r="CD55" s="1329"/>
      <c r="CE55" s="1330"/>
      <c r="CF55" s="1330"/>
      <c r="CG55" s="1330"/>
      <c r="CH55" s="1330"/>
      <c r="CI55" s="1330"/>
      <c r="CJ55" s="1331"/>
      <c r="CK55" s="547" t="s">
        <v>341</v>
      </c>
      <c r="CL55" s="547" t="s">
        <v>341</v>
      </c>
      <c r="CM55" s="285"/>
      <c r="CN55" s="1365" t="s">
        <v>342</v>
      </c>
      <c r="CO55" s="1365" t="s">
        <v>343</v>
      </c>
      <c r="CP55" s="1365"/>
      <c r="CQ55" s="1365"/>
      <c r="CR55" s="1333"/>
      <c r="CS55" s="1333"/>
      <c r="CT55" s="1333"/>
      <c r="CU55" s="1333"/>
      <c r="CV55" s="1324"/>
      <c r="CW55" s="1279"/>
      <c r="CX55" s="1279"/>
      <c r="CY55" s="1279"/>
      <c r="CZ55" s="1324"/>
      <c r="DA55" s="1326"/>
      <c r="DB55" s="1326"/>
      <c r="DC55" s="1326"/>
      <c r="DD55" s="1326"/>
      <c r="DE55" s="1326"/>
      <c r="DF55" s="1326"/>
      <c r="DG55" s="1326"/>
      <c r="DH55" s="1326"/>
      <c r="DI55" s="1326"/>
      <c r="DJ55" s="1326"/>
      <c r="DK55" s="1326"/>
      <c r="DL55" s="1326"/>
      <c r="DM55" s="1326"/>
      <c r="DN55" s="1326"/>
      <c r="DO55" s="1326"/>
      <c r="DP55" s="1326"/>
      <c r="DQ55" s="1326"/>
      <c r="DR55" s="1326"/>
      <c r="DS55" s="1326"/>
      <c r="DT55" s="1326"/>
      <c r="DU55" s="1326"/>
    </row>
    <row r="56" spans="1:286" ht="13.5" thickBot="1">
      <c r="A56" s="1283"/>
      <c r="B56" s="1271"/>
      <c r="C56" s="1497" t="s">
        <v>344</v>
      </c>
      <c r="D56" s="1273"/>
      <c r="E56" s="1273"/>
      <c r="F56" s="1273"/>
      <c r="G56" s="1273"/>
      <c r="H56" s="1273"/>
      <c r="I56" s="1273"/>
      <c r="J56" s="1273"/>
      <c r="K56" s="1274"/>
      <c r="L56" s="1274"/>
      <c r="M56" s="1274"/>
      <c r="N56" s="1274"/>
      <c r="O56" s="1274"/>
      <c r="P56" s="1274"/>
      <c r="Q56" s="1274"/>
      <c r="R56" s="1274"/>
      <c r="S56" s="1274"/>
      <c r="T56" s="1274"/>
      <c r="U56" s="1274"/>
      <c r="V56" s="1274"/>
      <c r="W56" s="1274"/>
      <c r="X56" s="1274"/>
      <c r="Y56" s="1274"/>
      <c r="Z56" s="1274"/>
      <c r="AA56" s="1274"/>
      <c r="AB56" s="1274"/>
      <c r="AC56" s="1274"/>
      <c r="AD56" s="1274"/>
      <c r="AE56" s="1274"/>
      <c r="AF56" s="1274"/>
      <c r="AG56" s="1274"/>
      <c r="AH56" s="1274"/>
      <c r="AI56" s="1274"/>
      <c r="AJ56" s="1274"/>
      <c r="AK56" s="1274"/>
      <c r="AL56" s="1274"/>
      <c r="AM56" s="1274"/>
      <c r="AN56" s="1274"/>
      <c r="AO56" s="1274"/>
      <c r="AP56" s="1274"/>
      <c r="AQ56" s="1274"/>
      <c r="AR56" s="1274"/>
      <c r="AS56" s="1274"/>
      <c r="AT56" s="1274"/>
      <c r="AU56" s="1274"/>
      <c r="AV56" s="1274"/>
      <c r="AW56" s="1274"/>
      <c r="AX56" s="1274"/>
      <c r="AY56" s="1274"/>
      <c r="AZ56" s="1274"/>
      <c r="BA56" s="1274"/>
      <c r="BB56" s="1274"/>
      <c r="BC56" s="1274"/>
      <c r="BD56" s="1274"/>
      <c r="BE56" s="1274"/>
      <c r="BF56" s="1274"/>
      <c r="BG56" s="1274"/>
      <c r="BH56" s="1274"/>
      <c r="BI56" s="1274"/>
      <c r="BJ56" s="1274"/>
      <c r="BK56" s="1274"/>
      <c r="BL56" s="1274"/>
      <c r="BM56" s="1274"/>
      <c r="BN56" s="1274"/>
      <c r="BO56" s="1274"/>
      <c r="BP56" s="1274"/>
      <c r="BQ56" s="1274"/>
      <c r="BR56" s="1274"/>
      <c r="BS56" s="1274"/>
      <c r="BT56" s="1274"/>
      <c r="BU56" s="1274"/>
      <c r="BV56" s="1274"/>
      <c r="BW56" s="1274"/>
      <c r="BX56" s="1274"/>
      <c r="BY56" s="1274"/>
      <c r="BZ56" s="1274"/>
      <c r="CA56" s="1274"/>
      <c r="CB56" s="1274"/>
      <c r="CC56" s="1274"/>
      <c r="CD56" s="1274"/>
      <c r="CE56" s="1274"/>
      <c r="CF56" s="1274"/>
      <c r="CG56" s="1274"/>
      <c r="CH56" s="1276"/>
      <c r="CI56" s="1274"/>
      <c r="CJ56" s="1274"/>
      <c r="CK56" s="292">
        <v>0.5</v>
      </c>
      <c r="CL56" s="292">
        <v>0.5</v>
      </c>
      <c r="CM56" s="286"/>
      <c r="CN56" s="292">
        <v>0.72</v>
      </c>
      <c r="CO56" s="292">
        <v>0.7</v>
      </c>
      <c r="CP56" s="292"/>
      <c r="CQ56" s="292"/>
      <c r="CR56" s="1277"/>
      <c r="CS56" s="1277"/>
      <c r="CT56" s="1277"/>
      <c r="CU56" s="1333"/>
      <c r="CV56" s="1232"/>
      <c r="CW56" s="1279"/>
      <c r="CX56" s="1279"/>
      <c r="CY56" s="1279"/>
      <c r="CZ56" s="1232"/>
      <c r="DA56" s="1984">
        <v>1</v>
      </c>
      <c r="DB56" s="1985"/>
      <c r="DC56" s="1986"/>
      <c r="DD56" s="1984">
        <v>2</v>
      </c>
      <c r="DE56" s="1985"/>
      <c r="DF56" s="1986"/>
      <c r="DG56" s="1984">
        <v>3</v>
      </c>
      <c r="DH56" s="1985"/>
      <c r="DI56" s="1986"/>
      <c r="DJ56" s="1984">
        <v>4</v>
      </c>
      <c r="DK56" s="1985"/>
      <c r="DL56" s="1986"/>
      <c r="DM56" s="1984">
        <v>5</v>
      </c>
      <c r="DN56" s="1985"/>
      <c r="DO56" s="1986"/>
      <c r="DP56" s="1984">
        <v>6</v>
      </c>
      <c r="DQ56" s="1985"/>
      <c r="DR56" s="1986"/>
      <c r="DS56" s="1984">
        <v>7</v>
      </c>
      <c r="DT56" s="1985"/>
      <c r="DU56" s="1986"/>
    </row>
    <row r="57" spans="1:286" s="1372" customFormat="1">
      <c r="A57" s="1366"/>
      <c r="B57" s="1271"/>
      <c r="C57" s="156" t="s">
        <v>345</v>
      </c>
      <c r="D57" s="200">
        <v>0.29166666666666669</v>
      </c>
      <c r="E57" s="200" t="s">
        <v>304</v>
      </c>
      <c r="F57" s="200" t="s">
        <v>305</v>
      </c>
      <c r="G57" s="1367" t="str">
        <f t="shared" ref="G57" si="64">IF(D57&lt;=0.541,"DAY",(IF(D57&lt;=0.74930556,"EARLY",(IF(D57&lt;=0.97916667,"PRIME","LATE")))))</f>
        <v>DAY</v>
      </c>
      <c r="H57" s="1287" t="s">
        <v>256</v>
      </c>
      <c r="I57" s="1286" t="s">
        <v>306</v>
      </c>
      <c r="J57" s="1286" t="s">
        <v>307</v>
      </c>
      <c r="K57" s="1368"/>
      <c r="L57" s="1368"/>
      <c r="M57" s="1368"/>
      <c r="N57" s="1368"/>
      <c r="O57" s="1368">
        <v>1</v>
      </c>
      <c r="P57" s="1369"/>
      <c r="Q57" s="1369"/>
      <c r="R57" s="1368">
        <v>1</v>
      </c>
      <c r="S57" s="1368"/>
      <c r="T57" s="1368">
        <v>1</v>
      </c>
      <c r="U57" s="1368"/>
      <c r="V57" s="1368"/>
      <c r="W57" s="1369"/>
      <c r="X57" s="1369"/>
      <c r="Y57" s="1368"/>
      <c r="Z57" s="1368"/>
      <c r="AA57" s="1368"/>
      <c r="AB57" s="1368"/>
      <c r="AC57" s="1368"/>
      <c r="AD57" s="1369"/>
      <c r="AE57" s="1369"/>
      <c r="AF57" s="1368"/>
      <c r="AG57" s="1368"/>
      <c r="AH57" s="1368"/>
      <c r="AI57" s="1368"/>
      <c r="AJ57" s="1368"/>
      <c r="AK57" s="1369"/>
      <c r="AL57" s="1369"/>
      <c r="AM57" s="1290"/>
      <c r="AN57" s="1290"/>
      <c r="AO57" s="1368"/>
      <c r="AP57" s="1368"/>
      <c r="AQ57" s="1368"/>
      <c r="AR57" s="1369"/>
      <c r="AS57" s="1369"/>
      <c r="AT57" s="1368"/>
      <c r="AU57" s="1368"/>
      <c r="AV57" s="1368"/>
      <c r="AW57" s="1368"/>
      <c r="AX57" s="1368"/>
      <c r="AY57" s="1369"/>
      <c r="AZ57" s="1369"/>
      <c r="BA57" s="1368"/>
      <c r="BB57" s="1368"/>
      <c r="BC57" s="1368"/>
      <c r="BD57" s="1368"/>
      <c r="BE57" s="1368"/>
      <c r="BF57" s="1369"/>
      <c r="BG57" s="1369"/>
      <c r="BH57" s="1368"/>
      <c r="BI57" s="1368"/>
      <c r="BJ57" s="1368"/>
      <c r="BK57" s="1368"/>
      <c r="BL57" s="1368"/>
      <c r="BM57" s="1369"/>
      <c r="BN57" s="1369"/>
      <c r="BO57" s="1368"/>
      <c r="BP57" s="1368"/>
      <c r="BQ57" s="1368"/>
      <c r="BR57" s="1368"/>
      <c r="BS57" s="1368"/>
      <c r="BT57" s="1369"/>
      <c r="BU57" s="1369"/>
      <c r="BV57" s="1368"/>
      <c r="BW57" s="1368"/>
      <c r="BX57" s="1368"/>
      <c r="BY57" s="1368"/>
      <c r="BZ57" s="1368"/>
      <c r="CA57" s="1369"/>
      <c r="CB57" s="1369"/>
      <c r="CC57" s="1368"/>
      <c r="CD57" s="1370">
        <f t="shared" ref="CD57:CD74" si="65">SUM(K57:CC57)</f>
        <v>3</v>
      </c>
      <c r="CE57" s="205">
        <v>2.1</v>
      </c>
      <c r="CF57" s="206">
        <v>3.1</v>
      </c>
      <c r="CG57" s="207">
        <v>3.82</v>
      </c>
      <c r="CH57" s="208">
        <f t="shared" ref="CH57:CH64" si="66">+CD57*CE57</f>
        <v>6.3000000000000007</v>
      </c>
      <c r="CI57" s="209">
        <f t="shared" ref="CI57:CI64" si="67">+CD57*CF57</f>
        <v>9.3000000000000007</v>
      </c>
      <c r="CJ57" s="210">
        <f t="shared" ref="CJ57:CJ64" si="68">CD57*CG57</f>
        <v>11.459999999999999</v>
      </c>
      <c r="CK57" s="548">
        <v>1100</v>
      </c>
      <c r="CL57" s="548">
        <v>1100</v>
      </c>
      <c r="CM57" s="776">
        <f>CL57/30*J57</f>
        <v>1466.6666666666665</v>
      </c>
      <c r="CN57" s="558">
        <f>CL57*(1-CN56)</f>
        <v>308.00000000000006</v>
      </c>
      <c r="CO57" s="247">
        <v>448</v>
      </c>
      <c r="CP57" s="1482">
        <f>+CO57*0.75</f>
        <v>336</v>
      </c>
      <c r="CQ57" s="1482">
        <f>+CO57*0.25</f>
        <v>112</v>
      </c>
      <c r="CR57" s="247">
        <f t="shared" ref="CR57:CR74" si="69">CO57*CD57</f>
        <v>1344</v>
      </c>
      <c r="CS57" s="1468">
        <f>+CP57*CD57</f>
        <v>1008</v>
      </c>
      <c r="CT57" s="1468">
        <f>+CQ57*CD57</f>
        <v>336</v>
      </c>
      <c r="CU57" s="1333"/>
      <c r="CV57" s="1324"/>
      <c r="CW57" s="1279">
        <f t="shared" ref="CW57:CW74" si="70">SUM(K57:W57)*CO57</f>
        <v>1344</v>
      </c>
      <c r="CX57" s="1279">
        <f t="shared" ref="CX57:CX74" si="71">SUM(X57:AX57)*CO57</f>
        <v>0</v>
      </c>
      <c r="CY57" s="1279"/>
      <c r="CZ57" s="1324"/>
      <c r="DA57" s="1294">
        <f t="shared" ref="DA57:DA74" si="72">COUNTA(R57:X57)*$CE57</f>
        <v>4.2</v>
      </c>
      <c r="DB57" s="1295">
        <f t="shared" ref="DB57:DB74" si="73">COUNTA(R57:X57)*$CF57</f>
        <v>6.2</v>
      </c>
      <c r="DC57" s="1296">
        <f t="shared" ref="DC57:DC74" si="74">COUNTA(K57:Q57)*$CG57</f>
        <v>3.82</v>
      </c>
      <c r="DD57" s="1294">
        <f t="shared" ref="DD57:DD74" si="75">COUNTA(Y57:AE57)*$CE57</f>
        <v>0</v>
      </c>
      <c r="DE57" s="1295">
        <f t="shared" ref="DE57:DE74" si="76">COUNTA(Y57:AE57)*$CF57</f>
        <v>0</v>
      </c>
      <c r="DF57" s="1296">
        <f t="shared" ref="DF57:DF74" si="77">COUNTA(R57:X57)*$CG57</f>
        <v>7.64</v>
      </c>
      <c r="DG57" s="1294">
        <f t="shared" ref="DG57:DG74" si="78">COUNTA(AF57:AL57)*$CE57</f>
        <v>0</v>
      </c>
      <c r="DH57" s="1295">
        <f t="shared" ref="DH57:DH74" si="79">COUNTA(AF57:AL57)*$CF57</f>
        <v>0</v>
      </c>
      <c r="DI57" s="1296">
        <f t="shared" ref="DI57:DI74" si="80">COUNTA(Y57:AE57)*$CG57</f>
        <v>0</v>
      </c>
      <c r="DJ57" s="1294">
        <f t="shared" ref="DJ57:DJ74" si="81">COUNTA(AM57:AS57)*$CE57</f>
        <v>0</v>
      </c>
      <c r="DK57" s="1295">
        <f t="shared" ref="DK57:DK74" si="82">COUNTA(AM57:AS57)*$CF57</f>
        <v>0</v>
      </c>
      <c r="DL57" s="1296">
        <f t="shared" ref="DL57:DL74" si="83">COUNTA(AF57:AL57)*$CG57</f>
        <v>0</v>
      </c>
      <c r="DM57" s="1294">
        <f t="shared" ref="DM57:DM74" si="84">COUNTA(AT57:AZ57)*$CE57</f>
        <v>0</v>
      </c>
      <c r="DN57" s="1295">
        <f t="shared" ref="DN57:DN74" si="85">COUNTA(AT57:AZ57)*$CF57</f>
        <v>0</v>
      </c>
      <c r="DO57" s="1296">
        <f t="shared" ref="DO57:DO74" si="86">COUNTA(AM57:AS57)*$CG57</f>
        <v>0</v>
      </c>
      <c r="DP57" s="1294">
        <f t="shared" ref="DP57:DP74" si="87">COUNTA(BA57:BG57)*$CE57</f>
        <v>0</v>
      </c>
      <c r="DQ57" s="1295">
        <f t="shared" ref="DQ57:DQ74" si="88">COUNTA(BA57:BG57)*$CF57</f>
        <v>0</v>
      </c>
      <c r="DR57" s="1296">
        <f t="shared" ref="DR57:DR74" si="89">COUNTA(AT57:AX57)*$CG57</f>
        <v>0</v>
      </c>
      <c r="DS57" s="1294">
        <f t="shared" ref="DS57:DS74" si="90">COUNTA(BH57:BN57)*$CE57</f>
        <v>0</v>
      </c>
      <c r="DT57" s="1295">
        <f t="shared" ref="DT57:DT74" si="91">COUNTA(BH57:BN57)*$CF57</f>
        <v>0</v>
      </c>
      <c r="DU57" s="1296">
        <f t="shared" ref="DU57:DU74" si="92">COUNTA(BH57:BN57)*$CG57</f>
        <v>0</v>
      </c>
      <c r="DV57" s="1271"/>
      <c r="DW57" s="1271"/>
      <c r="DX57" s="1271"/>
      <c r="DY57" s="1271"/>
      <c r="DZ57" s="1271"/>
      <c r="EA57" s="1271"/>
      <c r="EB57" s="1271"/>
      <c r="EC57" s="1229"/>
      <c r="ED57" s="1229"/>
      <c r="EE57" s="1229"/>
      <c r="EF57" s="1229"/>
      <c r="EG57" s="1229"/>
      <c r="EH57" s="1229"/>
      <c r="EI57" s="1229"/>
      <c r="EJ57" s="1229"/>
      <c r="EK57" s="1229"/>
      <c r="EL57" s="1229"/>
      <c r="EM57" s="1229"/>
      <c r="EN57" s="1229"/>
      <c r="EO57" s="1229"/>
      <c r="EP57" s="1229"/>
      <c r="EQ57" s="1229"/>
      <c r="ER57" s="1229"/>
      <c r="ES57" s="1229"/>
      <c r="ET57" s="1229"/>
      <c r="EU57" s="1229"/>
      <c r="EV57" s="1229"/>
      <c r="EW57" s="1229"/>
      <c r="EX57" s="1229"/>
      <c r="EY57" s="1229"/>
      <c r="EZ57" s="1229"/>
      <c r="FA57" s="1229"/>
      <c r="FB57" s="1229"/>
      <c r="FC57" s="1229"/>
      <c r="FD57" s="1229"/>
      <c r="FE57" s="1229"/>
      <c r="FF57" s="1229"/>
      <c r="FG57" s="1229"/>
      <c r="FH57" s="1229"/>
      <c r="FI57" s="1229"/>
      <c r="FJ57" s="1229"/>
      <c r="FK57" s="1229"/>
      <c r="FL57" s="1229"/>
      <c r="FM57" s="1229"/>
      <c r="FN57" s="1229"/>
      <c r="FO57" s="1229"/>
      <c r="FP57" s="1229"/>
      <c r="FQ57" s="1229"/>
      <c r="FR57" s="1229"/>
      <c r="FS57" s="1229"/>
      <c r="FT57" s="1229"/>
      <c r="FU57" s="1229"/>
      <c r="FV57" s="1229"/>
      <c r="FW57" s="1229"/>
      <c r="FX57" s="1229"/>
      <c r="FY57" s="1229"/>
      <c r="FZ57" s="1229"/>
      <c r="GA57" s="1229"/>
      <c r="GB57" s="1229"/>
      <c r="GC57" s="1229"/>
      <c r="GD57" s="1229"/>
      <c r="GE57" s="1229"/>
      <c r="GF57" s="1229"/>
      <c r="GG57" s="1229"/>
      <c r="GH57" s="1229"/>
      <c r="GI57" s="1229"/>
      <c r="GJ57" s="1229"/>
      <c r="GK57" s="1229"/>
      <c r="GL57" s="1229"/>
      <c r="GM57" s="1229"/>
      <c r="GN57" s="1229"/>
      <c r="GO57" s="1229"/>
      <c r="GP57" s="1229"/>
      <c r="GQ57" s="1229"/>
      <c r="GR57" s="1229"/>
      <c r="GS57" s="1229"/>
      <c r="GT57" s="1229"/>
      <c r="GU57" s="1229"/>
      <c r="GV57" s="1229"/>
      <c r="GW57" s="1229"/>
      <c r="GX57" s="1229"/>
      <c r="GY57" s="1229"/>
      <c r="GZ57" s="1229"/>
      <c r="HA57" s="1229"/>
      <c r="HB57" s="1229"/>
      <c r="HC57" s="1229"/>
      <c r="HD57" s="1229"/>
      <c r="HE57" s="1229"/>
      <c r="HF57" s="1229"/>
      <c r="HG57" s="1229"/>
      <c r="HH57" s="1229"/>
      <c r="HI57" s="1229"/>
      <c r="HJ57" s="1229"/>
      <c r="HK57" s="1229"/>
      <c r="HL57" s="1229"/>
      <c r="HM57" s="1229"/>
      <c r="HN57" s="1229"/>
      <c r="HO57" s="1229"/>
      <c r="HP57" s="1229"/>
      <c r="HQ57" s="1229"/>
      <c r="HR57" s="1229"/>
      <c r="HS57" s="1229"/>
      <c r="HT57" s="1229"/>
      <c r="HU57" s="1229"/>
      <c r="HV57" s="1229"/>
      <c r="HW57" s="1229"/>
      <c r="HX57" s="1229"/>
      <c r="HY57" s="1229"/>
      <c r="HZ57" s="1229"/>
      <c r="IA57" s="1229"/>
      <c r="IB57" s="1229"/>
      <c r="IC57" s="1229"/>
      <c r="ID57" s="1229"/>
      <c r="IE57" s="1229"/>
      <c r="IF57" s="1229"/>
      <c r="IG57" s="1229"/>
      <c r="IH57" s="1229"/>
      <c r="II57" s="1229"/>
      <c r="IJ57" s="1229"/>
      <c r="IK57" s="1229"/>
      <c r="IL57" s="1229"/>
      <c r="IM57" s="1229"/>
      <c r="IN57" s="1229"/>
      <c r="IO57" s="1229"/>
      <c r="IP57" s="1229"/>
      <c r="IQ57" s="1229"/>
      <c r="IR57" s="1229"/>
      <c r="IS57" s="1229"/>
      <c r="IT57" s="1229"/>
      <c r="IU57" s="1229"/>
      <c r="IV57" s="1229"/>
      <c r="IW57" s="1229"/>
      <c r="IX57" s="1229"/>
      <c r="IY57" s="1229"/>
      <c r="IZ57" s="1229"/>
      <c r="JA57" s="1229"/>
      <c r="JB57" s="1229"/>
      <c r="JC57" s="1229"/>
      <c r="JD57" s="1229"/>
      <c r="JE57" s="1229"/>
      <c r="JF57" s="1229"/>
      <c r="JG57" s="1229"/>
      <c r="JH57" s="1229"/>
      <c r="JI57" s="1229"/>
      <c r="JJ57" s="1229"/>
      <c r="JK57" s="1229"/>
      <c r="JL57" s="1229"/>
      <c r="JM57" s="1229"/>
      <c r="JN57" s="1229"/>
      <c r="JO57" s="1229"/>
      <c r="JP57" s="1229"/>
      <c r="JQ57" s="1229"/>
      <c r="JR57" s="1229"/>
      <c r="JS57" s="1229"/>
      <c r="JT57" s="1229"/>
      <c r="JU57" s="1229"/>
      <c r="JV57" s="1229"/>
      <c r="JW57" s="1229"/>
      <c r="JX57" s="1229"/>
      <c r="JY57" s="1229"/>
      <c r="JZ57" s="1229"/>
    </row>
    <row r="58" spans="1:286" s="1372" customFormat="1">
      <c r="A58" s="1366"/>
      <c r="B58" s="1271"/>
      <c r="C58" s="149" t="s">
        <v>346</v>
      </c>
      <c r="D58" s="151">
        <v>0.35416666666666669</v>
      </c>
      <c r="E58" s="151" t="s">
        <v>310</v>
      </c>
      <c r="F58" s="151" t="s">
        <v>305</v>
      </c>
      <c r="G58" s="1337" t="str">
        <f>IF(D58&lt;=0.541,"DAY",(IF(D58&lt;=0.74930556,"EARLY",(IF(D58&lt;=0.97916667,"PRIME","LATE")))))</f>
        <v>DAY</v>
      </c>
      <c r="H58" s="1300" t="s">
        <v>256</v>
      </c>
      <c r="I58" s="1306" t="s">
        <v>306</v>
      </c>
      <c r="J58" s="1306" t="s">
        <v>307</v>
      </c>
      <c r="K58" s="1373"/>
      <c r="L58" s="1373"/>
      <c r="M58" s="1373"/>
      <c r="N58" s="1373"/>
      <c r="O58" s="1373">
        <v>1</v>
      </c>
      <c r="P58" s="1374"/>
      <c r="Q58" s="1374"/>
      <c r="R58" s="1373"/>
      <c r="S58" s="1373">
        <v>1</v>
      </c>
      <c r="T58" s="1373"/>
      <c r="U58" s="1373"/>
      <c r="V58" s="1373"/>
      <c r="W58" s="1374"/>
      <c r="X58" s="1374"/>
      <c r="Y58" s="1373"/>
      <c r="Z58" s="1373"/>
      <c r="AA58" s="1373"/>
      <c r="AB58" s="1373"/>
      <c r="AC58" s="1373"/>
      <c r="AD58" s="1374"/>
      <c r="AE58" s="1374"/>
      <c r="AF58" s="1373"/>
      <c r="AG58" s="1373"/>
      <c r="AH58" s="1373"/>
      <c r="AI58" s="1373"/>
      <c r="AJ58" s="1373"/>
      <c r="AK58" s="1374"/>
      <c r="AL58" s="1374"/>
      <c r="AM58" s="1290"/>
      <c r="AN58" s="1290"/>
      <c r="AO58" s="1373"/>
      <c r="AP58" s="1373"/>
      <c r="AQ58" s="1373"/>
      <c r="AR58" s="1374"/>
      <c r="AS58" s="1374"/>
      <c r="AT58" s="1373"/>
      <c r="AU58" s="1373"/>
      <c r="AV58" s="1373"/>
      <c r="AW58" s="1373"/>
      <c r="AX58" s="1373"/>
      <c r="AY58" s="1374"/>
      <c r="AZ58" s="1374"/>
      <c r="BA58" s="1373"/>
      <c r="BB58" s="1373"/>
      <c r="BC58" s="1373"/>
      <c r="BD58" s="1373"/>
      <c r="BE58" s="1373"/>
      <c r="BF58" s="1374"/>
      <c r="BG58" s="1374"/>
      <c r="BH58" s="1373"/>
      <c r="BI58" s="1373"/>
      <c r="BJ58" s="1373"/>
      <c r="BK58" s="1373"/>
      <c r="BL58" s="1373"/>
      <c r="BM58" s="1374"/>
      <c r="BN58" s="1374"/>
      <c r="BO58" s="1373"/>
      <c r="BP58" s="1373"/>
      <c r="BQ58" s="1373"/>
      <c r="BR58" s="1373"/>
      <c r="BS58" s="1373"/>
      <c r="BT58" s="1374"/>
      <c r="BU58" s="1374"/>
      <c r="BV58" s="1373"/>
      <c r="BW58" s="1373"/>
      <c r="BX58" s="1373"/>
      <c r="BY58" s="1373"/>
      <c r="BZ58" s="1373"/>
      <c r="CA58" s="1374"/>
      <c r="CB58" s="1374"/>
      <c r="CC58" s="1373"/>
      <c r="CD58" s="1375">
        <f t="shared" si="65"/>
        <v>2</v>
      </c>
      <c r="CE58" s="144">
        <v>1</v>
      </c>
      <c r="CF58" s="145">
        <v>2.2999999999999998</v>
      </c>
      <c r="CG58" s="152">
        <v>2.16</v>
      </c>
      <c r="CH58" s="153">
        <f t="shared" si="66"/>
        <v>2</v>
      </c>
      <c r="CI58" s="147">
        <f t="shared" si="67"/>
        <v>4.5999999999999996</v>
      </c>
      <c r="CJ58" s="148">
        <f t="shared" si="68"/>
        <v>4.32</v>
      </c>
      <c r="CK58" s="549">
        <v>900</v>
      </c>
      <c r="CL58" s="549">
        <v>900</v>
      </c>
      <c r="CM58" s="776">
        <f t="shared" ref="CM58:CM74" si="93">CL58/30*J58</f>
        <v>1200</v>
      </c>
      <c r="CN58" s="558" t="e">
        <f>CL58*(1-CN55)</f>
        <v>#VALUE!</v>
      </c>
      <c r="CO58" s="250">
        <v>280</v>
      </c>
      <c r="CP58" s="1483">
        <f t="shared" ref="CP58:CP74" si="94">+CO58*0.75</f>
        <v>210</v>
      </c>
      <c r="CQ58" s="1483">
        <f t="shared" ref="CQ58:CQ74" si="95">+CO58*0.25</f>
        <v>70</v>
      </c>
      <c r="CR58" s="250">
        <f t="shared" si="69"/>
        <v>560</v>
      </c>
      <c r="CS58" s="1481">
        <f t="shared" ref="CS58:CS74" si="96">+CP58*CD58</f>
        <v>420</v>
      </c>
      <c r="CT58" s="1481">
        <f t="shared" ref="CT58:CT74" si="97">+CQ58*CD58</f>
        <v>140</v>
      </c>
      <c r="CU58" s="1333"/>
      <c r="CV58" s="1324"/>
      <c r="CW58" s="1279">
        <f t="shared" si="70"/>
        <v>560</v>
      </c>
      <c r="CX58" s="1279">
        <f t="shared" si="71"/>
        <v>0</v>
      </c>
      <c r="CY58" s="1279"/>
      <c r="CZ58" s="1324"/>
      <c r="DA58" s="1294">
        <f t="shared" si="72"/>
        <v>1</v>
      </c>
      <c r="DB58" s="1295">
        <f t="shared" si="73"/>
        <v>2.2999999999999998</v>
      </c>
      <c r="DC58" s="1296">
        <f t="shared" si="74"/>
        <v>2.16</v>
      </c>
      <c r="DD58" s="1294">
        <f t="shared" si="75"/>
        <v>0</v>
      </c>
      <c r="DE58" s="1295">
        <f t="shared" si="76"/>
        <v>0</v>
      </c>
      <c r="DF58" s="1296">
        <f t="shared" si="77"/>
        <v>2.16</v>
      </c>
      <c r="DG58" s="1294">
        <f t="shared" si="78"/>
        <v>0</v>
      </c>
      <c r="DH58" s="1295">
        <f t="shared" si="79"/>
        <v>0</v>
      </c>
      <c r="DI58" s="1296">
        <f t="shared" si="80"/>
        <v>0</v>
      </c>
      <c r="DJ58" s="1294">
        <f t="shared" si="81"/>
        <v>0</v>
      </c>
      <c r="DK58" s="1295">
        <f t="shared" si="82"/>
        <v>0</v>
      </c>
      <c r="DL58" s="1296">
        <f t="shared" si="83"/>
        <v>0</v>
      </c>
      <c r="DM58" s="1294">
        <f t="shared" si="84"/>
        <v>0</v>
      </c>
      <c r="DN58" s="1295">
        <f t="shared" si="85"/>
        <v>0</v>
      </c>
      <c r="DO58" s="1296">
        <f t="shared" si="86"/>
        <v>0</v>
      </c>
      <c r="DP58" s="1294">
        <f t="shared" si="87"/>
        <v>0</v>
      </c>
      <c r="DQ58" s="1295">
        <f t="shared" si="88"/>
        <v>0</v>
      </c>
      <c r="DR58" s="1296">
        <f t="shared" si="89"/>
        <v>0</v>
      </c>
      <c r="DS58" s="1294">
        <f t="shared" si="90"/>
        <v>0</v>
      </c>
      <c r="DT58" s="1295">
        <f t="shared" si="91"/>
        <v>0</v>
      </c>
      <c r="DU58" s="1296">
        <f t="shared" si="92"/>
        <v>0</v>
      </c>
      <c r="DV58" s="1271"/>
      <c r="DW58" s="1271"/>
      <c r="DX58" s="1271"/>
      <c r="DY58" s="1271"/>
      <c r="DZ58" s="1271"/>
      <c r="EA58" s="1271"/>
      <c r="EB58" s="1271"/>
      <c r="EC58" s="1229"/>
      <c r="ED58" s="1229"/>
      <c r="EE58" s="1229"/>
      <c r="EF58" s="1229"/>
      <c r="EG58" s="1229"/>
      <c r="EH58" s="1229"/>
      <c r="EI58" s="1229"/>
      <c r="EJ58" s="1229"/>
      <c r="EK58" s="1229"/>
      <c r="EL58" s="1229"/>
      <c r="EM58" s="1229"/>
      <c r="EN58" s="1229"/>
      <c r="EO58" s="1229"/>
      <c r="EP58" s="1229"/>
      <c r="EQ58" s="1229"/>
      <c r="ER58" s="1229"/>
      <c r="ES58" s="1229"/>
      <c r="ET58" s="1229"/>
      <c r="EU58" s="1229"/>
      <c r="EV58" s="1229"/>
      <c r="EW58" s="1229"/>
      <c r="EX58" s="1229"/>
      <c r="EY58" s="1229"/>
      <c r="EZ58" s="1229"/>
      <c r="FA58" s="1229"/>
      <c r="FB58" s="1229"/>
      <c r="FC58" s="1229"/>
      <c r="FD58" s="1229"/>
      <c r="FE58" s="1229"/>
      <c r="FF58" s="1229"/>
      <c r="FG58" s="1229"/>
      <c r="FH58" s="1229"/>
      <c r="FI58" s="1229"/>
      <c r="FJ58" s="1229"/>
      <c r="FK58" s="1229"/>
      <c r="FL58" s="1229"/>
      <c r="FM58" s="1229"/>
      <c r="FN58" s="1229"/>
      <c r="FO58" s="1229"/>
      <c r="FP58" s="1229"/>
      <c r="FQ58" s="1229"/>
      <c r="FR58" s="1229"/>
      <c r="FS58" s="1229"/>
      <c r="FT58" s="1229"/>
      <c r="FU58" s="1229"/>
      <c r="FV58" s="1229"/>
      <c r="FW58" s="1229"/>
      <c r="FX58" s="1229"/>
      <c r="FY58" s="1229"/>
      <c r="FZ58" s="1229"/>
      <c r="GA58" s="1229"/>
      <c r="GB58" s="1229"/>
      <c r="GC58" s="1229"/>
      <c r="GD58" s="1229"/>
      <c r="GE58" s="1229"/>
      <c r="GF58" s="1229"/>
      <c r="GG58" s="1229"/>
      <c r="GH58" s="1229"/>
      <c r="GI58" s="1229"/>
      <c r="GJ58" s="1229"/>
      <c r="GK58" s="1229"/>
      <c r="GL58" s="1229"/>
      <c r="GM58" s="1229"/>
      <c r="GN58" s="1229"/>
      <c r="GO58" s="1229"/>
      <c r="GP58" s="1229"/>
      <c r="GQ58" s="1229"/>
      <c r="GR58" s="1229"/>
      <c r="GS58" s="1229"/>
      <c r="GT58" s="1229"/>
      <c r="GU58" s="1229"/>
      <c r="GV58" s="1229"/>
      <c r="GW58" s="1229"/>
      <c r="GX58" s="1229"/>
      <c r="GY58" s="1229"/>
      <c r="GZ58" s="1229"/>
      <c r="HA58" s="1229"/>
      <c r="HB58" s="1229"/>
      <c r="HC58" s="1229"/>
      <c r="HD58" s="1229"/>
      <c r="HE58" s="1229"/>
      <c r="HF58" s="1229"/>
      <c r="HG58" s="1229"/>
      <c r="HH58" s="1229"/>
      <c r="HI58" s="1229"/>
      <c r="HJ58" s="1229"/>
      <c r="HK58" s="1229"/>
      <c r="HL58" s="1229"/>
      <c r="HM58" s="1229"/>
      <c r="HN58" s="1229"/>
      <c r="HO58" s="1229"/>
      <c r="HP58" s="1229"/>
      <c r="HQ58" s="1229"/>
      <c r="HR58" s="1229"/>
      <c r="HS58" s="1229"/>
      <c r="HT58" s="1229"/>
      <c r="HU58" s="1229"/>
      <c r="HV58" s="1229"/>
      <c r="HW58" s="1229"/>
      <c r="HX58" s="1229"/>
      <c r="HY58" s="1229"/>
      <c r="HZ58" s="1229"/>
      <c r="IA58" s="1229"/>
      <c r="IB58" s="1229"/>
      <c r="IC58" s="1229"/>
      <c r="ID58" s="1229"/>
      <c r="IE58" s="1229"/>
      <c r="IF58" s="1229"/>
      <c r="IG58" s="1229"/>
      <c r="IH58" s="1229"/>
      <c r="II58" s="1229"/>
      <c r="IJ58" s="1229"/>
      <c r="IK58" s="1229"/>
      <c r="IL58" s="1229"/>
      <c r="IM58" s="1229"/>
      <c r="IN58" s="1229"/>
      <c r="IO58" s="1229"/>
      <c r="IP58" s="1229"/>
      <c r="IQ58" s="1229"/>
      <c r="IR58" s="1229"/>
      <c r="IS58" s="1229"/>
      <c r="IT58" s="1229"/>
      <c r="IU58" s="1229"/>
      <c r="IV58" s="1229"/>
      <c r="IW58" s="1229"/>
      <c r="IX58" s="1229"/>
      <c r="IY58" s="1229"/>
      <c r="IZ58" s="1229"/>
      <c r="JA58" s="1229"/>
      <c r="JB58" s="1229"/>
      <c r="JC58" s="1229"/>
      <c r="JD58" s="1229"/>
      <c r="JE58" s="1229"/>
      <c r="JF58" s="1229"/>
      <c r="JG58" s="1229"/>
      <c r="JH58" s="1229"/>
      <c r="JI58" s="1229"/>
      <c r="JJ58" s="1229"/>
      <c r="JK58" s="1229"/>
      <c r="JL58" s="1229"/>
      <c r="JM58" s="1229"/>
      <c r="JN58" s="1229"/>
      <c r="JO58" s="1229"/>
      <c r="JP58" s="1229"/>
      <c r="JQ58" s="1229"/>
      <c r="JR58" s="1229"/>
      <c r="JS58" s="1229"/>
      <c r="JT58" s="1229"/>
      <c r="JU58" s="1229"/>
      <c r="JV58" s="1229"/>
      <c r="JW58" s="1229"/>
      <c r="JX58" s="1229"/>
      <c r="JY58" s="1229"/>
      <c r="JZ58" s="1229"/>
    </row>
    <row r="59" spans="1:286">
      <c r="A59" s="1283"/>
      <c r="B59" s="1271"/>
      <c r="C59" s="149" t="s">
        <v>347</v>
      </c>
      <c r="D59" s="151">
        <v>0.52083333333333337</v>
      </c>
      <c r="E59" s="151" t="s">
        <v>304</v>
      </c>
      <c r="F59" s="151" t="s">
        <v>305</v>
      </c>
      <c r="G59" s="1337" t="str">
        <f t="shared" ref="G59:G61" si="98">IF(D59&lt;=0.541,"DAY",(IF(D59&lt;=0.74930556,"EARLY",(IF(D59&lt;=0.97916667,"PRIME","LATE")))))</f>
        <v>DAY</v>
      </c>
      <c r="H59" s="1300" t="s">
        <v>256</v>
      </c>
      <c r="I59" s="1306" t="s">
        <v>306</v>
      </c>
      <c r="J59" s="1306" t="s">
        <v>307</v>
      </c>
      <c r="K59" s="1373"/>
      <c r="L59" s="1373"/>
      <c r="M59" s="1373"/>
      <c r="N59" s="1373"/>
      <c r="O59" s="1373"/>
      <c r="P59" s="1374"/>
      <c r="Q59" s="1374"/>
      <c r="R59" s="1373">
        <v>1</v>
      </c>
      <c r="S59" s="1373">
        <v>1</v>
      </c>
      <c r="T59" s="1373"/>
      <c r="U59" s="1373"/>
      <c r="V59" s="1373"/>
      <c r="W59" s="1374"/>
      <c r="X59" s="1374"/>
      <c r="Y59" s="1373"/>
      <c r="Z59" s="1373"/>
      <c r="AA59" s="1373"/>
      <c r="AB59" s="1373"/>
      <c r="AC59" s="1373"/>
      <c r="AD59" s="1374"/>
      <c r="AE59" s="1374"/>
      <c r="AF59" s="1373"/>
      <c r="AG59" s="1373"/>
      <c r="AH59" s="1373"/>
      <c r="AI59" s="1373"/>
      <c r="AJ59" s="1373"/>
      <c r="AK59" s="1374"/>
      <c r="AL59" s="1374"/>
      <c r="AM59" s="1290"/>
      <c r="AN59" s="1290"/>
      <c r="AO59" s="1373"/>
      <c r="AP59" s="1373"/>
      <c r="AQ59" s="1373"/>
      <c r="AR59" s="1374"/>
      <c r="AS59" s="1374"/>
      <c r="AT59" s="1373"/>
      <c r="AU59" s="1373"/>
      <c r="AV59" s="1373"/>
      <c r="AW59" s="1373"/>
      <c r="AX59" s="1373"/>
      <c r="AY59" s="1374"/>
      <c r="AZ59" s="1374"/>
      <c r="BA59" s="1373"/>
      <c r="BB59" s="1373"/>
      <c r="BC59" s="1373"/>
      <c r="BD59" s="1373"/>
      <c r="BE59" s="1373"/>
      <c r="BF59" s="1374"/>
      <c r="BG59" s="1374"/>
      <c r="BH59" s="1373"/>
      <c r="BI59" s="1373"/>
      <c r="BJ59" s="1373"/>
      <c r="BK59" s="1373"/>
      <c r="BL59" s="1373"/>
      <c r="BM59" s="1374"/>
      <c r="BN59" s="1374"/>
      <c r="BO59" s="1373"/>
      <c r="BP59" s="1373"/>
      <c r="BQ59" s="1373"/>
      <c r="BR59" s="1373"/>
      <c r="BS59" s="1373"/>
      <c r="BT59" s="1374"/>
      <c r="BU59" s="1374"/>
      <c r="BV59" s="1373"/>
      <c r="BW59" s="1373"/>
      <c r="BX59" s="1373"/>
      <c r="BY59" s="1373"/>
      <c r="BZ59" s="1373"/>
      <c r="CA59" s="1374"/>
      <c r="CB59" s="1374"/>
      <c r="CC59" s="1373"/>
      <c r="CD59" s="1375">
        <f t="shared" si="65"/>
        <v>2</v>
      </c>
      <c r="CE59" s="144">
        <v>0.8</v>
      </c>
      <c r="CF59" s="145">
        <v>2.2999999999999998</v>
      </c>
      <c r="CG59" s="152">
        <v>2.16</v>
      </c>
      <c r="CH59" s="153">
        <f t="shared" si="66"/>
        <v>1.6</v>
      </c>
      <c r="CI59" s="147">
        <f t="shared" si="67"/>
        <v>4.5999999999999996</v>
      </c>
      <c r="CJ59" s="148">
        <f t="shared" si="68"/>
        <v>4.32</v>
      </c>
      <c r="CK59" s="549">
        <v>900</v>
      </c>
      <c r="CL59" s="549">
        <v>900</v>
      </c>
      <c r="CM59" s="776">
        <f t="shared" si="93"/>
        <v>1200</v>
      </c>
      <c r="CN59" s="558">
        <f>CL59*(1-CN56)</f>
        <v>252.00000000000003</v>
      </c>
      <c r="CO59" s="250">
        <f t="shared" ref="CO59" si="99">CN59/30*J59</f>
        <v>336</v>
      </c>
      <c r="CP59" s="1483">
        <f t="shared" si="94"/>
        <v>252</v>
      </c>
      <c r="CQ59" s="1483">
        <f t="shared" si="95"/>
        <v>84</v>
      </c>
      <c r="CR59" s="250">
        <f t="shared" si="69"/>
        <v>672</v>
      </c>
      <c r="CS59" s="1481">
        <f t="shared" si="96"/>
        <v>504</v>
      </c>
      <c r="CT59" s="1481">
        <f t="shared" si="97"/>
        <v>168</v>
      </c>
      <c r="CU59" s="1333"/>
      <c r="CV59" s="1293"/>
      <c r="CW59" s="1279">
        <f t="shared" si="70"/>
        <v>672</v>
      </c>
      <c r="CX59" s="1279">
        <f t="shared" si="71"/>
        <v>0</v>
      </c>
      <c r="CY59" s="1279"/>
      <c r="CZ59" s="1293"/>
      <c r="DA59" s="1294">
        <f t="shared" si="72"/>
        <v>1.6</v>
      </c>
      <c r="DB59" s="1295">
        <f t="shared" si="73"/>
        <v>4.5999999999999996</v>
      </c>
      <c r="DC59" s="1296">
        <f t="shared" si="74"/>
        <v>0</v>
      </c>
      <c r="DD59" s="1294">
        <f t="shared" si="75"/>
        <v>0</v>
      </c>
      <c r="DE59" s="1295">
        <f t="shared" si="76"/>
        <v>0</v>
      </c>
      <c r="DF59" s="1296">
        <f t="shared" si="77"/>
        <v>4.32</v>
      </c>
      <c r="DG59" s="1294">
        <f t="shared" si="78"/>
        <v>0</v>
      </c>
      <c r="DH59" s="1295">
        <f t="shared" si="79"/>
        <v>0</v>
      </c>
      <c r="DI59" s="1296">
        <f t="shared" si="80"/>
        <v>0</v>
      </c>
      <c r="DJ59" s="1294">
        <f t="shared" si="81"/>
        <v>0</v>
      </c>
      <c r="DK59" s="1295">
        <f t="shared" si="82"/>
        <v>0</v>
      </c>
      <c r="DL59" s="1296">
        <f t="shared" si="83"/>
        <v>0</v>
      </c>
      <c r="DM59" s="1294">
        <f t="shared" si="84"/>
        <v>0</v>
      </c>
      <c r="DN59" s="1295">
        <f t="shared" si="85"/>
        <v>0</v>
      </c>
      <c r="DO59" s="1296">
        <f t="shared" si="86"/>
        <v>0</v>
      </c>
      <c r="DP59" s="1294">
        <f t="shared" si="87"/>
        <v>0</v>
      </c>
      <c r="DQ59" s="1295">
        <f t="shared" si="88"/>
        <v>0</v>
      </c>
      <c r="DR59" s="1296">
        <f t="shared" si="89"/>
        <v>0</v>
      </c>
      <c r="DS59" s="1294">
        <f t="shared" si="90"/>
        <v>0</v>
      </c>
      <c r="DT59" s="1295">
        <f t="shared" si="91"/>
        <v>0</v>
      </c>
      <c r="DU59" s="1296">
        <f t="shared" si="92"/>
        <v>0</v>
      </c>
    </row>
    <row r="60" spans="1:286">
      <c r="A60" s="1283"/>
      <c r="B60" s="1271"/>
      <c r="C60" s="156" t="s">
        <v>348</v>
      </c>
      <c r="D60" s="151">
        <v>0.58333333333333337</v>
      </c>
      <c r="E60" s="151" t="s">
        <v>304</v>
      </c>
      <c r="F60" s="151" t="s">
        <v>305</v>
      </c>
      <c r="G60" s="1337" t="str">
        <f t="shared" si="98"/>
        <v>EARLY</v>
      </c>
      <c r="H60" s="1300" t="s">
        <v>256</v>
      </c>
      <c r="I60" s="1306" t="s">
        <v>306</v>
      </c>
      <c r="J60" s="1306" t="s">
        <v>307</v>
      </c>
      <c r="K60" s="1373"/>
      <c r="L60" s="1373"/>
      <c r="M60" s="1373"/>
      <c r="N60" s="1373"/>
      <c r="O60" s="1373"/>
      <c r="P60" s="1374"/>
      <c r="Q60" s="1374"/>
      <c r="R60" s="1373">
        <v>1</v>
      </c>
      <c r="S60" s="1373"/>
      <c r="T60" s="1373"/>
      <c r="U60" s="1373"/>
      <c r="V60" s="1373"/>
      <c r="W60" s="1374"/>
      <c r="X60" s="1374"/>
      <c r="Y60" s="1373"/>
      <c r="Z60" s="1373"/>
      <c r="AA60" s="1373"/>
      <c r="AB60" s="1373"/>
      <c r="AC60" s="1373"/>
      <c r="AD60" s="1374"/>
      <c r="AE60" s="1374"/>
      <c r="AF60" s="1373"/>
      <c r="AG60" s="1373"/>
      <c r="AH60" s="1373"/>
      <c r="AI60" s="1373"/>
      <c r="AJ60" s="1373"/>
      <c r="AK60" s="1374"/>
      <c r="AL60" s="1374"/>
      <c r="AM60" s="1290"/>
      <c r="AN60" s="1290"/>
      <c r="AO60" s="1373"/>
      <c r="AP60" s="1373"/>
      <c r="AQ60" s="1373"/>
      <c r="AR60" s="1374"/>
      <c r="AS60" s="1374"/>
      <c r="AT60" s="1373"/>
      <c r="AU60" s="1373"/>
      <c r="AV60" s="1373"/>
      <c r="AW60" s="1373"/>
      <c r="AX60" s="1373"/>
      <c r="AY60" s="1374"/>
      <c r="AZ60" s="1374"/>
      <c r="BA60" s="1373"/>
      <c r="BB60" s="1373"/>
      <c r="BC60" s="1373"/>
      <c r="BD60" s="1373"/>
      <c r="BE60" s="1373"/>
      <c r="BF60" s="1374"/>
      <c r="BG60" s="1374"/>
      <c r="BH60" s="1373"/>
      <c r="BI60" s="1373"/>
      <c r="BJ60" s="1373"/>
      <c r="BK60" s="1373"/>
      <c r="BL60" s="1373"/>
      <c r="BM60" s="1374"/>
      <c r="BN60" s="1374"/>
      <c r="BO60" s="1373"/>
      <c r="BP60" s="1373"/>
      <c r="BQ60" s="1373"/>
      <c r="BR60" s="1373"/>
      <c r="BS60" s="1373"/>
      <c r="BT60" s="1374"/>
      <c r="BU60" s="1374"/>
      <c r="BV60" s="1373"/>
      <c r="BW60" s="1373"/>
      <c r="BX60" s="1373"/>
      <c r="BY60" s="1373"/>
      <c r="BZ60" s="1373"/>
      <c r="CA60" s="1374"/>
      <c r="CB60" s="1374"/>
      <c r="CC60" s="1373"/>
      <c r="CD60" s="1375">
        <f t="shared" si="65"/>
        <v>1</v>
      </c>
      <c r="CE60" s="144">
        <v>0.9</v>
      </c>
      <c r="CF60" s="145">
        <v>2.1</v>
      </c>
      <c r="CG60" s="152">
        <v>1.68</v>
      </c>
      <c r="CH60" s="153">
        <f t="shared" si="66"/>
        <v>0.9</v>
      </c>
      <c r="CI60" s="147">
        <f t="shared" si="67"/>
        <v>2.1</v>
      </c>
      <c r="CJ60" s="148">
        <f t="shared" si="68"/>
        <v>1.68</v>
      </c>
      <c r="CK60" s="549">
        <v>500</v>
      </c>
      <c r="CL60" s="549">
        <v>500</v>
      </c>
      <c r="CM60" s="776">
        <f t="shared" si="93"/>
        <v>666.66666666666674</v>
      </c>
      <c r="CN60" s="558" t="e">
        <f>CL60*(1-CN55)</f>
        <v>#VALUE!</v>
      </c>
      <c r="CO60" s="250">
        <v>373.33</v>
      </c>
      <c r="CP60" s="1483">
        <f t="shared" si="94"/>
        <v>279.9975</v>
      </c>
      <c r="CQ60" s="1483">
        <f t="shared" si="95"/>
        <v>93.332499999999996</v>
      </c>
      <c r="CR60" s="250">
        <f t="shared" si="69"/>
        <v>373.33</v>
      </c>
      <c r="CS60" s="1481">
        <f t="shared" si="96"/>
        <v>279.9975</v>
      </c>
      <c r="CT60" s="1481">
        <f t="shared" si="97"/>
        <v>93.332499999999996</v>
      </c>
      <c r="CU60" s="1333"/>
      <c r="CV60" s="1293"/>
      <c r="CW60" s="1279">
        <f t="shared" si="70"/>
        <v>373.33</v>
      </c>
      <c r="CX60" s="1279">
        <f t="shared" si="71"/>
        <v>0</v>
      </c>
      <c r="CY60" s="1279"/>
      <c r="CZ60" s="1293"/>
      <c r="DA60" s="1294">
        <f t="shared" si="72"/>
        <v>0.9</v>
      </c>
      <c r="DB60" s="1295">
        <f t="shared" si="73"/>
        <v>2.1</v>
      </c>
      <c r="DC60" s="1296">
        <f t="shared" si="74"/>
        <v>0</v>
      </c>
      <c r="DD60" s="1294">
        <f t="shared" si="75"/>
        <v>0</v>
      </c>
      <c r="DE60" s="1295">
        <f t="shared" si="76"/>
        <v>0</v>
      </c>
      <c r="DF60" s="1296">
        <f t="shared" si="77"/>
        <v>1.68</v>
      </c>
      <c r="DG60" s="1294">
        <f t="shared" si="78"/>
        <v>0</v>
      </c>
      <c r="DH60" s="1295">
        <f t="shared" si="79"/>
        <v>0</v>
      </c>
      <c r="DI60" s="1296">
        <f t="shared" si="80"/>
        <v>0</v>
      </c>
      <c r="DJ60" s="1294">
        <f t="shared" si="81"/>
        <v>0</v>
      </c>
      <c r="DK60" s="1295">
        <f t="shared" si="82"/>
        <v>0</v>
      </c>
      <c r="DL60" s="1296">
        <f t="shared" si="83"/>
        <v>0</v>
      </c>
      <c r="DM60" s="1294">
        <f t="shared" si="84"/>
        <v>0</v>
      </c>
      <c r="DN60" s="1295">
        <f t="shared" si="85"/>
        <v>0</v>
      </c>
      <c r="DO60" s="1296">
        <f t="shared" si="86"/>
        <v>0</v>
      </c>
      <c r="DP60" s="1294">
        <f t="shared" si="87"/>
        <v>0</v>
      </c>
      <c r="DQ60" s="1295">
        <f t="shared" si="88"/>
        <v>0</v>
      </c>
      <c r="DR60" s="1296">
        <f t="shared" si="89"/>
        <v>0</v>
      </c>
      <c r="DS60" s="1294">
        <f t="shared" si="90"/>
        <v>0</v>
      </c>
      <c r="DT60" s="1295">
        <f t="shared" si="91"/>
        <v>0</v>
      </c>
      <c r="DU60" s="1296">
        <f t="shared" si="92"/>
        <v>0</v>
      </c>
    </row>
    <row r="61" spans="1:286" s="1229" customFormat="1">
      <c r="A61" s="1366"/>
      <c r="B61" s="1271"/>
      <c r="C61" s="156" t="s">
        <v>349</v>
      </c>
      <c r="D61" s="151">
        <v>0.6875</v>
      </c>
      <c r="E61" s="1336" t="s">
        <v>322</v>
      </c>
      <c r="F61" s="1336" t="s">
        <v>305</v>
      </c>
      <c r="G61" s="1337" t="str">
        <f t="shared" si="98"/>
        <v>EARLY</v>
      </c>
      <c r="H61" s="1300" t="s">
        <v>256</v>
      </c>
      <c r="I61" s="1306" t="s">
        <v>306</v>
      </c>
      <c r="J61" s="1306" t="s">
        <v>307</v>
      </c>
      <c r="K61" s="1373"/>
      <c r="L61" s="1373"/>
      <c r="M61" s="1373"/>
      <c r="N61" s="1373"/>
      <c r="O61" s="1373">
        <v>1</v>
      </c>
      <c r="P61" s="1374"/>
      <c r="Q61" s="1374"/>
      <c r="R61" s="1373"/>
      <c r="S61" s="1373"/>
      <c r="T61" s="1373">
        <v>1</v>
      </c>
      <c r="U61" s="1373"/>
      <c r="V61" s="1373"/>
      <c r="W61" s="1374"/>
      <c r="X61" s="1374"/>
      <c r="Y61" s="1373"/>
      <c r="Z61" s="1373"/>
      <c r="AA61" s="1373"/>
      <c r="AB61" s="1373"/>
      <c r="AC61" s="1373"/>
      <c r="AD61" s="1374"/>
      <c r="AE61" s="1374"/>
      <c r="AF61" s="1373"/>
      <c r="AG61" s="1373"/>
      <c r="AH61" s="1373"/>
      <c r="AI61" s="1373"/>
      <c r="AJ61" s="1373"/>
      <c r="AK61" s="1374"/>
      <c r="AL61" s="1374"/>
      <c r="AM61" s="1290"/>
      <c r="AN61" s="1290"/>
      <c r="AO61" s="1373"/>
      <c r="AP61" s="1373"/>
      <c r="AQ61" s="1373"/>
      <c r="AR61" s="1374"/>
      <c r="AS61" s="1374"/>
      <c r="AT61" s="1373"/>
      <c r="AU61" s="1373"/>
      <c r="AV61" s="1373"/>
      <c r="AW61" s="1373"/>
      <c r="AX61" s="1373"/>
      <c r="AY61" s="1374"/>
      <c r="AZ61" s="1374"/>
      <c r="BA61" s="1373"/>
      <c r="BB61" s="1373"/>
      <c r="BC61" s="1373"/>
      <c r="BD61" s="1373"/>
      <c r="BE61" s="1373"/>
      <c r="BF61" s="1374"/>
      <c r="BG61" s="1374"/>
      <c r="BH61" s="1373"/>
      <c r="BI61" s="1373"/>
      <c r="BJ61" s="1373"/>
      <c r="BK61" s="1373"/>
      <c r="BL61" s="1373"/>
      <c r="BM61" s="1374"/>
      <c r="BN61" s="1374"/>
      <c r="BO61" s="1373"/>
      <c r="BP61" s="1373"/>
      <c r="BQ61" s="1373"/>
      <c r="BR61" s="1373"/>
      <c r="BS61" s="1373"/>
      <c r="BT61" s="1374"/>
      <c r="BU61" s="1374"/>
      <c r="BV61" s="1373"/>
      <c r="BW61" s="1373"/>
      <c r="BX61" s="1373"/>
      <c r="BY61" s="1373"/>
      <c r="BZ61" s="1373"/>
      <c r="CA61" s="1374"/>
      <c r="CB61" s="1374"/>
      <c r="CC61" s="1373"/>
      <c r="CD61" s="1375">
        <f t="shared" si="65"/>
        <v>2</v>
      </c>
      <c r="CE61" s="144">
        <v>0.3</v>
      </c>
      <c r="CF61" s="145">
        <v>1.5</v>
      </c>
      <c r="CG61" s="152">
        <v>1.68</v>
      </c>
      <c r="CH61" s="153">
        <f t="shared" si="66"/>
        <v>0.6</v>
      </c>
      <c r="CI61" s="147">
        <f t="shared" si="67"/>
        <v>3</v>
      </c>
      <c r="CJ61" s="148">
        <f t="shared" si="68"/>
        <v>3.36</v>
      </c>
      <c r="CK61" s="549">
        <v>500</v>
      </c>
      <c r="CL61" s="549">
        <v>500</v>
      </c>
      <c r="CM61" s="776">
        <f t="shared" si="93"/>
        <v>666.66666666666674</v>
      </c>
      <c r="CN61" s="558">
        <f>CL61*(1-CN56)</f>
        <v>140</v>
      </c>
      <c r="CO61" s="250">
        <v>224</v>
      </c>
      <c r="CP61" s="1483">
        <f t="shared" si="94"/>
        <v>168</v>
      </c>
      <c r="CQ61" s="1483">
        <f t="shared" si="95"/>
        <v>56</v>
      </c>
      <c r="CR61" s="250">
        <f t="shared" si="69"/>
        <v>448</v>
      </c>
      <c r="CS61" s="1481">
        <f t="shared" si="96"/>
        <v>336</v>
      </c>
      <c r="CT61" s="1481">
        <f t="shared" si="97"/>
        <v>112</v>
      </c>
      <c r="CU61" s="1333"/>
      <c r="CV61" s="1324"/>
      <c r="CW61" s="1279">
        <f t="shared" si="70"/>
        <v>448</v>
      </c>
      <c r="CX61" s="1279">
        <f t="shared" si="71"/>
        <v>0</v>
      </c>
      <c r="CY61" s="1279"/>
      <c r="CZ61" s="1324"/>
      <c r="DA61" s="1294">
        <f t="shared" si="72"/>
        <v>0.3</v>
      </c>
      <c r="DB61" s="1295">
        <f t="shared" si="73"/>
        <v>1.5</v>
      </c>
      <c r="DC61" s="1296">
        <f t="shared" si="74"/>
        <v>1.68</v>
      </c>
      <c r="DD61" s="1294">
        <f t="shared" si="75"/>
        <v>0</v>
      </c>
      <c r="DE61" s="1295">
        <f t="shared" si="76"/>
        <v>0</v>
      </c>
      <c r="DF61" s="1296">
        <f t="shared" si="77"/>
        <v>1.68</v>
      </c>
      <c r="DG61" s="1294">
        <f t="shared" si="78"/>
        <v>0</v>
      </c>
      <c r="DH61" s="1295">
        <f t="shared" si="79"/>
        <v>0</v>
      </c>
      <c r="DI61" s="1296">
        <f t="shared" si="80"/>
        <v>0</v>
      </c>
      <c r="DJ61" s="1294">
        <f t="shared" si="81"/>
        <v>0</v>
      </c>
      <c r="DK61" s="1295">
        <f t="shared" si="82"/>
        <v>0</v>
      </c>
      <c r="DL61" s="1296">
        <f t="shared" si="83"/>
        <v>0</v>
      </c>
      <c r="DM61" s="1294">
        <f t="shared" si="84"/>
        <v>0</v>
      </c>
      <c r="DN61" s="1295">
        <f t="shared" si="85"/>
        <v>0</v>
      </c>
      <c r="DO61" s="1296">
        <f t="shared" si="86"/>
        <v>0</v>
      </c>
      <c r="DP61" s="1294">
        <f t="shared" si="87"/>
        <v>0</v>
      </c>
      <c r="DQ61" s="1295">
        <f t="shared" si="88"/>
        <v>0</v>
      </c>
      <c r="DR61" s="1296">
        <f t="shared" si="89"/>
        <v>0</v>
      </c>
      <c r="DS61" s="1294">
        <f t="shared" si="90"/>
        <v>0</v>
      </c>
      <c r="DT61" s="1295">
        <f t="shared" si="91"/>
        <v>0</v>
      </c>
      <c r="DU61" s="1296">
        <f t="shared" si="92"/>
        <v>0</v>
      </c>
      <c r="DV61" s="1271"/>
      <c r="DW61" s="1271"/>
      <c r="DX61" s="1271"/>
      <c r="DY61" s="1271"/>
      <c r="DZ61" s="1271"/>
      <c r="EA61" s="1271"/>
      <c r="EB61" s="1271"/>
    </row>
    <row r="62" spans="1:286" s="1229" customFormat="1">
      <c r="A62" s="1366"/>
      <c r="B62" s="1271"/>
      <c r="C62" s="156" t="s">
        <v>350</v>
      </c>
      <c r="D62" s="151">
        <v>0.72916666666666663</v>
      </c>
      <c r="E62" s="1336" t="s">
        <v>322</v>
      </c>
      <c r="F62" s="1336" t="s">
        <v>305</v>
      </c>
      <c r="G62" s="1337" t="str">
        <f>IF(D62&lt;=0.541,"DAY",(IF(D62&lt;=0.74930556,"EARLY",(IF(D62&lt;=0.97916667,"PRIME","LATE")))))</f>
        <v>EARLY</v>
      </c>
      <c r="H62" s="1300" t="s">
        <v>256</v>
      </c>
      <c r="I62" s="1306" t="s">
        <v>306</v>
      </c>
      <c r="J62" s="1306" t="s">
        <v>307</v>
      </c>
      <c r="K62" s="1373"/>
      <c r="L62" s="1373"/>
      <c r="M62" s="1373"/>
      <c r="N62" s="1373"/>
      <c r="O62" s="1373"/>
      <c r="P62" s="1374"/>
      <c r="Q62" s="1374"/>
      <c r="R62" s="1373">
        <v>1</v>
      </c>
      <c r="S62" s="1373"/>
      <c r="T62" s="1373"/>
      <c r="U62" s="1373"/>
      <c r="V62" s="1373"/>
      <c r="W62" s="1374"/>
      <c r="X62" s="1374"/>
      <c r="Y62" s="1373"/>
      <c r="Z62" s="1373"/>
      <c r="AA62" s="1373"/>
      <c r="AB62" s="1373"/>
      <c r="AC62" s="1373"/>
      <c r="AD62" s="1374"/>
      <c r="AE62" s="1374"/>
      <c r="AF62" s="1373"/>
      <c r="AG62" s="1373"/>
      <c r="AH62" s="1373"/>
      <c r="AI62" s="1373"/>
      <c r="AJ62" s="1373"/>
      <c r="AK62" s="1374"/>
      <c r="AL62" s="1374"/>
      <c r="AM62" s="1290"/>
      <c r="AN62" s="1290"/>
      <c r="AO62" s="1373"/>
      <c r="AP62" s="1373"/>
      <c r="AQ62" s="1373"/>
      <c r="AR62" s="1374"/>
      <c r="AS62" s="1374"/>
      <c r="AT62" s="1373"/>
      <c r="AU62" s="1373"/>
      <c r="AV62" s="1373"/>
      <c r="AW62" s="1373"/>
      <c r="AX62" s="1373"/>
      <c r="AY62" s="1374"/>
      <c r="AZ62" s="1374"/>
      <c r="BA62" s="1373"/>
      <c r="BB62" s="1373"/>
      <c r="BC62" s="1373"/>
      <c r="BD62" s="1373"/>
      <c r="BE62" s="1373"/>
      <c r="BF62" s="1374"/>
      <c r="BG62" s="1374"/>
      <c r="BH62" s="1373"/>
      <c r="BI62" s="1373"/>
      <c r="BJ62" s="1373"/>
      <c r="BK62" s="1373"/>
      <c r="BL62" s="1373"/>
      <c r="BM62" s="1374"/>
      <c r="BN62" s="1374"/>
      <c r="BO62" s="1373"/>
      <c r="BP62" s="1373"/>
      <c r="BQ62" s="1373"/>
      <c r="BR62" s="1373"/>
      <c r="BS62" s="1373"/>
      <c r="BT62" s="1374"/>
      <c r="BU62" s="1374"/>
      <c r="BV62" s="1373"/>
      <c r="BW62" s="1373"/>
      <c r="BX62" s="1373"/>
      <c r="BY62" s="1373"/>
      <c r="BZ62" s="1373"/>
      <c r="CA62" s="1374"/>
      <c r="CB62" s="1374"/>
      <c r="CC62" s="1373"/>
      <c r="CD62" s="1375">
        <f t="shared" si="65"/>
        <v>1</v>
      </c>
      <c r="CE62" s="144">
        <v>0.3</v>
      </c>
      <c r="CF62" s="145">
        <v>1.5</v>
      </c>
      <c r="CG62" s="152">
        <v>2.89</v>
      </c>
      <c r="CH62" s="153">
        <f t="shared" si="66"/>
        <v>0.3</v>
      </c>
      <c r="CI62" s="147">
        <f t="shared" si="67"/>
        <v>1.5</v>
      </c>
      <c r="CJ62" s="148">
        <f t="shared" si="68"/>
        <v>2.89</v>
      </c>
      <c r="CK62" s="549">
        <v>1000</v>
      </c>
      <c r="CL62" s="549">
        <v>1000</v>
      </c>
      <c r="CM62" s="776">
        <f t="shared" si="93"/>
        <v>1333.3333333333335</v>
      </c>
      <c r="CN62" s="558">
        <f>CL62*(1-CN56)</f>
        <v>280</v>
      </c>
      <c r="CO62" s="250">
        <v>224</v>
      </c>
      <c r="CP62" s="1483">
        <f t="shared" si="94"/>
        <v>168</v>
      </c>
      <c r="CQ62" s="1483">
        <f t="shared" si="95"/>
        <v>56</v>
      </c>
      <c r="CR62" s="250">
        <f t="shared" si="69"/>
        <v>224</v>
      </c>
      <c r="CS62" s="1481">
        <f t="shared" si="96"/>
        <v>168</v>
      </c>
      <c r="CT62" s="1481">
        <f t="shared" si="97"/>
        <v>56</v>
      </c>
      <c r="CU62" s="1333"/>
      <c r="CV62" s="1324"/>
      <c r="CW62" s="1279">
        <f t="shared" si="70"/>
        <v>224</v>
      </c>
      <c r="CX62" s="1279">
        <f t="shared" si="71"/>
        <v>0</v>
      </c>
      <c r="CY62" s="1279"/>
      <c r="CZ62" s="1324"/>
      <c r="DA62" s="1294">
        <f t="shared" si="72"/>
        <v>0.3</v>
      </c>
      <c r="DB62" s="1295">
        <f t="shared" si="73"/>
        <v>1.5</v>
      </c>
      <c r="DC62" s="1296">
        <f t="shared" si="74"/>
        <v>0</v>
      </c>
      <c r="DD62" s="1294">
        <f t="shared" si="75"/>
        <v>0</v>
      </c>
      <c r="DE62" s="1295">
        <f t="shared" si="76"/>
        <v>0</v>
      </c>
      <c r="DF62" s="1296">
        <f t="shared" si="77"/>
        <v>2.89</v>
      </c>
      <c r="DG62" s="1294">
        <f t="shared" si="78"/>
        <v>0</v>
      </c>
      <c r="DH62" s="1295">
        <f t="shared" si="79"/>
        <v>0</v>
      </c>
      <c r="DI62" s="1296">
        <f t="shared" si="80"/>
        <v>0</v>
      </c>
      <c r="DJ62" s="1294">
        <f t="shared" si="81"/>
        <v>0</v>
      </c>
      <c r="DK62" s="1295">
        <f t="shared" si="82"/>
        <v>0</v>
      </c>
      <c r="DL62" s="1296">
        <f t="shared" si="83"/>
        <v>0</v>
      </c>
      <c r="DM62" s="1294">
        <f t="shared" si="84"/>
        <v>0</v>
      </c>
      <c r="DN62" s="1295">
        <f t="shared" si="85"/>
        <v>0</v>
      </c>
      <c r="DO62" s="1296">
        <f t="shared" si="86"/>
        <v>0</v>
      </c>
      <c r="DP62" s="1294">
        <f t="shared" si="87"/>
        <v>0</v>
      </c>
      <c r="DQ62" s="1295">
        <f t="shared" si="88"/>
        <v>0</v>
      </c>
      <c r="DR62" s="1296">
        <f t="shared" si="89"/>
        <v>0</v>
      </c>
      <c r="DS62" s="1294">
        <f t="shared" si="90"/>
        <v>0</v>
      </c>
      <c r="DT62" s="1295">
        <f t="shared" si="91"/>
        <v>0</v>
      </c>
      <c r="DU62" s="1296">
        <f t="shared" si="92"/>
        <v>0</v>
      </c>
      <c r="DV62" s="1271"/>
      <c r="DW62" s="1271"/>
      <c r="DX62" s="1271"/>
      <c r="DY62" s="1271"/>
      <c r="DZ62" s="1271"/>
      <c r="EA62" s="1271"/>
      <c r="EB62" s="1271"/>
    </row>
    <row r="63" spans="1:286" s="1372" customFormat="1">
      <c r="A63" s="1366"/>
      <c r="B63" s="1271"/>
      <c r="C63" s="156" t="s">
        <v>351</v>
      </c>
      <c r="D63" s="151">
        <v>0.79166666666666663</v>
      </c>
      <c r="E63" s="1336" t="s">
        <v>304</v>
      </c>
      <c r="F63" s="1336" t="s">
        <v>287</v>
      </c>
      <c r="G63" s="1337" t="str">
        <f t="shared" ref="G63:G66" si="100">IF(D63&lt;=0.541,"DAY",(IF(D63&lt;=0.74930556,"EARLY",(IF(D63&lt;=0.97916667,"PRIME","LATE")))))</f>
        <v>PRIME</v>
      </c>
      <c r="H63" s="1300" t="s">
        <v>256</v>
      </c>
      <c r="I63" s="1306" t="s">
        <v>306</v>
      </c>
      <c r="J63" s="1306" t="s">
        <v>307</v>
      </c>
      <c r="K63" s="1373"/>
      <c r="L63" s="1373"/>
      <c r="M63" s="1373"/>
      <c r="N63" s="1373"/>
      <c r="O63" s="1373"/>
      <c r="P63" s="1374"/>
      <c r="Q63" s="1374">
        <v>1</v>
      </c>
      <c r="R63" s="1373"/>
      <c r="S63" s="1373"/>
      <c r="T63" s="1373"/>
      <c r="U63" s="1373"/>
      <c r="V63" s="1373"/>
      <c r="W63" s="1374"/>
      <c r="X63" s="1374"/>
      <c r="Y63" s="1373"/>
      <c r="Z63" s="1373"/>
      <c r="AA63" s="1373"/>
      <c r="AB63" s="1373"/>
      <c r="AC63" s="1373"/>
      <c r="AD63" s="1374"/>
      <c r="AE63" s="1374"/>
      <c r="AF63" s="1373"/>
      <c r="AG63" s="1373"/>
      <c r="AH63" s="1373"/>
      <c r="AI63" s="1373"/>
      <c r="AJ63" s="1373"/>
      <c r="AK63" s="1374"/>
      <c r="AL63" s="1374"/>
      <c r="AM63" s="1290"/>
      <c r="AN63" s="1290"/>
      <c r="AO63" s="1373"/>
      <c r="AP63" s="1373"/>
      <c r="AQ63" s="1373"/>
      <c r="AR63" s="1374"/>
      <c r="AS63" s="1374"/>
      <c r="AT63" s="1373"/>
      <c r="AU63" s="1373"/>
      <c r="AV63" s="1373"/>
      <c r="AW63" s="1373"/>
      <c r="AX63" s="1373"/>
      <c r="AY63" s="1374"/>
      <c r="AZ63" s="1374"/>
      <c r="BA63" s="1373"/>
      <c r="BB63" s="1373"/>
      <c r="BC63" s="1373"/>
      <c r="BD63" s="1373"/>
      <c r="BE63" s="1373"/>
      <c r="BF63" s="1374"/>
      <c r="BG63" s="1374"/>
      <c r="BH63" s="1373"/>
      <c r="BI63" s="1373"/>
      <c r="BJ63" s="1373"/>
      <c r="BK63" s="1373"/>
      <c r="BL63" s="1373"/>
      <c r="BM63" s="1374"/>
      <c r="BN63" s="1374"/>
      <c r="BO63" s="1373"/>
      <c r="BP63" s="1373"/>
      <c r="BQ63" s="1373"/>
      <c r="BR63" s="1373"/>
      <c r="BS63" s="1373"/>
      <c r="BT63" s="1374"/>
      <c r="BU63" s="1374"/>
      <c r="BV63" s="1373"/>
      <c r="BW63" s="1373"/>
      <c r="BX63" s="1373"/>
      <c r="BY63" s="1373"/>
      <c r="BZ63" s="1373"/>
      <c r="CA63" s="1374"/>
      <c r="CB63" s="1374"/>
      <c r="CC63" s="1373"/>
      <c r="CD63" s="1375">
        <f t="shared" si="65"/>
        <v>1</v>
      </c>
      <c r="CE63" s="144">
        <v>1.4</v>
      </c>
      <c r="CF63" s="145">
        <v>2.2000000000000002</v>
      </c>
      <c r="CG63" s="152">
        <v>5.72</v>
      </c>
      <c r="CH63" s="153">
        <f t="shared" si="66"/>
        <v>1.4</v>
      </c>
      <c r="CI63" s="147">
        <f t="shared" si="67"/>
        <v>2.2000000000000002</v>
      </c>
      <c r="CJ63" s="148">
        <f t="shared" si="68"/>
        <v>5.72</v>
      </c>
      <c r="CK63" s="549">
        <v>1600</v>
      </c>
      <c r="CL63" s="549">
        <v>1600</v>
      </c>
      <c r="CM63" s="776">
        <f t="shared" si="93"/>
        <v>2133.3333333333335</v>
      </c>
      <c r="CN63" s="558">
        <f>CL63*(1-CN56)</f>
        <v>448.00000000000006</v>
      </c>
      <c r="CO63" s="250">
        <v>634.66999999999996</v>
      </c>
      <c r="CP63" s="1483">
        <f t="shared" si="94"/>
        <v>476.00249999999994</v>
      </c>
      <c r="CQ63" s="1483">
        <f t="shared" si="95"/>
        <v>158.66749999999999</v>
      </c>
      <c r="CR63" s="250">
        <f t="shared" si="69"/>
        <v>634.66999999999996</v>
      </c>
      <c r="CS63" s="1481">
        <f t="shared" si="96"/>
        <v>476.00249999999994</v>
      </c>
      <c r="CT63" s="1481">
        <f t="shared" si="97"/>
        <v>158.66749999999999</v>
      </c>
      <c r="CU63" s="1333"/>
      <c r="CV63" s="1293"/>
      <c r="CW63" s="1279">
        <f t="shared" si="70"/>
        <v>634.66999999999996</v>
      </c>
      <c r="CX63" s="1279">
        <f t="shared" si="71"/>
        <v>0</v>
      </c>
      <c r="CY63" s="1279"/>
      <c r="CZ63" s="1293"/>
      <c r="DA63" s="1294">
        <f t="shared" si="72"/>
        <v>0</v>
      </c>
      <c r="DB63" s="1295">
        <f t="shared" si="73"/>
        <v>0</v>
      </c>
      <c r="DC63" s="1296">
        <f t="shared" si="74"/>
        <v>5.72</v>
      </c>
      <c r="DD63" s="1294">
        <f t="shared" si="75"/>
        <v>0</v>
      </c>
      <c r="DE63" s="1295">
        <f t="shared" si="76"/>
        <v>0</v>
      </c>
      <c r="DF63" s="1296">
        <f t="shared" si="77"/>
        <v>0</v>
      </c>
      <c r="DG63" s="1294">
        <f t="shared" si="78"/>
        <v>0</v>
      </c>
      <c r="DH63" s="1295">
        <f t="shared" si="79"/>
        <v>0</v>
      </c>
      <c r="DI63" s="1296">
        <f t="shared" si="80"/>
        <v>0</v>
      </c>
      <c r="DJ63" s="1294">
        <f t="shared" si="81"/>
        <v>0</v>
      </c>
      <c r="DK63" s="1295">
        <f t="shared" si="82"/>
        <v>0</v>
      </c>
      <c r="DL63" s="1296">
        <f t="shared" si="83"/>
        <v>0</v>
      </c>
      <c r="DM63" s="1294">
        <f t="shared" si="84"/>
        <v>0</v>
      </c>
      <c r="DN63" s="1295">
        <f t="shared" si="85"/>
        <v>0</v>
      </c>
      <c r="DO63" s="1296">
        <f t="shared" si="86"/>
        <v>0</v>
      </c>
      <c r="DP63" s="1294">
        <f t="shared" si="87"/>
        <v>0</v>
      </c>
      <c r="DQ63" s="1295">
        <f t="shared" si="88"/>
        <v>0</v>
      </c>
      <c r="DR63" s="1296">
        <f t="shared" si="89"/>
        <v>0</v>
      </c>
      <c r="DS63" s="1294">
        <f t="shared" si="90"/>
        <v>0</v>
      </c>
      <c r="DT63" s="1295">
        <f t="shared" si="91"/>
        <v>0</v>
      </c>
      <c r="DU63" s="1296">
        <f t="shared" si="92"/>
        <v>0</v>
      </c>
      <c r="DV63" s="1271"/>
      <c r="DW63" s="1271"/>
      <c r="DX63" s="1271"/>
      <c r="DY63" s="1271"/>
      <c r="DZ63" s="1271"/>
      <c r="EA63" s="1271"/>
      <c r="EB63" s="1271"/>
      <c r="EC63" s="1229"/>
      <c r="ED63" s="1229"/>
      <c r="EE63" s="1229"/>
      <c r="EF63" s="1229"/>
      <c r="EG63" s="1229"/>
      <c r="EH63" s="1229"/>
      <c r="EI63" s="1229"/>
      <c r="EJ63" s="1229"/>
      <c r="EK63" s="1229"/>
      <c r="EL63" s="1229"/>
      <c r="EM63" s="1229"/>
      <c r="EN63" s="1229"/>
      <c r="EO63" s="1229"/>
      <c r="EP63" s="1229"/>
      <c r="EQ63" s="1229"/>
      <c r="ER63" s="1229"/>
      <c r="ES63" s="1229"/>
      <c r="ET63" s="1229"/>
      <c r="EU63" s="1229"/>
      <c r="EV63" s="1229"/>
      <c r="EW63" s="1229"/>
      <c r="EX63" s="1229"/>
      <c r="EY63" s="1229"/>
      <c r="EZ63" s="1229"/>
      <c r="FA63" s="1229"/>
      <c r="FB63" s="1229"/>
      <c r="FC63" s="1229"/>
      <c r="FD63" s="1229"/>
      <c r="FE63" s="1229"/>
      <c r="FF63" s="1229"/>
      <c r="FG63" s="1229"/>
      <c r="FH63" s="1229"/>
      <c r="FI63" s="1229"/>
      <c r="FJ63" s="1229"/>
      <c r="FK63" s="1229"/>
      <c r="FL63" s="1229"/>
      <c r="FM63" s="1229"/>
      <c r="FN63" s="1229"/>
      <c r="FO63" s="1229"/>
      <c r="FP63" s="1229"/>
      <c r="FQ63" s="1229"/>
      <c r="FR63" s="1229"/>
      <c r="FS63" s="1229"/>
      <c r="FT63" s="1229"/>
      <c r="FU63" s="1229"/>
      <c r="FV63" s="1229"/>
      <c r="FW63" s="1229"/>
      <c r="FX63" s="1229"/>
      <c r="FY63" s="1229"/>
      <c r="FZ63" s="1229"/>
      <c r="GA63" s="1229"/>
      <c r="GB63" s="1229"/>
      <c r="GC63" s="1229"/>
      <c r="GD63" s="1229"/>
      <c r="GE63" s="1229"/>
      <c r="GF63" s="1229"/>
      <c r="GG63" s="1229"/>
      <c r="GH63" s="1229"/>
      <c r="GI63" s="1229"/>
      <c r="GJ63" s="1229"/>
      <c r="GK63" s="1229"/>
      <c r="GL63" s="1229"/>
      <c r="GM63" s="1229"/>
      <c r="GN63" s="1229"/>
      <c r="GO63" s="1229"/>
      <c r="GP63" s="1229"/>
      <c r="GQ63" s="1229"/>
      <c r="GR63" s="1229"/>
      <c r="GS63" s="1229"/>
      <c r="GT63" s="1229"/>
      <c r="GU63" s="1229"/>
      <c r="GV63" s="1229"/>
      <c r="GW63" s="1229"/>
      <c r="GX63" s="1229"/>
      <c r="GY63" s="1229"/>
      <c r="GZ63" s="1229"/>
      <c r="HA63" s="1229"/>
      <c r="HB63" s="1229"/>
      <c r="HC63" s="1229"/>
      <c r="HD63" s="1229"/>
      <c r="HE63" s="1229"/>
      <c r="HF63" s="1229"/>
      <c r="HG63" s="1229"/>
      <c r="HH63" s="1229"/>
      <c r="HI63" s="1229"/>
      <c r="HJ63" s="1229"/>
      <c r="HK63" s="1229"/>
      <c r="HL63" s="1229"/>
      <c r="HM63" s="1229"/>
      <c r="HN63" s="1229"/>
      <c r="HO63" s="1229"/>
      <c r="HP63" s="1229"/>
      <c r="HQ63" s="1229"/>
      <c r="HR63" s="1229"/>
      <c r="HS63" s="1229"/>
      <c r="HT63" s="1229"/>
      <c r="HU63" s="1229"/>
      <c r="HV63" s="1229"/>
      <c r="HW63" s="1229"/>
      <c r="HX63" s="1229"/>
      <c r="HY63" s="1229"/>
      <c r="HZ63" s="1229"/>
      <c r="IA63" s="1229"/>
      <c r="IB63" s="1229"/>
      <c r="IC63" s="1229"/>
      <c r="ID63" s="1229"/>
      <c r="IE63" s="1229"/>
      <c r="IF63" s="1229"/>
      <c r="IG63" s="1229"/>
      <c r="IH63" s="1229"/>
      <c r="II63" s="1229"/>
      <c r="IJ63" s="1229"/>
      <c r="IK63" s="1229"/>
      <c r="IL63" s="1229"/>
      <c r="IM63" s="1229"/>
      <c r="IN63" s="1229"/>
      <c r="IO63" s="1229"/>
      <c r="IP63" s="1229"/>
      <c r="IQ63" s="1229"/>
      <c r="IR63" s="1229"/>
      <c r="IS63" s="1229"/>
      <c r="IT63" s="1229"/>
      <c r="IU63" s="1229"/>
      <c r="IV63" s="1229"/>
      <c r="IW63" s="1229"/>
      <c r="IX63" s="1229"/>
      <c r="IY63" s="1229"/>
      <c r="IZ63" s="1229"/>
      <c r="JA63" s="1229"/>
      <c r="JB63" s="1229"/>
      <c r="JC63" s="1229"/>
      <c r="JD63" s="1229"/>
      <c r="JE63" s="1229"/>
      <c r="JF63" s="1229"/>
      <c r="JG63" s="1229"/>
      <c r="JH63" s="1229"/>
      <c r="JI63" s="1229"/>
      <c r="JJ63" s="1229"/>
      <c r="JK63" s="1229"/>
      <c r="JL63" s="1229"/>
      <c r="JM63" s="1229"/>
      <c r="JN63" s="1229"/>
      <c r="JO63" s="1229"/>
      <c r="JP63" s="1229"/>
      <c r="JQ63" s="1229"/>
      <c r="JR63" s="1229"/>
      <c r="JS63" s="1229"/>
      <c r="JT63" s="1229"/>
      <c r="JU63" s="1229"/>
      <c r="JV63" s="1229"/>
      <c r="JW63" s="1229"/>
      <c r="JX63" s="1229"/>
      <c r="JY63" s="1229"/>
      <c r="JZ63" s="1229"/>
    </row>
    <row r="64" spans="1:286" s="1372" customFormat="1">
      <c r="A64" s="1366"/>
      <c r="B64" s="1271"/>
      <c r="C64" s="156" t="s">
        <v>352</v>
      </c>
      <c r="D64" s="151">
        <v>0.79166666666666663</v>
      </c>
      <c r="E64" s="1336" t="s">
        <v>304</v>
      </c>
      <c r="F64" s="1336" t="s">
        <v>305</v>
      </c>
      <c r="G64" s="1337" t="str">
        <f t="shared" si="100"/>
        <v>PRIME</v>
      </c>
      <c r="H64" s="1300" t="s">
        <v>256</v>
      </c>
      <c r="I64" s="1306" t="s">
        <v>306</v>
      </c>
      <c r="J64" s="1306" t="s">
        <v>307</v>
      </c>
      <c r="K64" s="1373"/>
      <c r="L64" s="1373"/>
      <c r="M64" s="1373"/>
      <c r="N64" s="1373">
        <v>1</v>
      </c>
      <c r="O64" s="1373"/>
      <c r="P64" s="1374"/>
      <c r="Q64" s="1374"/>
      <c r="R64" s="1373">
        <v>1</v>
      </c>
      <c r="S64" s="1373"/>
      <c r="T64" s="1373"/>
      <c r="U64" s="1373"/>
      <c r="V64" s="1373"/>
      <c r="W64" s="1374"/>
      <c r="X64" s="1374"/>
      <c r="Y64" s="1373"/>
      <c r="Z64" s="1373"/>
      <c r="AA64" s="1373"/>
      <c r="AB64" s="1373"/>
      <c r="AC64" s="1373"/>
      <c r="AD64" s="1374"/>
      <c r="AE64" s="1374"/>
      <c r="AF64" s="1373"/>
      <c r="AG64" s="1373"/>
      <c r="AH64" s="1373"/>
      <c r="AI64" s="1373"/>
      <c r="AJ64" s="1373"/>
      <c r="AK64" s="1374"/>
      <c r="AL64" s="1374"/>
      <c r="AM64" s="1290"/>
      <c r="AN64" s="1290"/>
      <c r="AO64" s="1373"/>
      <c r="AP64" s="1373"/>
      <c r="AQ64" s="1373"/>
      <c r="AR64" s="1374"/>
      <c r="AS64" s="1374"/>
      <c r="AT64" s="1373"/>
      <c r="AU64" s="1373"/>
      <c r="AV64" s="1373"/>
      <c r="AW64" s="1373"/>
      <c r="AX64" s="1373"/>
      <c r="AY64" s="1374"/>
      <c r="AZ64" s="1374"/>
      <c r="BA64" s="1373"/>
      <c r="BB64" s="1373"/>
      <c r="BC64" s="1373"/>
      <c r="BD64" s="1373"/>
      <c r="BE64" s="1373"/>
      <c r="BF64" s="1374"/>
      <c r="BG64" s="1374"/>
      <c r="BH64" s="1373"/>
      <c r="BI64" s="1373"/>
      <c r="BJ64" s="1373"/>
      <c r="BK64" s="1373"/>
      <c r="BL64" s="1373"/>
      <c r="BM64" s="1374"/>
      <c r="BN64" s="1374"/>
      <c r="BO64" s="1373"/>
      <c r="BP64" s="1373"/>
      <c r="BQ64" s="1373"/>
      <c r="BR64" s="1373"/>
      <c r="BS64" s="1373"/>
      <c r="BT64" s="1374"/>
      <c r="BU64" s="1374"/>
      <c r="BV64" s="1373"/>
      <c r="BW64" s="1373"/>
      <c r="BX64" s="1373"/>
      <c r="BY64" s="1373"/>
      <c r="BZ64" s="1373"/>
      <c r="CA64" s="1374"/>
      <c r="CB64" s="1374"/>
      <c r="CC64" s="1373"/>
      <c r="CD64" s="1375">
        <f t="shared" si="65"/>
        <v>2</v>
      </c>
      <c r="CE64" s="144">
        <v>1.3</v>
      </c>
      <c r="CF64" s="145">
        <v>4.3</v>
      </c>
      <c r="CG64" s="152">
        <v>5.72</v>
      </c>
      <c r="CH64" s="153">
        <f t="shared" si="66"/>
        <v>2.6</v>
      </c>
      <c r="CI64" s="147">
        <f t="shared" si="67"/>
        <v>8.6</v>
      </c>
      <c r="CJ64" s="148">
        <f t="shared" si="68"/>
        <v>11.44</v>
      </c>
      <c r="CK64" s="549">
        <v>2800</v>
      </c>
      <c r="CL64" s="549">
        <v>2800</v>
      </c>
      <c r="CM64" s="776">
        <f t="shared" si="93"/>
        <v>3733.333333333333</v>
      </c>
      <c r="CN64" s="558">
        <f>CL64*(1-CO56)</f>
        <v>840.00000000000011</v>
      </c>
      <c r="CO64" s="250">
        <v>1000</v>
      </c>
      <c r="CP64" s="1483">
        <f t="shared" si="94"/>
        <v>750</v>
      </c>
      <c r="CQ64" s="1483">
        <f t="shared" si="95"/>
        <v>250</v>
      </c>
      <c r="CR64" s="250">
        <f t="shared" si="69"/>
        <v>2000</v>
      </c>
      <c r="CS64" s="1481">
        <f t="shared" si="96"/>
        <v>1500</v>
      </c>
      <c r="CT64" s="1481">
        <f t="shared" si="97"/>
        <v>500</v>
      </c>
      <c r="CU64" s="1333"/>
      <c r="CV64" s="1293"/>
      <c r="CW64" s="1279">
        <f t="shared" si="70"/>
        <v>2000</v>
      </c>
      <c r="CX64" s="1279">
        <f t="shared" si="71"/>
        <v>0</v>
      </c>
      <c r="CY64" s="1279"/>
      <c r="CZ64" s="1293"/>
      <c r="DA64" s="1294">
        <f t="shared" si="72"/>
        <v>1.3</v>
      </c>
      <c r="DB64" s="1295">
        <f t="shared" si="73"/>
        <v>4.3</v>
      </c>
      <c r="DC64" s="1296">
        <f t="shared" si="74"/>
        <v>5.72</v>
      </c>
      <c r="DD64" s="1294">
        <f t="shared" si="75"/>
        <v>0</v>
      </c>
      <c r="DE64" s="1295">
        <f t="shared" si="76"/>
        <v>0</v>
      </c>
      <c r="DF64" s="1296">
        <f t="shared" si="77"/>
        <v>5.72</v>
      </c>
      <c r="DG64" s="1294">
        <f t="shared" si="78"/>
        <v>0</v>
      </c>
      <c r="DH64" s="1295">
        <f t="shared" si="79"/>
        <v>0</v>
      </c>
      <c r="DI64" s="1296">
        <f t="shared" si="80"/>
        <v>0</v>
      </c>
      <c r="DJ64" s="1294">
        <f t="shared" si="81"/>
        <v>0</v>
      </c>
      <c r="DK64" s="1295">
        <f t="shared" si="82"/>
        <v>0</v>
      </c>
      <c r="DL64" s="1296">
        <f t="shared" si="83"/>
        <v>0</v>
      </c>
      <c r="DM64" s="1294">
        <f t="shared" si="84"/>
        <v>0</v>
      </c>
      <c r="DN64" s="1295">
        <f t="shared" si="85"/>
        <v>0</v>
      </c>
      <c r="DO64" s="1296">
        <f t="shared" si="86"/>
        <v>0</v>
      </c>
      <c r="DP64" s="1294">
        <f t="shared" si="87"/>
        <v>0</v>
      </c>
      <c r="DQ64" s="1295">
        <f t="shared" si="88"/>
        <v>0</v>
      </c>
      <c r="DR64" s="1296">
        <f t="shared" si="89"/>
        <v>0</v>
      </c>
      <c r="DS64" s="1294">
        <f t="shared" si="90"/>
        <v>0</v>
      </c>
      <c r="DT64" s="1295">
        <f t="shared" si="91"/>
        <v>0</v>
      </c>
      <c r="DU64" s="1296">
        <f t="shared" si="92"/>
        <v>0</v>
      </c>
      <c r="DV64" s="1271"/>
      <c r="DW64" s="1271"/>
      <c r="DX64" s="1271"/>
      <c r="DY64" s="1271"/>
      <c r="DZ64" s="1271"/>
      <c r="EA64" s="1271"/>
      <c r="EB64" s="1271"/>
      <c r="EC64" s="1229"/>
      <c r="ED64" s="1229"/>
      <c r="EE64" s="1229"/>
      <c r="EF64" s="1229"/>
      <c r="EG64" s="1229"/>
      <c r="EH64" s="1229"/>
      <c r="EI64" s="1229"/>
      <c r="EJ64" s="1229"/>
      <c r="EK64" s="1229"/>
      <c r="EL64" s="1229"/>
      <c r="EM64" s="1229"/>
      <c r="EN64" s="1229"/>
      <c r="EO64" s="1229"/>
      <c r="EP64" s="1229"/>
      <c r="EQ64" s="1229"/>
      <c r="ER64" s="1229"/>
      <c r="ES64" s="1229"/>
      <c r="ET64" s="1229"/>
      <c r="EU64" s="1229"/>
      <c r="EV64" s="1229"/>
      <c r="EW64" s="1229"/>
      <c r="EX64" s="1229"/>
      <c r="EY64" s="1229"/>
      <c r="EZ64" s="1229"/>
      <c r="FA64" s="1229"/>
      <c r="FB64" s="1229"/>
      <c r="FC64" s="1229"/>
      <c r="FD64" s="1229"/>
      <c r="FE64" s="1229"/>
      <c r="FF64" s="1229"/>
      <c r="FG64" s="1229"/>
      <c r="FH64" s="1229"/>
      <c r="FI64" s="1229"/>
      <c r="FJ64" s="1229"/>
      <c r="FK64" s="1229"/>
      <c r="FL64" s="1229"/>
      <c r="FM64" s="1229"/>
      <c r="FN64" s="1229"/>
      <c r="FO64" s="1229"/>
      <c r="FP64" s="1229"/>
      <c r="FQ64" s="1229"/>
      <c r="FR64" s="1229"/>
      <c r="FS64" s="1229"/>
      <c r="FT64" s="1229"/>
      <c r="FU64" s="1229"/>
      <c r="FV64" s="1229"/>
      <c r="FW64" s="1229"/>
      <c r="FX64" s="1229"/>
      <c r="FY64" s="1229"/>
      <c r="FZ64" s="1229"/>
      <c r="GA64" s="1229"/>
      <c r="GB64" s="1229"/>
      <c r="GC64" s="1229"/>
      <c r="GD64" s="1229"/>
      <c r="GE64" s="1229"/>
      <c r="GF64" s="1229"/>
      <c r="GG64" s="1229"/>
      <c r="GH64" s="1229"/>
      <c r="GI64" s="1229"/>
      <c r="GJ64" s="1229"/>
      <c r="GK64" s="1229"/>
      <c r="GL64" s="1229"/>
      <c r="GM64" s="1229"/>
      <c r="GN64" s="1229"/>
      <c r="GO64" s="1229"/>
      <c r="GP64" s="1229"/>
      <c r="GQ64" s="1229"/>
      <c r="GR64" s="1229"/>
      <c r="GS64" s="1229"/>
      <c r="GT64" s="1229"/>
      <c r="GU64" s="1229"/>
      <c r="GV64" s="1229"/>
      <c r="GW64" s="1229"/>
      <c r="GX64" s="1229"/>
      <c r="GY64" s="1229"/>
      <c r="GZ64" s="1229"/>
      <c r="HA64" s="1229"/>
      <c r="HB64" s="1229"/>
      <c r="HC64" s="1229"/>
      <c r="HD64" s="1229"/>
      <c r="HE64" s="1229"/>
      <c r="HF64" s="1229"/>
      <c r="HG64" s="1229"/>
      <c r="HH64" s="1229"/>
      <c r="HI64" s="1229"/>
      <c r="HJ64" s="1229"/>
      <c r="HK64" s="1229"/>
      <c r="HL64" s="1229"/>
      <c r="HM64" s="1229"/>
      <c r="HN64" s="1229"/>
      <c r="HO64" s="1229"/>
      <c r="HP64" s="1229"/>
      <c r="HQ64" s="1229"/>
      <c r="HR64" s="1229"/>
      <c r="HS64" s="1229"/>
      <c r="HT64" s="1229"/>
      <c r="HU64" s="1229"/>
      <c r="HV64" s="1229"/>
      <c r="HW64" s="1229"/>
      <c r="HX64" s="1229"/>
      <c r="HY64" s="1229"/>
      <c r="HZ64" s="1229"/>
      <c r="IA64" s="1229"/>
      <c r="IB64" s="1229"/>
      <c r="IC64" s="1229"/>
      <c r="ID64" s="1229"/>
      <c r="IE64" s="1229"/>
      <c r="IF64" s="1229"/>
      <c r="IG64" s="1229"/>
      <c r="IH64" s="1229"/>
      <c r="II64" s="1229"/>
      <c r="IJ64" s="1229"/>
      <c r="IK64" s="1229"/>
      <c r="IL64" s="1229"/>
      <c r="IM64" s="1229"/>
      <c r="IN64" s="1229"/>
      <c r="IO64" s="1229"/>
      <c r="IP64" s="1229"/>
      <c r="IQ64" s="1229"/>
      <c r="IR64" s="1229"/>
      <c r="IS64" s="1229"/>
      <c r="IT64" s="1229"/>
      <c r="IU64" s="1229"/>
      <c r="IV64" s="1229"/>
      <c r="IW64" s="1229"/>
      <c r="IX64" s="1229"/>
      <c r="IY64" s="1229"/>
      <c r="IZ64" s="1229"/>
      <c r="JA64" s="1229"/>
      <c r="JB64" s="1229"/>
      <c r="JC64" s="1229"/>
      <c r="JD64" s="1229"/>
      <c r="JE64" s="1229"/>
      <c r="JF64" s="1229"/>
      <c r="JG64" s="1229"/>
      <c r="JH64" s="1229"/>
      <c r="JI64" s="1229"/>
      <c r="JJ64" s="1229"/>
      <c r="JK64" s="1229"/>
      <c r="JL64" s="1229"/>
      <c r="JM64" s="1229"/>
      <c r="JN64" s="1229"/>
      <c r="JO64" s="1229"/>
      <c r="JP64" s="1229"/>
      <c r="JQ64" s="1229"/>
      <c r="JR64" s="1229"/>
      <c r="JS64" s="1229"/>
      <c r="JT64" s="1229"/>
      <c r="JU64" s="1229"/>
      <c r="JV64" s="1229"/>
      <c r="JW64" s="1229"/>
      <c r="JX64" s="1229"/>
      <c r="JY64" s="1229"/>
      <c r="JZ64" s="1229"/>
    </row>
    <row r="65" spans="1:286" s="1372" customFormat="1">
      <c r="A65" s="1366"/>
      <c r="B65" s="1271"/>
      <c r="C65" s="108" t="s">
        <v>353</v>
      </c>
      <c r="D65" s="706">
        <v>0.875</v>
      </c>
      <c r="E65" s="706" t="s">
        <v>322</v>
      </c>
      <c r="F65" s="706" t="s">
        <v>305</v>
      </c>
      <c r="G65" s="1306" t="str">
        <f t="shared" si="100"/>
        <v>PRIME</v>
      </c>
      <c r="H65" s="1307" t="s">
        <v>256</v>
      </c>
      <c r="I65" s="1306" t="s">
        <v>306</v>
      </c>
      <c r="J65" s="1306" t="s">
        <v>307</v>
      </c>
      <c r="K65" s="1301"/>
      <c r="L65" s="1301"/>
      <c r="M65" s="1301"/>
      <c r="N65" s="1301">
        <v>1</v>
      </c>
      <c r="O65" s="1301"/>
      <c r="P65" s="1302"/>
      <c r="Q65" s="1302"/>
      <c r="R65" s="1301"/>
      <c r="S65" s="1301">
        <v>1</v>
      </c>
      <c r="T65" s="1301"/>
      <c r="U65" s="1301"/>
      <c r="V65" s="1301"/>
      <c r="W65" s="1302"/>
      <c r="X65" s="1302"/>
      <c r="Y65" s="1301"/>
      <c r="Z65" s="1301"/>
      <c r="AA65" s="1301"/>
      <c r="AB65" s="1301"/>
      <c r="AC65" s="1301"/>
      <c r="AD65" s="1302"/>
      <c r="AE65" s="1302"/>
      <c r="AF65" s="1301"/>
      <c r="AG65" s="1301"/>
      <c r="AH65" s="1301"/>
      <c r="AI65" s="1301"/>
      <c r="AJ65" s="1301"/>
      <c r="AK65" s="1302"/>
      <c r="AL65" s="1302"/>
      <c r="AM65" s="1290"/>
      <c r="AN65" s="1290"/>
      <c r="AO65" s="1301"/>
      <c r="AP65" s="1301"/>
      <c r="AQ65" s="1301"/>
      <c r="AR65" s="1302"/>
      <c r="AS65" s="1302"/>
      <c r="AT65" s="1301"/>
      <c r="AU65" s="1301"/>
      <c r="AV65" s="1301"/>
      <c r="AW65" s="1301"/>
      <c r="AX65" s="1301"/>
      <c r="AY65" s="1302"/>
      <c r="AZ65" s="1302"/>
      <c r="BA65" s="1301"/>
      <c r="BB65" s="1301"/>
      <c r="BC65" s="1301"/>
      <c r="BD65" s="1301"/>
      <c r="BE65" s="1301"/>
      <c r="BF65" s="1302"/>
      <c r="BG65" s="1302"/>
      <c r="BH65" s="1301"/>
      <c r="BI65" s="1301"/>
      <c r="BJ65" s="1301"/>
      <c r="BK65" s="1301"/>
      <c r="BL65" s="1301"/>
      <c r="BM65" s="1302"/>
      <c r="BN65" s="1302"/>
      <c r="BO65" s="1301"/>
      <c r="BP65" s="1301"/>
      <c r="BQ65" s="1301"/>
      <c r="BR65" s="1301"/>
      <c r="BS65" s="1301"/>
      <c r="BT65" s="1302"/>
      <c r="BU65" s="1302"/>
      <c r="BV65" s="1301"/>
      <c r="BW65" s="1301"/>
      <c r="BX65" s="1301"/>
      <c r="BY65" s="1301"/>
      <c r="BZ65" s="1301"/>
      <c r="CA65" s="1302"/>
      <c r="CB65" s="1302"/>
      <c r="CC65" s="1301"/>
      <c r="CD65" s="1303">
        <f t="shared" si="65"/>
        <v>2</v>
      </c>
      <c r="CE65" s="144">
        <v>0.5</v>
      </c>
      <c r="CF65" s="145">
        <v>2.7</v>
      </c>
      <c r="CG65" s="707">
        <v>3.28</v>
      </c>
      <c r="CH65" s="708">
        <f>+CD65*CE65</f>
        <v>1</v>
      </c>
      <c r="CI65" s="120">
        <f>+CD65*CF65</f>
        <v>5.4</v>
      </c>
      <c r="CJ65" s="121">
        <f>CD65*CG65</f>
        <v>6.56</v>
      </c>
      <c r="CK65" s="543">
        <v>1600</v>
      </c>
      <c r="CL65" s="543">
        <v>1600</v>
      </c>
      <c r="CM65" s="733">
        <f t="shared" si="93"/>
        <v>2133.3333333333335</v>
      </c>
      <c r="CN65" s="709">
        <f>CL65*(1-CN56)</f>
        <v>448.00000000000006</v>
      </c>
      <c r="CO65" s="250">
        <v>597.33000000000004</v>
      </c>
      <c r="CP65" s="1483">
        <f t="shared" si="94"/>
        <v>447.99750000000006</v>
      </c>
      <c r="CQ65" s="1483">
        <f t="shared" si="95"/>
        <v>149.33250000000001</v>
      </c>
      <c r="CR65" s="250">
        <f t="shared" si="69"/>
        <v>1194.6600000000001</v>
      </c>
      <c r="CS65" s="1481">
        <f t="shared" si="96"/>
        <v>895.99500000000012</v>
      </c>
      <c r="CT65" s="1481">
        <f t="shared" si="97"/>
        <v>298.66500000000002</v>
      </c>
      <c r="CU65" s="1333"/>
      <c r="CV65" s="1324"/>
      <c r="CW65" s="1279">
        <f t="shared" si="70"/>
        <v>1194.6600000000001</v>
      </c>
      <c r="CX65" s="1279">
        <f t="shared" si="71"/>
        <v>0</v>
      </c>
      <c r="CY65" s="1279"/>
      <c r="CZ65" s="1324"/>
      <c r="DA65" s="1294">
        <f t="shared" si="72"/>
        <v>0.5</v>
      </c>
      <c r="DB65" s="1295">
        <f t="shared" si="73"/>
        <v>2.7</v>
      </c>
      <c r="DC65" s="1296">
        <f t="shared" si="74"/>
        <v>3.28</v>
      </c>
      <c r="DD65" s="1294">
        <f t="shared" si="75"/>
        <v>0</v>
      </c>
      <c r="DE65" s="1295">
        <f t="shared" si="76"/>
        <v>0</v>
      </c>
      <c r="DF65" s="1296">
        <f t="shared" si="77"/>
        <v>3.28</v>
      </c>
      <c r="DG65" s="1294">
        <f t="shared" si="78"/>
        <v>0</v>
      </c>
      <c r="DH65" s="1295">
        <f t="shared" si="79"/>
        <v>0</v>
      </c>
      <c r="DI65" s="1296">
        <f t="shared" si="80"/>
        <v>0</v>
      </c>
      <c r="DJ65" s="1294">
        <f t="shared" si="81"/>
        <v>0</v>
      </c>
      <c r="DK65" s="1295">
        <f t="shared" si="82"/>
        <v>0</v>
      </c>
      <c r="DL65" s="1296">
        <f t="shared" si="83"/>
        <v>0</v>
      </c>
      <c r="DM65" s="1294">
        <f t="shared" si="84"/>
        <v>0</v>
      </c>
      <c r="DN65" s="1295">
        <f t="shared" si="85"/>
        <v>0</v>
      </c>
      <c r="DO65" s="1296">
        <f t="shared" si="86"/>
        <v>0</v>
      </c>
      <c r="DP65" s="1294">
        <f t="shared" si="87"/>
        <v>0</v>
      </c>
      <c r="DQ65" s="1295">
        <f t="shared" si="88"/>
        <v>0</v>
      </c>
      <c r="DR65" s="1296">
        <f t="shared" si="89"/>
        <v>0</v>
      </c>
      <c r="DS65" s="1294">
        <f t="shared" si="90"/>
        <v>0</v>
      </c>
      <c r="DT65" s="1295">
        <f t="shared" si="91"/>
        <v>0</v>
      </c>
      <c r="DU65" s="1296">
        <f t="shared" si="92"/>
        <v>0</v>
      </c>
      <c r="DV65" s="1271"/>
      <c r="DW65" s="1271"/>
      <c r="DX65" s="1271"/>
      <c r="DY65" s="1271"/>
      <c r="DZ65" s="1271"/>
      <c r="EA65" s="1271"/>
      <c r="EB65" s="1271"/>
      <c r="EC65" s="1229"/>
      <c r="ED65" s="1229"/>
      <c r="EE65" s="1229"/>
      <c r="EF65" s="1229"/>
      <c r="EG65" s="1229"/>
      <c r="EH65" s="1229"/>
      <c r="EI65" s="1229"/>
      <c r="EJ65" s="1229"/>
      <c r="EK65" s="1229"/>
      <c r="EL65" s="1229"/>
      <c r="EM65" s="1229"/>
      <c r="EN65" s="1229"/>
      <c r="EO65" s="1229"/>
      <c r="EP65" s="1229"/>
      <c r="EQ65" s="1229"/>
      <c r="ER65" s="1229"/>
      <c r="ES65" s="1229"/>
      <c r="ET65" s="1229"/>
      <c r="EU65" s="1229"/>
      <c r="EV65" s="1229"/>
      <c r="EW65" s="1229"/>
      <c r="EX65" s="1229"/>
      <c r="EY65" s="1229"/>
      <c r="EZ65" s="1229"/>
      <c r="FA65" s="1229"/>
      <c r="FB65" s="1229"/>
      <c r="FC65" s="1229"/>
      <c r="FD65" s="1229"/>
      <c r="FE65" s="1229"/>
      <c r="FF65" s="1229"/>
      <c r="FG65" s="1229"/>
      <c r="FH65" s="1229"/>
      <c r="FI65" s="1229"/>
      <c r="FJ65" s="1229"/>
      <c r="FK65" s="1229"/>
      <c r="FL65" s="1229"/>
      <c r="FM65" s="1229"/>
      <c r="FN65" s="1229"/>
      <c r="FO65" s="1229"/>
      <c r="FP65" s="1229"/>
      <c r="FQ65" s="1229"/>
      <c r="FR65" s="1229"/>
      <c r="FS65" s="1229"/>
      <c r="FT65" s="1229"/>
      <c r="FU65" s="1229"/>
      <c r="FV65" s="1229"/>
      <c r="FW65" s="1229"/>
      <c r="FX65" s="1229"/>
      <c r="FY65" s="1229"/>
      <c r="FZ65" s="1229"/>
      <c r="GA65" s="1229"/>
      <c r="GB65" s="1229"/>
      <c r="GC65" s="1229"/>
      <c r="GD65" s="1229"/>
      <c r="GE65" s="1229"/>
      <c r="GF65" s="1229"/>
      <c r="GG65" s="1229"/>
      <c r="GH65" s="1229"/>
      <c r="GI65" s="1229"/>
      <c r="GJ65" s="1229"/>
      <c r="GK65" s="1229"/>
      <c r="GL65" s="1229"/>
      <c r="GM65" s="1229"/>
      <c r="GN65" s="1229"/>
      <c r="GO65" s="1229"/>
      <c r="GP65" s="1229"/>
      <c r="GQ65" s="1229"/>
      <c r="GR65" s="1229"/>
      <c r="GS65" s="1229"/>
      <c r="GT65" s="1229"/>
      <c r="GU65" s="1229"/>
      <c r="GV65" s="1229"/>
      <c r="GW65" s="1229"/>
      <c r="GX65" s="1229"/>
      <c r="GY65" s="1229"/>
      <c r="GZ65" s="1229"/>
      <c r="HA65" s="1229"/>
      <c r="HB65" s="1229"/>
      <c r="HC65" s="1229"/>
      <c r="HD65" s="1229"/>
      <c r="HE65" s="1229"/>
      <c r="HF65" s="1229"/>
      <c r="HG65" s="1229"/>
      <c r="HH65" s="1229"/>
      <c r="HI65" s="1229"/>
      <c r="HJ65" s="1229"/>
      <c r="HK65" s="1229"/>
      <c r="HL65" s="1229"/>
      <c r="HM65" s="1229"/>
      <c r="HN65" s="1229"/>
      <c r="HO65" s="1229"/>
      <c r="HP65" s="1229"/>
      <c r="HQ65" s="1229"/>
      <c r="HR65" s="1229"/>
      <c r="HS65" s="1229"/>
      <c r="HT65" s="1229"/>
      <c r="HU65" s="1229"/>
      <c r="HV65" s="1229"/>
      <c r="HW65" s="1229"/>
      <c r="HX65" s="1229"/>
      <c r="HY65" s="1229"/>
      <c r="HZ65" s="1229"/>
      <c r="IA65" s="1229"/>
      <c r="IB65" s="1229"/>
      <c r="IC65" s="1229"/>
      <c r="ID65" s="1229"/>
      <c r="IE65" s="1229"/>
      <c r="IF65" s="1229"/>
      <c r="IG65" s="1229"/>
      <c r="IH65" s="1229"/>
      <c r="II65" s="1229"/>
      <c r="IJ65" s="1229"/>
      <c r="IK65" s="1229"/>
      <c r="IL65" s="1229"/>
      <c r="IM65" s="1229"/>
      <c r="IN65" s="1229"/>
      <c r="IO65" s="1229"/>
      <c r="IP65" s="1229"/>
      <c r="IQ65" s="1229"/>
      <c r="IR65" s="1229"/>
      <c r="IS65" s="1229"/>
      <c r="IT65" s="1229"/>
      <c r="IU65" s="1229"/>
      <c r="IV65" s="1229"/>
      <c r="IW65" s="1229"/>
      <c r="IX65" s="1229"/>
      <c r="IY65" s="1229"/>
      <c r="IZ65" s="1229"/>
      <c r="JA65" s="1229"/>
      <c r="JB65" s="1229"/>
      <c r="JC65" s="1229"/>
      <c r="JD65" s="1229"/>
      <c r="JE65" s="1229"/>
      <c r="JF65" s="1229"/>
      <c r="JG65" s="1229"/>
      <c r="JH65" s="1229"/>
      <c r="JI65" s="1229"/>
      <c r="JJ65" s="1229"/>
      <c r="JK65" s="1229"/>
      <c r="JL65" s="1229"/>
      <c r="JM65" s="1229"/>
      <c r="JN65" s="1229"/>
      <c r="JO65" s="1229"/>
      <c r="JP65" s="1229"/>
      <c r="JQ65" s="1229"/>
      <c r="JR65" s="1229"/>
      <c r="JS65" s="1229"/>
      <c r="JT65" s="1229"/>
      <c r="JU65" s="1229"/>
      <c r="JV65" s="1229"/>
      <c r="JW65" s="1229"/>
      <c r="JX65" s="1229"/>
      <c r="JY65" s="1229"/>
      <c r="JZ65" s="1229"/>
    </row>
    <row r="66" spans="1:286" s="1372" customFormat="1">
      <c r="A66" s="1366"/>
      <c r="B66" s="1271"/>
      <c r="C66" s="711" t="s">
        <v>345</v>
      </c>
      <c r="D66" s="712">
        <v>0.29166666666666669</v>
      </c>
      <c r="E66" s="712" t="s">
        <v>304</v>
      </c>
      <c r="F66" s="712" t="s">
        <v>305</v>
      </c>
      <c r="G66" s="1378" t="str">
        <f t="shared" si="100"/>
        <v>DAY</v>
      </c>
      <c r="H66" s="1312" t="s">
        <v>256</v>
      </c>
      <c r="I66" s="1311" t="s">
        <v>306</v>
      </c>
      <c r="J66" s="1378" t="s">
        <v>314</v>
      </c>
      <c r="K66" s="1379"/>
      <c r="L66" s="1379"/>
      <c r="M66" s="1379"/>
      <c r="N66" s="1379"/>
      <c r="O66" s="1379"/>
      <c r="P66" s="1380"/>
      <c r="Q66" s="1380"/>
      <c r="R66" s="1379"/>
      <c r="S66" s="1379"/>
      <c r="T66" s="1379"/>
      <c r="U66" s="1379">
        <v>1</v>
      </c>
      <c r="V66" s="1379">
        <v>1</v>
      </c>
      <c r="W66" s="1380"/>
      <c r="X66" s="1380"/>
      <c r="Y66" s="1379"/>
      <c r="Z66" s="1379">
        <v>1</v>
      </c>
      <c r="AA66" s="1379"/>
      <c r="AB66" s="1379"/>
      <c r="AC66" s="1379"/>
      <c r="AD66" s="1380"/>
      <c r="AE66" s="1380"/>
      <c r="AF66" s="1379">
        <v>1</v>
      </c>
      <c r="AG66" s="1379"/>
      <c r="AH66" s="1379"/>
      <c r="AI66" s="1379">
        <v>1</v>
      </c>
      <c r="AJ66" s="1379"/>
      <c r="AK66" s="1380"/>
      <c r="AL66" s="1381"/>
      <c r="AM66" s="1315"/>
      <c r="AN66" s="1315"/>
      <c r="AO66" s="1382">
        <v>1</v>
      </c>
      <c r="AP66" s="1379"/>
      <c r="AQ66" s="1379"/>
      <c r="AR66" s="1380"/>
      <c r="AS66" s="1380"/>
      <c r="AT66" s="1379"/>
      <c r="AU66" s="1379">
        <v>1</v>
      </c>
      <c r="AV66" s="1379"/>
      <c r="AW66" s="1379"/>
      <c r="AX66" s="1379"/>
      <c r="AY66" s="1380"/>
      <c r="AZ66" s="1380"/>
      <c r="BA66" s="1379"/>
      <c r="BB66" s="1379"/>
      <c r="BC66" s="1379"/>
      <c r="BD66" s="1379"/>
      <c r="BE66" s="1379"/>
      <c r="BF66" s="1380"/>
      <c r="BG66" s="1380"/>
      <c r="BH66" s="1379"/>
      <c r="BI66" s="1379"/>
      <c r="BJ66" s="1379"/>
      <c r="BK66" s="1379"/>
      <c r="BL66" s="1379"/>
      <c r="BM66" s="1380"/>
      <c r="BN66" s="1380"/>
      <c r="BO66" s="1379"/>
      <c r="BP66" s="1379"/>
      <c r="BQ66" s="1379"/>
      <c r="BR66" s="1379"/>
      <c r="BS66" s="1379"/>
      <c r="BT66" s="1380"/>
      <c r="BU66" s="1380"/>
      <c r="BV66" s="1379"/>
      <c r="BW66" s="1379"/>
      <c r="BX66" s="1379"/>
      <c r="BY66" s="1379"/>
      <c r="BZ66" s="1379"/>
      <c r="CA66" s="1380"/>
      <c r="CB66" s="1380"/>
      <c r="CC66" s="1379"/>
      <c r="CD66" s="1383">
        <f t="shared" si="65"/>
        <v>7</v>
      </c>
      <c r="CE66" s="205">
        <v>2.1</v>
      </c>
      <c r="CF66" s="206">
        <v>3.1</v>
      </c>
      <c r="CG66" s="718">
        <v>3.82</v>
      </c>
      <c r="CH66" s="719">
        <f t="shared" ref="CH66" si="101">+CD66*CE66</f>
        <v>14.700000000000001</v>
      </c>
      <c r="CI66" s="720">
        <f t="shared" ref="CI66" si="102">+CD66*CF66</f>
        <v>21.7</v>
      </c>
      <c r="CJ66" s="721">
        <f t="shared" ref="CJ66" si="103">CD66*CG66</f>
        <v>26.74</v>
      </c>
      <c r="CK66" s="722">
        <v>1100</v>
      </c>
      <c r="CL66" s="722">
        <v>1100</v>
      </c>
      <c r="CM66" s="777">
        <f t="shared" si="93"/>
        <v>733.33333333333326</v>
      </c>
      <c r="CN66" s="724">
        <f>CL66*(1-CN56)</f>
        <v>308.00000000000006</v>
      </c>
      <c r="CO66" s="250">
        <v>224</v>
      </c>
      <c r="CP66" s="1483">
        <f t="shared" si="94"/>
        <v>168</v>
      </c>
      <c r="CQ66" s="1483">
        <f t="shared" si="95"/>
        <v>56</v>
      </c>
      <c r="CR66" s="250">
        <f t="shared" si="69"/>
        <v>1568</v>
      </c>
      <c r="CS66" s="1481">
        <f t="shared" si="96"/>
        <v>1176</v>
      </c>
      <c r="CT66" s="1481">
        <f t="shared" si="97"/>
        <v>392</v>
      </c>
      <c r="CU66" s="1333"/>
      <c r="CV66" s="1293"/>
      <c r="CW66" s="1279">
        <f t="shared" si="70"/>
        <v>448</v>
      </c>
      <c r="CX66" s="1279">
        <f t="shared" si="71"/>
        <v>1120</v>
      </c>
      <c r="CY66" s="1279"/>
      <c r="CZ66" s="1293"/>
      <c r="DA66" s="1294">
        <f t="shared" si="72"/>
        <v>4.2</v>
      </c>
      <c r="DB66" s="1295">
        <f t="shared" si="73"/>
        <v>6.2</v>
      </c>
      <c r="DC66" s="1296">
        <f t="shared" si="74"/>
        <v>0</v>
      </c>
      <c r="DD66" s="1294">
        <f t="shared" si="75"/>
        <v>2.1</v>
      </c>
      <c r="DE66" s="1295">
        <f t="shared" si="76"/>
        <v>3.1</v>
      </c>
      <c r="DF66" s="1296">
        <f t="shared" si="77"/>
        <v>7.64</v>
      </c>
      <c r="DG66" s="1294">
        <f t="shared" si="78"/>
        <v>4.2</v>
      </c>
      <c r="DH66" s="1295">
        <f t="shared" si="79"/>
        <v>6.2</v>
      </c>
      <c r="DI66" s="1296">
        <f t="shared" si="80"/>
        <v>3.82</v>
      </c>
      <c r="DJ66" s="1294">
        <f t="shared" si="81"/>
        <v>2.1</v>
      </c>
      <c r="DK66" s="1295">
        <f t="shared" si="82"/>
        <v>3.1</v>
      </c>
      <c r="DL66" s="1296">
        <f t="shared" si="83"/>
        <v>7.64</v>
      </c>
      <c r="DM66" s="1294">
        <f t="shared" si="84"/>
        <v>2.1</v>
      </c>
      <c r="DN66" s="1295">
        <f t="shared" si="85"/>
        <v>3.1</v>
      </c>
      <c r="DO66" s="1296">
        <f t="shared" si="86"/>
        <v>3.82</v>
      </c>
      <c r="DP66" s="1294">
        <f t="shared" si="87"/>
        <v>0</v>
      </c>
      <c r="DQ66" s="1295">
        <f t="shared" si="88"/>
        <v>0</v>
      </c>
      <c r="DR66" s="1296">
        <f t="shared" si="89"/>
        <v>3.82</v>
      </c>
      <c r="DS66" s="1294">
        <f t="shared" si="90"/>
        <v>0</v>
      </c>
      <c r="DT66" s="1295">
        <f t="shared" si="91"/>
        <v>0</v>
      </c>
      <c r="DU66" s="1296">
        <f t="shared" si="92"/>
        <v>0</v>
      </c>
      <c r="DV66" s="1271"/>
      <c r="DW66" s="1271"/>
      <c r="DX66" s="1271"/>
      <c r="DY66" s="1271"/>
      <c r="DZ66" s="1271"/>
      <c r="EA66" s="1271"/>
      <c r="EB66" s="1271"/>
      <c r="EC66" s="1229"/>
      <c r="ED66" s="1229"/>
      <c r="EE66" s="1229"/>
      <c r="EF66" s="1229"/>
      <c r="EG66" s="1229"/>
      <c r="EH66" s="1229"/>
      <c r="EI66" s="1229"/>
      <c r="EJ66" s="1229"/>
      <c r="EK66" s="1229"/>
      <c r="EL66" s="1229"/>
      <c r="EM66" s="1229"/>
      <c r="EN66" s="1229"/>
      <c r="EO66" s="1229"/>
      <c r="EP66" s="1229"/>
      <c r="EQ66" s="1229"/>
      <c r="ER66" s="1229"/>
      <c r="ES66" s="1229"/>
      <c r="ET66" s="1229"/>
      <c r="EU66" s="1229"/>
      <c r="EV66" s="1229"/>
      <c r="EW66" s="1229"/>
      <c r="EX66" s="1229"/>
      <c r="EY66" s="1229"/>
      <c r="EZ66" s="1229"/>
      <c r="FA66" s="1229"/>
      <c r="FB66" s="1229"/>
      <c r="FC66" s="1229"/>
      <c r="FD66" s="1229"/>
      <c r="FE66" s="1229"/>
      <c r="FF66" s="1229"/>
      <c r="FG66" s="1229"/>
      <c r="FH66" s="1229"/>
      <c r="FI66" s="1229"/>
      <c r="FJ66" s="1229"/>
      <c r="FK66" s="1229"/>
      <c r="FL66" s="1229"/>
      <c r="FM66" s="1229"/>
      <c r="FN66" s="1229"/>
      <c r="FO66" s="1229"/>
      <c r="FP66" s="1229"/>
      <c r="FQ66" s="1229"/>
      <c r="FR66" s="1229"/>
      <c r="FS66" s="1229"/>
      <c r="FT66" s="1229"/>
      <c r="FU66" s="1229"/>
      <c r="FV66" s="1229"/>
      <c r="FW66" s="1229"/>
      <c r="FX66" s="1229"/>
      <c r="FY66" s="1229"/>
      <c r="FZ66" s="1229"/>
      <c r="GA66" s="1229"/>
      <c r="GB66" s="1229"/>
      <c r="GC66" s="1229"/>
      <c r="GD66" s="1229"/>
      <c r="GE66" s="1229"/>
      <c r="GF66" s="1229"/>
      <c r="GG66" s="1229"/>
      <c r="GH66" s="1229"/>
      <c r="GI66" s="1229"/>
      <c r="GJ66" s="1229"/>
      <c r="GK66" s="1229"/>
      <c r="GL66" s="1229"/>
      <c r="GM66" s="1229"/>
      <c r="GN66" s="1229"/>
      <c r="GO66" s="1229"/>
      <c r="GP66" s="1229"/>
      <c r="GQ66" s="1229"/>
      <c r="GR66" s="1229"/>
      <c r="GS66" s="1229"/>
      <c r="GT66" s="1229"/>
      <c r="GU66" s="1229"/>
      <c r="GV66" s="1229"/>
      <c r="GW66" s="1229"/>
      <c r="GX66" s="1229"/>
      <c r="GY66" s="1229"/>
      <c r="GZ66" s="1229"/>
      <c r="HA66" s="1229"/>
      <c r="HB66" s="1229"/>
      <c r="HC66" s="1229"/>
      <c r="HD66" s="1229"/>
      <c r="HE66" s="1229"/>
      <c r="HF66" s="1229"/>
      <c r="HG66" s="1229"/>
      <c r="HH66" s="1229"/>
      <c r="HI66" s="1229"/>
      <c r="HJ66" s="1229"/>
      <c r="HK66" s="1229"/>
      <c r="HL66" s="1229"/>
      <c r="HM66" s="1229"/>
      <c r="HN66" s="1229"/>
      <c r="HO66" s="1229"/>
      <c r="HP66" s="1229"/>
      <c r="HQ66" s="1229"/>
      <c r="HR66" s="1229"/>
      <c r="HS66" s="1229"/>
      <c r="HT66" s="1229"/>
      <c r="HU66" s="1229"/>
      <c r="HV66" s="1229"/>
      <c r="HW66" s="1229"/>
      <c r="HX66" s="1229"/>
      <c r="HY66" s="1229"/>
      <c r="HZ66" s="1229"/>
      <c r="IA66" s="1229"/>
      <c r="IB66" s="1229"/>
      <c r="IC66" s="1229"/>
      <c r="ID66" s="1229"/>
      <c r="IE66" s="1229"/>
      <c r="IF66" s="1229"/>
      <c r="IG66" s="1229"/>
      <c r="IH66" s="1229"/>
      <c r="II66" s="1229"/>
      <c r="IJ66" s="1229"/>
      <c r="IK66" s="1229"/>
      <c r="IL66" s="1229"/>
      <c r="IM66" s="1229"/>
      <c r="IN66" s="1229"/>
      <c r="IO66" s="1229"/>
      <c r="IP66" s="1229"/>
      <c r="IQ66" s="1229"/>
      <c r="IR66" s="1229"/>
      <c r="IS66" s="1229"/>
      <c r="IT66" s="1229"/>
      <c r="IU66" s="1229"/>
      <c r="IV66" s="1229"/>
      <c r="IW66" s="1229"/>
      <c r="IX66" s="1229"/>
      <c r="IY66" s="1229"/>
      <c r="IZ66" s="1229"/>
      <c r="JA66" s="1229"/>
      <c r="JB66" s="1229"/>
      <c r="JC66" s="1229"/>
      <c r="JD66" s="1229"/>
      <c r="JE66" s="1229"/>
      <c r="JF66" s="1229"/>
      <c r="JG66" s="1229"/>
      <c r="JH66" s="1229"/>
      <c r="JI66" s="1229"/>
      <c r="JJ66" s="1229"/>
      <c r="JK66" s="1229"/>
      <c r="JL66" s="1229"/>
      <c r="JM66" s="1229"/>
      <c r="JN66" s="1229"/>
      <c r="JO66" s="1229"/>
      <c r="JP66" s="1229"/>
      <c r="JQ66" s="1229"/>
      <c r="JR66" s="1229"/>
      <c r="JS66" s="1229"/>
      <c r="JT66" s="1229"/>
      <c r="JU66" s="1229"/>
      <c r="JV66" s="1229"/>
      <c r="JW66" s="1229"/>
      <c r="JX66" s="1229"/>
      <c r="JY66" s="1229"/>
      <c r="JZ66" s="1229"/>
    </row>
    <row r="67" spans="1:286" s="1372" customFormat="1">
      <c r="A67" s="1366"/>
      <c r="B67" s="1271"/>
      <c r="C67" s="149" t="s">
        <v>346</v>
      </c>
      <c r="D67" s="151">
        <v>0.35416666666666669</v>
      </c>
      <c r="E67" s="151" t="s">
        <v>310</v>
      </c>
      <c r="F67" s="151" t="s">
        <v>305</v>
      </c>
      <c r="G67" s="1337" t="str">
        <f>IF(D67&lt;=0.541,"DAY",(IF(D67&lt;=0.74930556,"EARLY",(IF(D67&lt;=0.97916667,"PRIME","LATE")))))</f>
        <v>DAY</v>
      </c>
      <c r="H67" s="1300" t="s">
        <v>256</v>
      </c>
      <c r="I67" s="1306" t="s">
        <v>306</v>
      </c>
      <c r="J67" s="1306" t="s">
        <v>314</v>
      </c>
      <c r="K67" s="1373"/>
      <c r="L67" s="1373"/>
      <c r="M67" s="1373"/>
      <c r="N67" s="1373"/>
      <c r="O67" s="1373"/>
      <c r="P67" s="1374"/>
      <c r="Q67" s="1374"/>
      <c r="R67" s="1373"/>
      <c r="S67" s="1373"/>
      <c r="T67" s="1373"/>
      <c r="U67" s="1373">
        <v>1</v>
      </c>
      <c r="V67" s="1373"/>
      <c r="W67" s="1374"/>
      <c r="X67" s="1374"/>
      <c r="Y67" s="1373"/>
      <c r="Z67" s="1373"/>
      <c r="AA67" s="1373"/>
      <c r="AB67" s="1373">
        <v>1</v>
      </c>
      <c r="AC67" s="1373"/>
      <c r="AD67" s="1374"/>
      <c r="AE67" s="1374"/>
      <c r="AF67" s="1373"/>
      <c r="AG67" s="1373"/>
      <c r="AH67" s="1373">
        <v>1</v>
      </c>
      <c r="AI67" s="1373"/>
      <c r="AJ67" s="1373"/>
      <c r="AK67" s="1374"/>
      <c r="AL67" s="1374"/>
      <c r="AM67" s="1385"/>
      <c r="AN67" s="1385"/>
      <c r="AO67" s="1373"/>
      <c r="AP67" s="1373">
        <v>1</v>
      </c>
      <c r="AQ67" s="1373"/>
      <c r="AR67" s="1374"/>
      <c r="AS67" s="1374"/>
      <c r="AT67" s="1373"/>
      <c r="AU67" s="1373"/>
      <c r="AV67" s="1373">
        <v>1</v>
      </c>
      <c r="AW67" s="1373"/>
      <c r="AX67" s="1373"/>
      <c r="AY67" s="1374"/>
      <c r="AZ67" s="1374"/>
      <c r="BA67" s="1373"/>
      <c r="BB67" s="1373"/>
      <c r="BC67" s="1373"/>
      <c r="BD67" s="1373"/>
      <c r="BE67" s="1373"/>
      <c r="BF67" s="1374"/>
      <c r="BG67" s="1374"/>
      <c r="BH67" s="1373"/>
      <c r="BI67" s="1373"/>
      <c r="BJ67" s="1373"/>
      <c r="BK67" s="1373"/>
      <c r="BL67" s="1373"/>
      <c r="BM67" s="1374"/>
      <c r="BN67" s="1374"/>
      <c r="BO67" s="1373"/>
      <c r="BP67" s="1373"/>
      <c r="BQ67" s="1373"/>
      <c r="BR67" s="1373"/>
      <c r="BS67" s="1373"/>
      <c r="BT67" s="1374"/>
      <c r="BU67" s="1374"/>
      <c r="BV67" s="1373"/>
      <c r="BW67" s="1373"/>
      <c r="BX67" s="1373"/>
      <c r="BY67" s="1373"/>
      <c r="BZ67" s="1373"/>
      <c r="CA67" s="1374"/>
      <c r="CB67" s="1374"/>
      <c r="CC67" s="1373"/>
      <c r="CD67" s="1375">
        <f t="shared" si="65"/>
        <v>5</v>
      </c>
      <c r="CE67" s="144">
        <v>1</v>
      </c>
      <c r="CF67" s="145">
        <v>2.2999999999999998</v>
      </c>
      <c r="CG67" s="152">
        <v>1.76</v>
      </c>
      <c r="CH67" s="153">
        <f>+CD67*CE67</f>
        <v>5</v>
      </c>
      <c r="CI67" s="147">
        <f>+CD67*CF67</f>
        <v>11.5</v>
      </c>
      <c r="CJ67" s="148">
        <f>CD67*CG67</f>
        <v>8.8000000000000007</v>
      </c>
      <c r="CK67" s="550">
        <v>200</v>
      </c>
      <c r="CL67" s="550">
        <v>200</v>
      </c>
      <c r="CM67" s="776">
        <f>CL67</f>
        <v>200</v>
      </c>
      <c r="CN67" s="727">
        <f>CL67*(1-CL56)</f>
        <v>100</v>
      </c>
      <c r="CO67" s="250">
        <v>140</v>
      </c>
      <c r="CP67" s="1483">
        <f t="shared" si="94"/>
        <v>105</v>
      </c>
      <c r="CQ67" s="1483">
        <f t="shared" si="95"/>
        <v>35</v>
      </c>
      <c r="CR67" s="250">
        <f t="shared" si="69"/>
        <v>700</v>
      </c>
      <c r="CS67" s="1481">
        <f t="shared" si="96"/>
        <v>525</v>
      </c>
      <c r="CT67" s="1481">
        <f t="shared" si="97"/>
        <v>175</v>
      </c>
      <c r="CU67" s="1333"/>
      <c r="CV67" s="1324"/>
      <c r="CW67" s="1279">
        <f t="shared" si="70"/>
        <v>140</v>
      </c>
      <c r="CX67" s="1279">
        <f t="shared" si="71"/>
        <v>560</v>
      </c>
      <c r="CY67" s="1279"/>
      <c r="CZ67" s="1324"/>
      <c r="DA67" s="1294">
        <f t="shared" si="72"/>
        <v>1</v>
      </c>
      <c r="DB67" s="1295">
        <f t="shared" si="73"/>
        <v>2.2999999999999998</v>
      </c>
      <c r="DC67" s="1296">
        <f t="shared" si="74"/>
        <v>0</v>
      </c>
      <c r="DD67" s="1294">
        <f t="shared" si="75"/>
        <v>1</v>
      </c>
      <c r="DE67" s="1295">
        <f t="shared" si="76"/>
        <v>2.2999999999999998</v>
      </c>
      <c r="DF67" s="1296">
        <f t="shared" si="77"/>
        <v>1.76</v>
      </c>
      <c r="DG67" s="1294">
        <f t="shared" si="78"/>
        <v>1</v>
      </c>
      <c r="DH67" s="1295">
        <f t="shared" si="79"/>
        <v>2.2999999999999998</v>
      </c>
      <c r="DI67" s="1296">
        <f t="shared" si="80"/>
        <v>1.76</v>
      </c>
      <c r="DJ67" s="1294">
        <f t="shared" si="81"/>
        <v>1</v>
      </c>
      <c r="DK67" s="1295">
        <f t="shared" si="82"/>
        <v>2.2999999999999998</v>
      </c>
      <c r="DL67" s="1296">
        <f t="shared" si="83"/>
        <v>1.76</v>
      </c>
      <c r="DM67" s="1294">
        <f t="shared" si="84"/>
        <v>1</v>
      </c>
      <c r="DN67" s="1295">
        <f t="shared" si="85"/>
        <v>2.2999999999999998</v>
      </c>
      <c r="DO67" s="1296">
        <f t="shared" si="86"/>
        <v>1.76</v>
      </c>
      <c r="DP67" s="1294">
        <f t="shared" si="87"/>
        <v>0</v>
      </c>
      <c r="DQ67" s="1295">
        <f t="shared" si="88"/>
        <v>0</v>
      </c>
      <c r="DR67" s="1296">
        <f t="shared" si="89"/>
        <v>1.76</v>
      </c>
      <c r="DS67" s="1294">
        <f t="shared" si="90"/>
        <v>0</v>
      </c>
      <c r="DT67" s="1295">
        <f t="shared" si="91"/>
        <v>0</v>
      </c>
      <c r="DU67" s="1296">
        <f t="shared" si="92"/>
        <v>0</v>
      </c>
      <c r="DV67" s="1271"/>
      <c r="DW67" s="1271"/>
      <c r="DX67" s="1271"/>
      <c r="DY67" s="1271"/>
      <c r="DZ67" s="1271"/>
      <c r="EA67" s="1271"/>
      <c r="EB67" s="1271"/>
      <c r="EC67" s="1229"/>
      <c r="ED67" s="1229"/>
      <c r="EE67" s="1229"/>
      <c r="EF67" s="1229"/>
      <c r="EG67" s="1229"/>
      <c r="EH67" s="1229"/>
      <c r="EI67" s="1229"/>
      <c r="EJ67" s="1229"/>
      <c r="EK67" s="1229"/>
      <c r="EL67" s="1229"/>
      <c r="EM67" s="1229"/>
      <c r="EN67" s="1229"/>
      <c r="EO67" s="1229"/>
      <c r="EP67" s="1229"/>
      <c r="EQ67" s="1229"/>
      <c r="ER67" s="1229"/>
      <c r="ES67" s="1229"/>
      <c r="ET67" s="1229"/>
      <c r="EU67" s="1229"/>
      <c r="EV67" s="1229"/>
      <c r="EW67" s="1229"/>
      <c r="EX67" s="1229"/>
      <c r="EY67" s="1229"/>
      <c r="EZ67" s="1229"/>
      <c r="FA67" s="1229"/>
      <c r="FB67" s="1229"/>
      <c r="FC67" s="1229"/>
      <c r="FD67" s="1229"/>
      <c r="FE67" s="1229"/>
      <c r="FF67" s="1229"/>
      <c r="FG67" s="1229"/>
      <c r="FH67" s="1229"/>
      <c r="FI67" s="1229"/>
      <c r="FJ67" s="1229"/>
      <c r="FK67" s="1229"/>
      <c r="FL67" s="1229"/>
      <c r="FM67" s="1229"/>
      <c r="FN67" s="1229"/>
      <c r="FO67" s="1229"/>
      <c r="FP67" s="1229"/>
      <c r="FQ67" s="1229"/>
      <c r="FR67" s="1229"/>
      <c r="FS67" s="1229"/>
      <c r="FT67" s="1229"/>
      <c r="FU67" s="1229"/>
      <c r="FV67" s="1229"/>
      <c r="FW67" s="1229"/>
      <c r="FX67" s="1229"/>
      <c r="FY67" s="1229"/>
      <c r="FZ67" s="1229"/>
      <c r="GA67" s="1229"/>
      <c r="GB67" s="1229"/>
      <c r="GC67" s="1229"/>
      <c r="GD67" s="1229"/>
      <c r="GE67" s="1229"/>
      <c r="GF67" s="1229"/>
      <c r="GG67" s="1229"/>
      <c r="GH67" s="1229"/>
      <c r="GI67" s="1229"/>
      <c r="GJ67" s="1229"/>
      <c r="GK67" s="1229"/>
      <c r="GL67" s="1229"/>
      <c r="GM67" s="1229"/>
      <c r="GN67" s="1229"/>
      <c r="GO67" s="1229"/>
      <c r="GP67" s="1229"/>
      <c r="GQ67" s="1229"/>
      <c r="GR67" s="1229"/>
      <c r="GS67" s="1229"/>
      <c r="GT67" s="1229"/>
      <c r="GU67" s="1229"/>
      <c r="GV67" s="1229"/>
      <c r="GW67" s="1229"/>
      <c r="GX67" s="1229"/>
      <c r="GY67" s="1229"/>
      <c r="GZ67" s="1229"/>
      <c r="HA67" s="1229"/>
      <c r="HB67" s="1229"/>
      <c r="HC67" s="1229"/>
      <c r="HD67" s="1229"/>
      <c r="HE67" s="1229"/>
      <c r="HF67" s="1229"/>
      <c r="HG67" s="1229"/>
      <c r="HH67" s="1229"/>
      <c r="HI67" s="1229"/>
      <c r="HJ67" s="1229"/>
      <c r="HK67" s="1229"/>
      <c r="HL67" s="1229"/>
      <c r="HM67" s="1229"/>
      <c r="HN67" s="1229"/>
      <c r="HO67" s="1229"/>
      <c r="HP67" s="1229"/>
      <c r="HQ67" s="1229"/>
      <c r="HR67" s="1229"/>
      <c r="HS67" s="1229"/>
      <c r="HT67" s="1229"/>
      <c r="HU67" s="1229"/>
      <c r="HV67" s="1229"/>
      <c r="HW67" s="1229"/>
      <c r="HX67" s="1229"/>
      <c r="HY67" s="1229"/>
      <c r="HZ67" s="1229"/>
      <c r="IA67" s="1229"/>
      <c r="IB67" s="1229"/>
      <c r="IC67" s="1229"/>
      <c r="ID67" s="1229"/>
      <c r="IE67" s="1229"/>
      <c r="IF67" s="1229"/>
      <c r="IG67" s="1229"/>
      <c r="IH67" s="1229"/>
      <c r="II67" s="1229"/>
      <c r="IJ67" s="1229"/>
      <c r="IK67" s="1229"/>
      <c r="IL67" s="1229"/>
      <c r="IM67" s="1229"/>
      <c r="IN67" s="1229"/>
      <c r="IO67" s="1229"/>
      <c r="IP67" s="1229"/>
      <c r="IQ67" s="1229"/>
      <c r="IR67" s="1229"/>
      <c r="IS67" s="1229"/>
      <c r="IT67" s="1229"/>
      <c r="IU67" s="1229"/>
      <c r="IV67" s="1229"/>
      <c r="IW67" s="1229"/>
      <c r="IX67" s="1229"/>
      <c r="IY67" s="1229"/>
      <c r="IZ67" s="1229"/>
      <c r="JA67" s="1229"/>
      <c r="JB67" s="1229"/>
      <c r="JC67" s="1229"/>
      <c r="JD67" s="1229"/>
      <c r="JE67" s="1229"/>
      <c r="JF67" s="1229"/>
      <c r="JG67" s="1229"/>
      <c r="JH67" s="1229"/>
      <c r="JI67" s="1229"/>
      <c r="JJ67" s="1229"/>
      <c r="JK67" s="1229"/>
      <c r="JL67" s="1229"/>
      <c r="JM67" s="1229"/>
      <c r="JN67" s="1229"/>
      <c r="JO67" s="1229"/>
      <c r="JP67" s="1229"/>
      <c r="JQ67" s="1229"/>
      <c r="JR67" s="1229"/>
      <c r="JS67" s="1229"/>
      <c r="JT67" s="1229"/>
      <c r="JU67" s="1229"/>
      <c r="JV67" s="1229"/>
      <c r="JW67" s="1229"/>
      <c r="JX67" s="1229"/>
      <c r="JY67" s="1229"/>
      <c r="JZ67" s="1229"/>
    </row>
    <row r="68" spans="1:286" s="1372" customFormat="1">
      <c r="A68" s="1366"/>
      <c r="B68" s="1271"/>
      <c r="C68" s="149" t="s">
        <v>347</v>
      </c>
      <c r="D68" s="151">
        <v>0.52083333333333337</v>
      </c>
      <c r="E68" s="151" t="s">
        <v>304</v>
      </c>
      <c r="F68" s="151" t="s">
        <v>305</v>
      </c>
      <c r="G68" s="1337" t="str">
        <f t="shared" ref="G68:G70" si="104">IF(D68&lt;=0.541,"DAY",(IF(D68&lt;=0.74930556,"EARLY",(IF(D68&lt;=0.97916667,"PRIME","LATE")))))</f>
        <v>DAY</v>
      </c>
      <c r="H68" s="1300" t="s">
        <v>256</v>
      </c>
      <c r="I68" s="1306" t="s">
        <v>306</v>
      </c>
      <c r="J68" s="1306" t="s">
        <v>314</v>
      </c>
      <c r="K68" s="1373"/>
      <c r="L68" s="1373"/>
      <c r="M68" s="1373"/>
      <c r="N68" s="1373"/>
      <c r="O68" s="1373"/>
      <c r="P68" s="1374"/>
      <c r="Q68" s="1374"/>
      <c r="R68" s="1373"/>
      <c r="S68" s="1373"/>
      <c r="T68" s="1373"/>
      <c r="U68" s="1373"/>
      <c r="V68" s="1373"/>
      <c r="W68" s="1374"/>
      <c r="X68" s="1374"/>
      <c r="Y68" s="1373">
        <v>1</v>
      </c>
      <c r="Z68" s="1373"/>
      <c r="AA68" s="1373">
        <v>1</v>
      </c>
      <c r="AB68" s="1373"/>
      <c r="AC68" s="1373">
        <v>1</v>
      </c>
      <c r="AD68" s="1374"/>
      <c r="AE68" s="1374"/>
      <c r="AF68" s="1373"/>
      <c r="AG68" s="1373">
        <v>1</v>
      </c>
      <c r="AH68" s="1373"/>
      <c r="AI68" s="1373"/>
      <c r="AJ68" s="1373"/>
      <c r="AK68" s="1374"/>
      <c r="AL68" s="1374"/>
      <c r="AM68" s="1290"/>
      <c r="AN68" s="1290"/>
      <c r="AO68" s="1373"/>
      <c r="AP68" s="1373"/>
      <c r="AQ68" s="1373"/>
      <c r="AR68" s="1374"/>
      <c r="AS68" s="1374"/>
      <c r="AT68" s="1373"/>
      <c r="AU68" s="1373"/>
      <c r="AV68" s="1373"/>
      <c r="AW68" s="1373">
        <v>1</v>
      </c>
      <c r="AX68" s="1373"/>
      <c r="AY68" s="1374"/>
      <c r="AZ68" s="1374"/>
      <c r="BA68" s="1373"/>
      <c r="BB68" s="1373"/>
      <c r="BC68" s="1373"/>
      <c r="BD68" s="1373"/>
      <c r="BE68" s="1373"/>
      <c r="BF68" s="1374"/>
      <c r="BG68" s="1374"/>
      <c r="BH68" s="1373"/>
      <c r="BI68" s="1373"/>
      <c r="BJ68" s="1373"/>
      <c r="BK68" s="1373"/>
      <c r="BL68" s="1373"/>
      <c r="BM68" s="1374"/>
      <c r="BN68" s="1374"/>
      <c r="BO68" s="1373"/>
      <c r="BP68" s="1373"/>
      <c r="BQ68" s="1373"/>
      <c r="BR68" s="1373"/>
      <c r="BS68" s="1373"/>
      <c r="BT68" s="1374"/>
      <c r="BU68" s="1374"/>
      <c r="BV68" s="1373"/>
      <c r="BW68" s="1373"/>
      <c r="BX68" s="1373"/>
      <c r="BY68" s="1373"/>
      <c r="BZ68" s="1373"/>
      <c r="CA68" s="1374"/>
      <c r="CB68" s="1374"/>
      <c r="CC68" s="1373"/>
      <c r="CD68" s="1375">
        <f t="shared" si="65"/>
        <v>5</v>
      </c>
      <c r="CE68" s="144">
        <v>0.8</v>
      </c>
      <c r="CF68" s="145">
        <v>2.2999999999999998</v>
      </c>
      <c r="CG68" s="152">
        <v>2.16</v>
      </c>
      <c r="CH68" s="153">
        <f t="shared" ref="CH68" si="105">+CD68*CE68</f>
        <v>4</v>
      </c>
      <c r="CI68" s="147">
        <f t="shared" ref="CI68" si="106">+CD68*CF68</f>
        <v>11.5</v>
      </c>
      <c r="CJ68" s="148">
        <f t="shared" ref="CJ68" si="107">CD68*CG68</f>
        <v>10.8</v>
      </c>
      <c r="CK68" s="549">
        <v>900</v>
      </c>
      <c r="CL68" s="549">
        <v>900</v>
      </c>
      <c r="CM68" s="776">
        <f t="shared" si="93"/>
        <v>600</v>
      </c>
      <c r="CN68" s="558">
        <f>CL68*(1-CN56)</f>
        <v>252.00000000000003</v>
      </c>
      <c r="CO68" s="250">
        <v>168</v>
      </c>
      <c r="CP68" s="1483">
        <f t="shared" si="94"/>
        <v>126</v>
      </c>
      <c r="CQ68" s="1483">
        <f t="shared" si="95"/>
        <v>42</v>
      </c>
      <c r="CR68" s="250">
        <f t="shared" si="69"/>
        <v>840</v>
      </c>
      <c r="CS68" s="1481">
        <f t="shared" si="96"/>
        <v>630</v>
      </c>
      <c r="CT68" s="1481">
        <f t="shared" si="97"/>
        <v>210</v>
      </c>
      <c r="CU68" s="1333"/>
      <c r="CV68" s="1293"/>
      <c r="CW68" s="1279">
        <f t="shared" si="70"/>
        <v>0</v>
      </c>
      <c r="CX68" s="1279">
        <f t="shared" si="71"/>
        <v>840</v>
      </c>
      <c r="CY68" s="1279"/>
      <c r="CZ68" s="1293"/>
      <c r="DA68" s="1294">
        <f t="shared" si="72"/>
        <v>0</v>
      </c>
      <c r="DB68" s="1295">
        <f t="shared" si="73"/>
        <v>0</v>
      </c>
      <c r="DC68" s="1296">
        <f t="shared" si="74"/>
        <v>0</v>
      </c>
      <c r="DD68" s="1294">
        <f t="shared" si="75"/>
        <v>2.4000000000000004</v>
      </c>
      <c r="DE68" s="1295">
        <f t="shared" si="76"/>
        <v>6.8999999999999995</v>
      </c>
      <c r="DF68" s="1296">
        <f t="shared" si="77"/>
        <v>0</v>
      </c>
      <c r="DG68" s="1294">
        <f t="shared" si="78"/>
        <v>0.8</v>
      </c>
      <c r="DH68" s="1295">
        <f t="shared" si="79"/>
        <v>2.2999999999999998</v>
      </c>
      <c r="DI68" s="1296">
        <f t="shared" si="80"/>
        <v>6.48</v>
      </c>
      <c r="DJ68" s="1294">
        <f t="shared" si="81"/>
        <v>0</v>
      </c>
      <c r="DK68" s="1295">
        <f t="shared" si="82"/>
        <v>0</v>
      </c>
      <c r="DL68" s="1296">
        <f t="shared" si="83"/>
        <v>2.16</v>
      </c>
      <c r="DM68" s="1294">
        <f t="shared" si="84"/>
        <v>0.8</v>
      </c>
      <c r="DN68" s="1295">
        <f t="shared" si="85"/>
        <v>2.2999999999999998</v>
      </c>
      <c r="DO68" s="1296">
        <f t="shared" si="86"/>
        <v>0</v>
      </c>
      <c r="DP68" s="1294">
        <f t="shared" si="87"/>
        <v>0</v>
      </c>
      <c r="DQ68" s="1295">
        <f t="shared" si="88"/>
        <v>0</v>
      </c>
      <c r="DR68" s="1296">
        <f t="shared" si="89"/>
        <v>2.16</v>
      </c>
      <c r="DS68" s="1294">
        <f t="shared" si="90"/>
        <v>0</v>
      </c>
      <c r="DT68" s="1295">
        <f t="shared" si="91"/>
        <v>0</v>
      </c>
      <c r="DU68" s="1296">
        <f t="shared" si="92"/>
        <v>0</v>
      </c>
      <c r="DV68" s="1271"/>
      <c r="DW68" s="1271"/>
      <c r="DX68" s="1271"/>
      <c r="DY68" s="1271"/>
      <c r="DZ68" s="1271"/>
      <c r="EA68" s="1271"/>
      <c r="EB68" s="1271"/>
      <c r="EC68" s="1229"/>
      <c r="ED68" s="1229"/>
      <c r="EE68" s="1229"/>
      <c r="EF68" s="1229"/>
      <c r="EG68" s="1229"/>
      <c r="EH68" s="1229"/>
      <c r="EI68" s="1229"/>
      <c r="EJ68" s="1229"/>
      <c r="EK68" s="1229"/>
      <c r="EL68" s="1229"/>
      <c r="EM68" s="1229"/>
      <c r="EN68" s="1229"/>
      <c r="EO68" s="1229"/>
      <c r="EP68" s="1229"/>
      <c r="EQ68" s="1229"/>
      <c r="ER68" s="1229"/>
      <c r="ES68" s="1229"/>
      <c r="ET68" s="1229"/>
      <c r="EU68" s="1229"/>
      <c r="EV68" s="1229"/>
      <c r="EW68" s="1229"/>
      <c r="EX68" s="1229"/>
      <c r="EY68" s="1229"/>
      <c r="EZ68" s="1229"/>
      <c r="FA68" s="1229"/>
      <c r="FB68" s="1229"/>
      <c r="FC68" s="1229"/>
      <c r="FD68" s="1229"/>
      <c r="FE68" s="1229"/>
      <c r="FF68" s="1229"/>
      <c r="FG68" s="1229"/>
      <c r="FH68" s="1229"/>
      <c r="FI68" s="1229"/>
      <c r="FJ68" s="1229"/>
      <c r="FK68" s="1229"/>
      <c r="FL68" s="1229"/>
      <c r="FM68" s="1229"/>
      <c r="FN68" s="1229"/>
      <c r="FO68" s="1229"/>
      <c r="FP68" s="1229"/>
      <c r="FQ68" s="1229"/>
      <c r="FR68" s="1229"/>
      <c r="FS68" s="1229"/>
      <c r="FT68" s="1229"/>
      <c r="FU68" s="1229"/>
      <c r="FV68" s="1229"/>
      <c r="FW68" s="1229"/>
      <c r="FX68" s="1229"/>
      <c r="FY68" s="1229"/>
      <c r="FZ68" s="1229"/>
      <c r="GA68" s="1229"/>
      <c r="GB68" s="1229"/>
      <c r="GC68" s="1229"/>
      <c r="GD68" s="1229"/>
      <c r="GE68" s="1229"/>
      <c r="GF68" s="1229"/>
      <c r="GG68" s="1229"/>
      <c r="GH68" s="1229"/>
      <c r="GI68" s="1229"/>
      <c r="GJ68" s="1229"/>
      <c r="GK68" s="1229"/>
      <c r="GL68" s="1229"/>
      <c r="GM68" s="1229"/>
      <c r="GN68" s="1229"/>
      <c r="GO68" s="1229"/>
      <c r="GP68" s="1229"/>
      <c r="GQ68" s="1229"/>
      <c r="GR68" s="1229"/>
      <c r="GS68" s="1229"/>
      <c r="GT68" s="1229"/>
      <c r="GU68" s="1229"/>
      <c r="GV68" s="1229"/>
      <c r="GW68" s="1229"/>
      <c r="GX68" s="1229"/>
      <c r="GY68" s="1229"/>
      <c r="GZ68" s="1229"/>
      <c r="HA68" s="1229"/>
      <c r="HB68" s="1229"/>
      <c r="HC68" s="1229"/>
      <c r="HD68" s="1229"/>
      <c r="HE68" s="1229"/>
      <c r="HF68" s="1229"/>
      <c r="HG68" s="1229"/>
      <c r="HH68" s="1229"/>
      <c r="HI68" s="1229"/>
      <c r="HJ68" s="1229"/>
      <c r="HK68" s="1229"/>
      <c r="HL68" s="1229"/>
      <c r="HM68" s="1229"/>
      <c r="HN68" s="1229"/>
      <c r="HO68" s="1229"/>
      <c r="HP68" s="1229"/>
      <c r="HQ68" s="1229"/>
      <c r="HR68" s="1229"/>
      <c r="HS68" s="1229"/>
      <c r="HT68" s="1229"/>
      <c r="HU68" s="1229"/>
      <c r="HV68" s="1229"/>
      <c r="HW68" s="1229"/>
      <c r="HX68" s="1229"/>
      <c r="HY68" s="1229"/>
      <c r="HZ68" s="1229"/>
      <c r="IA68" s="1229"/>
      <c r="IB68" s="1229"/>
      <c r="IC68" s="1229"/>
      <c r="ID68" s="1229"/>
      <c r="IE68" s="1229"/>
      <c r="IF68" s="1229"/>
      <c r="IG68" s="1229"/>
      <c r="IH68" s="1229"/>
      <c r="II68" s="1229"/>
      <c r="IJ68" s="1229"/>
      <c r="IK68" s="1229"/>
      <c r="IL68" s="1229"/>
      <c r="IM68" s="1229"/>
      <c r="IN68" s="1229"/>
      <c r="IO68" s="1229"/>
      <c r="IP68" s="1229"/>
      <c r="IQ68" s="1229"/>
      <c r="IR68" s="1229"/>
      <c r="IS68" s="1229"/>
      <c r="IT68" s="1229"/>
      <c r="IU68" s="1229"/>
      <c r="IV68" s="1229"/>
      <c r="IW68" s="1229"/>
      <c r="IX68" s="1229"/>
      <c r="IY68" s="1229"/>
      <c r="IZ68" s="1229"/>
      <c r="JA68" s="1229"/>
      <c r="JB68" s="1229"/>
      <c r="JC68" s="1229"/>
      <c r="JD68" s="1229"/>
      <c r="JE68" s="1229"/>
      <c r="JF68" s="1229"/>
      <c r="JG68" s="1229"/>
      <c r="JH68" s="1229"/>
      <c r="JI68" s="1229"/>
      <c r="JJ68" s="1229"/>
      <c r="JK68" s="1229"/>
      <c r="JL68" s="1229"/>
      <c r="JM68" s="1229"/>
      <c r="JN68" s="1229"/>
      <c r="JO68" s="1229"/>
      <c r="JP68" s="1229"/>
      <c r="JQ68" s="1229"/>
      <c r="JR68" s="1229"/>
      <c r="JS68" s="1229"/>
      <c r="JT68" s="1229"/>
      <c r="JU68" s="1229"/>
      <c r="JV68" s="1229"/>
      <c r="JW68" s="1229"/>
      <c r="JX68" s="1229"/>
      <c r="JY68" s="1229"/>
      <c r="JZ68" s="1229"/>
    </row>
    <row r="69" spans="1:286">
      <c r="A69" s="1283"/>
      <c r="B69" s="1271"/>
      <c r="C69" s="156" t="s">
        <v>348</v>
      </c>
      <c r="D69" s="151">
        <v>0.58333333333333337</v>
      </c>
      <c r="E69" s="151" t="s">
        <v>304</v>
      </c>
      <c r="F69" s="151" t="s">
        <v>305</v>
      </c>
      <c r="G69" s="1337" t="str">
        <f t="shared" si="104"/>
        <v>EARLY</v>
      </c>
      <c r="H69" s="1300" t="s">
        <v>256</v>
      </c>
      <c r="I69" s="1306" t="s">
        <v>306</v>
      </c>
      <c r="J69" s="1306" t="s">
        <v>314</v>
      </c>
      <c r="K69" s="1373"/>
      <c r="L69" s="1373"/>
      <c r="M69" s="1373"/>
      <c r="N69" s="1373"/>
      <c r="O69" s="1373"/>
      <c r="P69" s="1374"/>
      <c r="Q69" s="1374"/>
      <c r="R69" s="1373"/>
      <c r="S69" s="1373"/>
      <c r="T69" s="1373"/>
      <c r="U69" s="1373"/>
      <c r="V69" s="1373">
        <v>1</v>
      </c>
      <c r="W69" s="1374"/>
      <c r="X69" s="1374"/>
      <c r="Y69" s="1373"/>
      <c r="Z69" s="1373"/>
      <c r="AA69" s="1373">
        <v>1</v>
      </c>
      <c r="AB69" s="1373"/>
      <c r="AC69" s="1373"/>
      <c r="AD69" s="1374"/>
      <c r="AE69" s="1374"/>
      <c r="AF69" s="1373"/>
      <c r="AG69" s="1373"/>
      <c r="AH69" s="1373"/>
      <c r="AI69" s="1373">
        <v>1</v>
      </c>
      <c r="AJ69" s="1373"/>
      <c r="AK69" s="1374"/>
      <c r="AL69" s="1374"/>
      <c r="AM69" s="1290"/>
      <c r="AN69" s="1290"/>
      <c r="AO69" s="1373"/>
      <c r="AP69" s="1373"/>
      <c r="AQ69" s="1373">
        <v>1</v>
      </c>
      <c r="AR69" s="1374"/>
      <c r="AS69" s="1374"/>
      <c r="AT69" s="1373">
        <v>1</v>
      </c>
      <c r="AU69" s="1373"/>
      <c r="AV69" s="1373"/>
      <c r="AW69" s="1373"/>
      <c r="AX69" s="1373"/>
      <c r="AY69" s="1374"/>
      <c r="AZ69" s="1374"/>
      <c r="BA69" s="1373"/>
      <c r="BB69" s="1373"/>
      <c r="BC69" s="1373"/>
      <c r="BD69" s="1373"/>
      <c r="BE69" s="1373"/>
      <c r="BF69" s="1374"/>
      <c r="BG69" s="1374"/>
      <c r="BH69" s="1373"/>
      <c r="BI69" s="1373"/>
      <c r="BJ69" s="1373"/>
      <c r="BK69" s="1373"/>
      <c r="BL69" s="1373"/>
      <c r="BM69" s="1374"/>
      <c r="BN69" s="1374"/>
      <c r="BO69" s="1373"/>
      <c r="BP69" s="1373"/>
      <c r="BQ69" s="1373"/>
      <c r="BR69" s="1373"/>
      <c r="BS69" s="1373"/>
      <c r="BT69" s="1374"/>
      <c r="BU69" s="1374"/>
      <c r="BV69" s="1373"/>
      <c r="BW69" s="1373"/>
      <c r="BX69" s="1373"/>
      <c r="BY69" s="1373"/>
      <c r="BZ69" s="1373"/>
      <c r="CA69" s="1374"/>
      <c r="CB69" s="1374"/>
      <c r="CC69" s="1373"/>
      <c r="CD69" s="1375">
        <f t="shared" si="65"/>
        <v>5</v>
      </c>
      <c r="CE69" s="144">
        <v>0.9</v>
      </c>
      <c r="CF69" s="145">
        <v>2.1</v>
      </c>
      <c r="CG69" s="152">
        <v>1.82</v>
      </c>
      <c r="CH69" s="153">
        <f>+CD69*CE69</f>
        <v>4.5</v>
      </c>
      <c r="CI69" s="147">
        <f>+CD69*CF69</f>
        <v>10.5</v>
      </c>
      <c r="CJ69" s="148">
        <f>CD69*CG69</f>
        <v>9.1</v>
      </c>
      <c r="CK69" s="549">
        <v>550</v>
      </c>
      <c r="CL69" s="549">
        <v>550</v>
      </c>
      <c r="CM69" s="776">
        <f t="shared" si="93"/>
        <v>366.66666666666663</v>
      </c>
      <c r="CN69" s="558">
        <f>CL69*(1-CN56)</f>
        <v>154.00000000000003</v>
      </c>
      <c r="CO69" s="250">
        <v>186.67</v>
      </c>
      <c r="CP69" s="1483">
        <f t="shared" si="94"/>
        <v>140.0025</v>
      </c>
      <c r="CQ69" s="1483">
        <f t="shared" si="95"/>
        <v>46.667499999999997</v>
      </c>
      <c r="CR69" s="250">
        <f t="shared" si="69"/>
        <v>933.34999999999991</v>
      </c>
      <c r="CS69" s="1481">
        <f t="shared" si="96"/>
        <v>700.01250000000005</v>
      </c>
      <c r="CT69" s="1481">
        <f t="shared" si="97"/>
        <v>233.33749999999998</v>
      </c>
      <c r="CU69" s="1333"/>
      <c r="CV69" s="1293"/>
      <c r="CW69" s="1279">
        <f t="shared" si="70"/>
        <v>186.67</v>
      </c>
      <c r="CX69" s="1279">
        <f t="shared" si="71"/>
        <v>746.68</v>
      </c>
      <c r="CY69" s="1279"/>
      <c r="CZ69" s="1293"/>
      <c r="DA69" s="1294">
        <f t="shared" si="72"/>
        <v>0.9</v>
      </c>
      <c r="DB69" s="1295">
        <f t="shared" si="73"/>
        <v>2.1</v>
      </c>
      <c r="DC69" s="1296">
        <f t="shared" si="74"/>
        <v>0</v>
      </c>
      <c r="DD69" s="1294">
        <f t="shared" si="75"/>
        <v>0.9</v>
      </c>
      <c r="DE69" s="1295">
        <f t="shared" si="76"/>
        <v>2.1</v>
      </c>
      <c r="DF69" s="1296">
        <f t="shared" si="77"/>
        <v>1.82</v>
      </c>
      <c r="DG69" s="1294">
        <f t="shared" si="78"/>
        <v>0.9</v>
      </c>
      <c r="DH69" s="1295">
        <f t="shared" si="79"/>
        <v>2.1</v>
      </c>
      <c r="DI69" s="1296">
        <f t="shared" si="80"/>
        <v>1.82</v>
      </c>
      <c r="DJ69" s="1294">
        <f t="shared" si="81"/>
        <v>0.9</v>
      </c>
      <c r="DK69" s="1295">
        <f t="shared" si="82"/>
        <v>2.1</v>
      </c>
      <c r="DL69" s="1296">
        <f t="shared" si="83"/>
        <v>1.82</v>
      </c>
      <c r="DM69" s="1294">
        <f t="shared" si="84"/>
        <v>0.9</v>
      </c>
      <c r="DN69" s="1295">
        <f t="shared" si="85"/>
        <v>2.1</v>
      </c>
      <c r="DO69" s="1296">
        <f t="shared" si="86"/>
        <v>1.82</v>
      </c>
      <c r="DP69" s="1294">
        <f t="shared" si="87"/>
        <v>0</v>
      </c>
      <c r="DQ69" s="1295">
        <f t="shared" si="88"/>
        <v>0</v>
      </c>
      <c r="DR69" s="1296">
        <f t="shared" si="89"/>
        <v>1.82</v>
      </c>
      <c r="DS69" s="1294">
        <f t="shared" si="90"/>
        <v>0</v>
      </c>
      <c r="DT69" s="1295">
        <f t="shared" si="91"/>
        <v>0</v>
      </c>
      <c r="DU69" s="1296">
        <f t="shared" si="92"/>
        <v>0</v>
      </c>
    </row>
    <row r="70" spans="1:286" s="1372" customFormat="1">
      <c r="A70" s="1366"/>
      <c r="B70" s="1271"/>
      <c r="C70" s="156" t="s">
        <v>349</v>
      </c>
      <c r="D70" s="151">
        <v>0.6875</v>
      </c>
      <c r="E70" s="1336" t="s">
        <v>322</v>
      </c>
      <c r="F70" s="1336" t="s">
        <v>305</v>
      </c>
      <c r="G70" s="1337" t="str">
        <f t="shared" si="104"/>
        <v>EARLY</v>
      </c>
      <c r="H70" s="1300" t="s">
        <v>256</v>
      </c>
      <c r="I70" s="1306" t="s">
        <v>306</v>
      </c>
      <c r="J70" s="1306" t="s">
        <v>314</v>
      </c>
      <c r="K70" s="1373"/>
      <c r="L70" s="1373"/>
      <c r="M70" s="1373"/>
      <c r="N70" s="1373"/>
      <c r="O70" s="1373"/>
      <c r="P70" s="1374"/>
      <c r="Q70" s="1374"/>
      <c r="R70" s="1373"/>
      <c r="S70" s="1373"/>
      <c r="T70" s="1373"/>
      <c r="U70" s="1373">
        <v>1</v>
      </c>
      <c r="V70" s="1373"/>
      <c r="W70" s="1374"/>
      <c r="X70" s="1374"/>
      <c r="Y70" s="1373"/>
      <c r="Z70" s="1373">
        <v>1</v>
      </c>
      <c r="AA70" s="1373"/>
      <c r="AB70" s="1373"/>
      <c r="AC70" s="1373"/>
      <c r="AD70" s="1374"/>
      <c r="AE70" s="1374"/>
      <c r="AF70" s="1373"/>
      <c r="AG70" s="1373"/>
      <c r="AH70" s="1373"/>
      <c r="AI70" s="1373"/>
      <c r="AJ70" s="1373"/>
      <c r="AK70" s="1374"/>
      <c r="AL70" s="1374"/>
      <c r="AM70" s="1290"/>
      <c r="AN70" s="1290"/>
      <c r="AO70" s="1373"/>
      <c r="AP70" s="1373"/>
      <c r="AQ70" s="1373"/>
      <c r="AR70" s="1374"/>
      <c r="AS70" s="1374"/>
      <c r="AT70" s="1373"/>
      <c r="AU70" s="1373"/>
      <c r="AV70" s="1373"/>
      <c r="AW70" s="1373"/>
      <c r="AX70" s="1373"/>
      <c r="AY70" s="1374"/>
      <c r="AZ70" s="1374"/>
      <c r="BA70" s="1373"/>
      <c r="BB70" s="1373"/>
      <c r="BC70" s="1373"/>
      <c r="BD70" s="1373"/>
      <c r="BE70" s="1373"/>
      <c r="BF70" s="1374"/>
      <c r="BG70" s="1374"/>
      <c r="BH70" s="1373"/>
      <c r="BI70" s="1373"/>
      <c r="BJ70" s="1373"/>
      <c r="BK70" s="1373"/>
      <c r="BL70" s="1373"/>
      <c r="BM70" s="1374"/>
      <c r="BN70" s="1374"/>
      <c r="BO70" s="1373"/>
      <c r="BP70" s="1373"/>
      <c r="BQ70" s="1373"/>
      <c r="BR70" s="1373"/>
      <c r="BS70" s="1373"/>
      <c r="BT70" s="1374"/>
      <c r="BU70" s="1374"/>
      <c r="BV70" s="1373"/>
      <c r="BW70" s="1373"/>
      <c r="BX70" s="1373"/>
      <c r="BY70" s="1373"/>
      <c r="BZ70" s="1373"/>
      <c r="CA70" s="1374"/>
      <c r="CB70" s="1374"/>
      <c r="CC70" s="1373"/>
      <c r="CD70" s="1375">
        <f t="shared" si="65"/>
        <v>2</v>
      </c>
      <c r="CE70" s="144">
        <v>0.3</v>
      </c>
      <c r="CF70" s="145">
        <v>1.5</v>
      </c>
      <c r="CG70" s="152">
        <v>1.68</v>
      </c>
      <c r="CH70" s="153">
        <f t="shared" ref="CH70:CH73" si="108">+CD70*CE70</f>
        <v>0.6</v>
      </c>
      <c r="CI70" s="147">
        <f t="shared" ref="CI70:CI73" si="109">+CD70*CF70</f>
        <v>3</v>
      </c>
      <c r="CJ70" s="148">
        <f t="shared" ref="CJ70:CJ73" si="110">CD70*CG70</f>
        <v>3.36</v>
      </c>
      <c r="CK70" s="550">
        <v>350</v>
      </c>
      <c r="CL70" s="550">
        <v>350</v>
      </c>
      <c r="CM70" s="776">
        <f>CL70</f>
        <v>350</v>
      </c>
      <c r="CN70" s="559">
        <f>CL70*(1-CL56)</f>
        <v>175</v>
      </c>
      <c r="CO70" s="250">
        <v>112</v>
      </c>
      <c r="CP70" s="1483">
        <f t="shared" si="94"/>
        <v>84</v>
      </c>
      <c r="CQ70" s="1483">
        <f t="shared" si="95"/>
        <v>28</v>
      </c>
      <c r="CR70" s="250">
        <f t="shared" si="69"/>
        <v>224</v>
      </c>
      <c r="CS70" s="1481">
        <f t="shared" si="96"/>
        <v>168</v>
      </c>
      <c r="CT70" s="1481">
        <f t="shared" si="97"/>
        <v>56</v>
      </c>
      <c r="CU70" s="1333"/>
      <c r="CV70" s="1293"/>
      <c r="CW70" s="1279">
        <f t="shared" si="70"/>
        <v>112</v>
      </c>
      <c r="CX70" s="1279">
        <f t="shared" si="71"/>
        <v>112</v>
      </c>
      <c r="CY70" s="1279"/>
      <c r="CZ70" s="1293"/>
      <c r="DA70" s="1294">
        <f t="shared" si="72"/>
        <v>0.3</v>
      </c>
      <c r="DB70" s="1295">
        <f t="shared" si="73"/>
        <v>1.5</v>
      </c>
      <c r="DC70" s="1296">
        <f t="shared" si="74"/>
        <v>0</v>
      </c>
      <c r="DD70" s="1294">
        <f t="shared" si="75"/>
        <v>0.3</v>
      </c>
      <c r="DE70" s="1295">
        <f t="shared" si="76"/>
        <v>1.5</v>
      </c>
      <c r="DF70" s="1296">
        <f t="shared" si="77"/>
        <v>1.68</v>
      </c>
      <c r="DG70" s="1294">
        <f t="shared" si="78"/>
        <v>0</v>
      </c>
      <c r="DH70" s="1295">
        <f t="shared" si="79"/>
        <v>0</v>
      </c>
      <c r="DI70" s="1296">
        <f t="shared" si="80"/>
        <v>1.68</v>
      </c>
      <c r="DJ70" s="1294">
        <f t="shared" si="81"/>
        <v>0</v>
      </c>
      <c r="DK70" s="1295">
        <f t="shared" si="82"/>
        <v>0</v>
      </c>
      <c r="DL70" s="1296">
        <f t="shared" si="83"/>
        <v>0</v>
      </c>
      <c r="DM70" s="1294">
        <f t="shared" si="84"/>
        <v>0</v>
      </c>
      <c r="DN70" s="1295">
        <f t="shared" si="85"/>
        <v>0</v>
      </c>
      <c r="DO70" s="1296">
        <f t="shared" si="86"/>
        <v>0</v>
      </c>
      <c r="DP70" s="1294">
        <f t="shared" si="87"/>
        <v>0</v>
      </c>
      <c r="DQ70" s="1295">
        <f t="shared" si="88"/>
        <v>0</v>
      </c>
      <c r="DR70" s="1296">
        <f t="shared" si="89"/>
        <v>0</v>
      </c>
      <c r="DS70" s="1294">
        <f t="shared" si="90"/>
        <v>0</v>
      </c>
      <c r="DT70" s="1295">
        <f t="shared" si="91"/>
        <v>0</v>
      </c>
      <c r="DU70" s="1296">
        <f t="shared" si="92"/>
        <v>0</v>
      </c>
      <c r="DV70" s="1271"/>
      <c r="DW70" s="1271"/>
      <c r="DX70" s="1271"/>
      <c r="DY70" s="1271"/>
      <c r="DZ70" s="1271"/>
      <c r="EA70" s="1271"/>
      <c r="EB70" s="1271"/>
      <c r="EC70" s="1229"/>
      <c r="ED70" s="1229"/>
      <c r="EE70" s="1229"/>
      <c r="EF70" s="1229"/>
      <c r="EG70" s="1229"/>
      <c r="EH70" s="1229"/>
      <c r="EI70" s="1229"/>
      <c r="EJ70" s="1229"/>
      <c r="EK70" s="1229"/>
      <c r="EL70" s="1229"/>
      <c r="EM70" s="1229"/>
      <c r="EN70" s="1229"/>
      <c r="EO70" s="1229"/>
      <c r="EP70" s="1229"/>
      <c r="EQ70" s="1229"/>
      <c r="ER70" s="1229"/>
      <c r="ES70" s="1229"/>
      <c r="ET70" s="1229"/>
      <c r="EU70" s="1229"/>
      <c r="EV70" s="1229"/>
      <c r="EW70" s="1229"/>
      <c r="EX70" s="1229"/>
      <c r="EY70" s="1229"/>
      <c r="EZ70" s="1229"/>
      <c r="FA70" s="1229"/>
      <c r="FB70" s="1229"/>
      <c r="FC70" s="1229"/>
      <c r="FD70" s="1229"/>
      <c r="FE70" s="1229"/>
      <c r="FF70" s="1229"/>
      <c r="FG70" s="1229"/>
      <c r="FH70" s="1229"/>
      <c r="FI70" s="1229"/>
      <c r="FJ70" s="1229"/>
      <c r="FK70" s="1229"/>
      <c r="FL70" s="1229"/>
      <c r="FM70" s="1229"/>
      <c r="FN70" s="1229"/>
      <c r="FO70" s="1229"/>
      <c r="FP70" s="1229"/>
      <c r="FQ70" s="1229"/>
      <c r="FR70" s="1229"/>
      <c r="FS70" s="1229"/>
      <c r="FT70" s="1229"/>
      <c r="FU70" s="1229"/>
      <c r="FV70" s="1229"/>
      <c r="FW70" s="1229"/>
      <c r="FX70" s="1229"/>
      <c r="FY70" s="1229"/>
      <c r="FZ70" s="1229"/>
      <c r="GA70" s="1229"/>
      <c r="GB70" s="1229"/>
      <c r="GC70" s="1229"/>
      <c r="GD70" s="1229"/>
      <c r="GE70" s="1229"/>
      <c r="GF70" s="1229"/>
      <c r="GG70" s="1229"/>
      <c r="GH70" s="1229"/>
      <c r="GI70" s="1229"/>
      <c r="GJ70" s="1229"/>
      <c r="GK70" s="1229"/>
      <c r="GL70" s="1229"/>
      <c r="GM70" s="1229"/>
      <c r="GN70" s="1229"/>
      <c r="GO70" s="1229"/>
      <c r="GP70" s="1229"/>
      <c r="GQ70" s="1229"/>
      <c r="GR70" s="1229"/>
      <c r="GS70" s="1229"/>
      <c r="GT70" s="1229"/>
      <c r="GU70" s="1229"/>
      <c r="GV70" s="1229"/>
      <c r="GW70" s="1229"/>
      <c r="GX70" s="1229"/>
      <c r="GY70" s="1229"/>
      <c r="GZ70" s="1229"/>
      <c r="HA70" s="1229"/>
      <c r="HB70" s="1229"/>
      <c r="HC70" s="1229"/>
      <c r="HD70" s="1229"/>
      <c r="HE70" s="1229"/>
      <c r="HF70" s="1229"/>
      <c r="HG70" s="1229"/>
      <c r="HH70" s="1229"/>
      <c r="HI70" s="1229"/>
      <c r="HJ70" s="1229"/>
      <c r="HK70" s="1229"/>
      <c r="HL70" s="1229"/>
      <c r="HM70" s="1229"/>
      <c r="HN70" s="1229"/>
      <c r="HO70" s="1229"/>
      <c r="HP70" s="1229"/>
      <c r="HQ70" s="1229"/>
      <c r="HR70" s="1229"/>
      <c r="HS70" s="1229"/>
      <c r="HT70" s="1229"/>
      <c r="HU70" s="1229"/>
      <c r="HV70" s="1229"/>
      <c r="HW70" s="1229"/>
      <c r="HX70" s="1229"/>
      <c r="HY70" s="1229"/>
      <c r="HZ70" s="1229"/>
      <c r="IA70" s="1229"/>
      <c r="IB70" s="1229"/>
      <c r="IC70" s="1229"/>
      <c r="ID70" s="1229"/>
      <c r="IE70" s="1229"/>
      <c r="IF70" s="1229"/>
      <c r="IG70" s="1229"/>
      <c r="IH70" s="1229"/>
      <c r="II70" s="1229"/>
      <c r="IJ70" s="1229"/>
      <c r="IK70" s="1229"/>
      <c r="IL70" s="1229"/>
      <c r="IM70" s="1229"/>
      <c r="IN70" s="1229"/>
      <c r="IO70" s="1229"/>
      <c r="IP70" s="1229"/>
      <c r="IQ70" s="1229"/>
      <c r="IR70" s="1229"/>
      <c r="IS70" s="1229"/>
      <c r="IT70" s="1229"/>
      <c r="IU70" s="1229"/>
      <c r="IV70" s="1229"/>
      <c r="IW70" s="1229"/>
      <c r="IX70" s="1229"/>
      <c r="IY70" s="1229"/>
      <c r="IZ70" s="1229"/>
      <c r="JA70" s="1229"/>
      <c r="JB70" s="1229"/>
      <c r="JC70" s="1229"/>
      <c r="JD70" s="1229"/>
      <c r="JE70" s="1229"/>
      <c r="JF70" s="1229"/>
      <c r="JG70" s="1229"/>
      <c r="JH70" s="1229"/>
      <c r="JI70" s="1229"/>
      <c r="JJ70" s="1229"/>
      <c r="JK70" s="1229"/>
      <c r="JL70" s="1229"/>
      <c r="JM70" s="1229"/>
      <c r="JN70" s="1229"/>
      <c r="JO70" s="1229"/>
      <c r="JP70" s="1229"/>
      <c r="JQ70" s="1229"/>
      <c r="JR70" s="1229"/>
      <c r="JS70" s="1229"/>
      <c r="JT70" s="1229"/>
      <c r="JU70" s="1229"/>
      <c r="JV70" s="1229"/>
      <c r="JW70" s="1229"/>
      <c r="JX70" s="1229"/>
      <c r="JY70" s="1229"/>
      <c r="JZ70" s="1229"/>
    </row>
    <row r="71" spans="1:286">
      <c r="A71" s="1283"/>
      <c r="B71" s="1271"/>
      <c r="C71" s="156" t="s">
        <v>350</v>
      </c>
      <c r="D71" s="151">
        <v>0.72916666666666663</v>
      </c>
      <c r="E71" s="151" t="s">
        <v>322</v>
      </c>
      <c r="F71" s="1336" t="s">
        <v>305</v>
      </c>
      <c r="G71" s="1337" t="str">
        <f>IF(D71&lt;=0.541,"DAY",(IF(D71&lt;=0.74930556,"EARLY",(IF(D71&lt;=0.97916667,"PRIME","LATE")))))</f>
        <v>EARLY</v>
      </c>
      <c r="H71" s="1300" t="s">
        <v>256</v>
      </c>
      <c r="I71" s="1306" t="s">
        <v>306</v>
      </c>
      <c r="J71" s="1306" t="s">
        <v>314</v>
      </c>
      <c r="K71" s="1373"/>
      <c r="L71" s="1373"/>
      <c r="M71" s="1373"/>
      <c r="N71" s="1373"/>
      <c r="O71" s="1373"/>
      <c r="P71" s="1374"/>
      <c r="Q71" s="1374"/>
      <c r="R71" s="1373"/>
      <c r="S71" s="1373"/>
      <c r="T71" s="1373"/>
      <c r="U71" s="1373"/>
      <c r="V71" s="1373">
        <v>1</v>
      </c>
      <c r="W71" s="1374"/>
      <c r="X71" s="1374"/>
      <c r="Y71" s="1373">
        <v>1</v>
      </c>
      <c r="Z71" s="1373"/>
      <c r="AA71" s="1373"/>
      <c r="AB71" s="1373"/>
      <c r="AC71" s="1373"/>
      <c r="AD71" s="1374"/>
      <c r="AE71" s="1374"/>
      <c r="AF71" s="1373">
        <v>1</v>
      </c>
      <c r="AG71" s="1373"/>
      <c r="AH71" s="1373"/>
      <c r="AI71" s="1373"/>
      <c r="AJ71" s="1373"/>
      <c r="AK71" s="1374"/>
      <c r="AL71" s="1374"/>
      <c r="AM71" s="1290"/>
      <c r="AN71" s="1290"/>
      <c r="AO71" s="1373"/>
      <c r="AP71" s="1373">
        <v>1</v>
      </c>
      <c r="AQ71" s="1373"/>
      <c r="AR71" s="1374"/>
      <c r="AS71" s="1374"/>
      <c r="AT71" s="1373"/>
      <c r="AU71" s="1373">
        <v>1</v>
      </c>
      <c r="AV71" s="1373"/>
      <c r="AW71" s="1373"/>
      <c r="AX71" s="1373"/>
      <c r="AY71" s="1374"/>
      <c r="AZ71" s="1374"/>
      <c r="BA71" s="1373"/>
      <c r="BB71" s="1373"/>
      <c r="BC71" s="1373"/>
      <c r="BD71" s="1373"/>
      <c r="BE71" s="1373"/>
      <c r="BF71" s="1374"/>
      <c r="BG71" s="1374"/>
      <c r="BH71" s="1373"/>
      <c r="BI71" s="1373"/>
      <c r="BJ71" s="1373"/>
      <c r="BK71" s="1373"/>
      <c r="BL71" s="1373"/>
      <c r="BM71" s="1374"/>
      <c r="BN71" s="1374"/>
      <c r="BO71" s="1373"/>
      <c r="BP71" s="1373"/>
      <c r="BQ71" s="1373"/>
      <c r="BR71" s="1373"/>
      <c r="BS71" s="1373"/>
      <c r="BT71" s="1374"/>
      <c r="BU71" s="1374"/>
      <c r="BV71" s="1373"/>
      <c r="BW71" s="1373"/>
      <c r="BX71" s="1373"/>
      <c r="BY71" s="1373"/>
      <c r="BZ71" s="1373"/>
      <c r="CA71" s="1374"/>
      <c r="CB71" s="1374"/>
      <c r="CC71" s="1373"/>
      <c r="CD71" s="1375">
        <f t="shared" si="65"/>
        <v>5</v>
      </c>
      <c r="CE71" s="144">
        <v>0.3</v>
      </c>
      <c r="CF71" s="145">
        <v>1.5</v>
      </c>
      <c r="CG71" s="152">
        <v>1.76</v>
      </c>
      <c r="CH71" s="153">
        <f>+CD71*CE71</f>
        <v>1.5</v>
      </c>
      <c r="CI71" s="147">
        <f>+CD71*CF71</f>
        <v>7.5</v>
      </c>
      <c r="CJ71" s="148">
        <f>CD71*CG71</f>
        <v>8.8000000000000007</v>
      </c>
      <c r="CK71" s="549">
        <v>670</v>
      </c>
      <c r="CL71" s="549">
        <v>670</v>
      </c>
      <c r="CM71" s="776">
        <f>CL71/30*J71</f>
        <v>446.66666666666663</v>
      </c>
      <c r="CN71" s="558">
        <f>CL71*(1-CN56)</f>
        <v>187.60000000000002</v>
      </c>
      <c r="CO71" s="250">
        <v>112</v>
      </c>
      <c r="CP71" s="1483">
        <f t="shared" si="94"/>
        <v>84</v>
      </c>
      <c r="CQ71" s="1483">
        <f t="shared" si="95"/>
        <v>28</v>
      </c>
      <c r="CR71" s="250">
        <f t="shared" si="69"/>
        <v>560</v>
      </c>
      <c r="CS71" s="1481">
        <f t="shared" si="96"/>
        <v>420</v>
      </c>
      <c r="CT71" s="1481">
        <f t="shared" si="97"/>
        <v>140</v>
      </c>
      <c r="CU71" s="1333"/>
      <c r="CV71" s="1293"/>
      <c r="CW71" s="1279">
        <f t="shared" si="70"/>
        <v>112</v>
      </c>
      <c r="CX71" s="1279">
        <f t="shared" si="71"/>
        <v>448</v>
      </c>
      <c r="CY71" s="1279"/>
      <c r="CZ71" s="1293"/>
      <c r="DA71" s="1294">
        <f t="shared" si="72"/>
        <v>0.3</v>
      </c>
      <c r="DB71" s="1295">
        <f t="shared" si="73"/>
        <v>1.5</v>
      </c>
      <c r="DC71" s="1296">
        <f t="shared" si="74"/>
        <v>0</v>
      </c>
      <c r="DD71" s="1294">
        <f t="shared" si="75"/>
        <v>0.3</v>
      </c>
      <c r="DE71" s="1295">
        <f t="shared" si="76"/>
        <v>1.5</v>
      </c>
      <c r="DF71" s="1296">
        <f t="shared" si="77"/>
        <v>1.76</v>
      </c>
      <c r="DG71" s="1294">
        <f t="shared" si="78"/>
        <v>0.3</v>
      </c>
      <c r="DH71" s="1295">
        <f t="shared" si="79"/>
        <v>1.5</v>
      </c>
      <c r="DI71" s="1296">
        <f t="shared" si="80"/>
        <v>1.76</v>
      </c>
      <c r="DJ71" s="1294">
        <f t="shared" si="81"/>
        <v>0.3</v>
      </c>
      <c r="DK71" s="1295">
        <f t="shared" si="82"/>
        <v>1.5</v>
      </c>
      <c r="DL71" s="1296">
        <f t="shared" si="83"/>
        <v>1.76</v>
      </c>
      <c r="DM71" s="1294">
        <f t="shared" si="84"/>
        <v>0.3</v>
      </c>
      <c r="DN71" s="1295">
        <f t="shared" si="85"/>
        <v>1.5</v>
      </c>
      <c r="DO71" s="1296">
        <f t="shared" si="86"/>
        <v>1.76</v>
      </c>
      <c r="DP71" s="1294">
        <f t="shared" si="87"/>
        <v>0</v>
      </c>
      <c r="DQ71" s="1295">
        <f t="shared" si="88"/>
        <v>0</v>
      </c>
      <c r="DR71" s="1296">
        <f t="shared" si="89"/>
        <v>1.76</v>
      </c>
      <c r="DS71" s="1294">
        <f t="shared" si="90"/>
        <v>0</v>
      </c>
      <c r="DT71" s="1295">
        <f t="shared" si="91"/>
        <v>0</v>
      </c>
      <c r="DU71" s="1296">
        <f t="shared" si="92"/>
        <v>0</v>
      </c>
    </row>
    <row r="72" spans="1:286">
      <c r="A72" s="1283"/>
      <c r="B72" s="1271"/>
      <c r="C72" s="156" t="s">
        <v>351</v>
      </c>
      <c r="D72" s="151">
        <v>0.79166666666666663</v>
      </c>
      <c r="E72" s="1336" t="s">
        <v>304</v>
      </c>
      <c r="F72" s="1336" t="s">
        <v>287</v>
      </c>
      <c r="G72" s="1337" t="str">
        <f t="shared" ref="G72:G74" si="111">IF(D72&lt;=0.541,"DAY",(IF(D72&lt;=0.74930556,"EARLY",(IF(D72&lt;=0.97916667,"PRIME","LATE")))))</f>
        <v>PRIME</v>
      </c>
      <c r="H72" s="1300" t="s">
        <v>256</v>
      </c>
      <c r="I72" s="1306" t="s">
        <v>306</v>
      </c>
      <c r="J72" s="1306" t="s">
        <v>314</v>
      </c>
      <c r="K72" s="1373"/>
      <c r="L72" s="1373"/>
      <c r="M72" s="1373"/>
      <c r="N72" s="1373"/>
      <c r="O72" s="1373"/>
      <c r="P72" s="1374"/>
      <c r="Q72" s="1374"/>
      <c r="R72" s="1373"/>
      <c r="S72" s="1373"/>
      <c r="T72" s="1373"/>
      <c r="U72" s="1373"/>
      <c r="V72" s="1373"/>
      <c r="W72" s="1374"/>
      <c r="X72" s="1374">
        <v>1</v>
      </c>
      <c r="Y72" s="1373"/>
      <c r="Z72" s="1373"/>
      <c r="AA72" s="1373"/>
      <c r="AB72" s="1373"/>
      <c r="AC72" s="1373"/>
      <c r="AD72" s="1374"/>
      <c r="AE72" s="1374">
        <v>1</v>
      </c>
      <c r="AF72" s="1373"/>
      <c r="AG72" s="1373"/>
      <c r="AH72" s="1373"/>
      <c r="AI72" s="1373"/>
      <c r="AJ72" s="1373"/>
      <c r="AK72" s="1374"/>
      <c r="AL72" s="1374"/>
      <c r="AM72" s="1290"/>
      <c r="AN72" s="1290"/>
      <c r="AO72" s="1373"/>
      <c r="AP72" s="1373"/>
      <c r="AQ72" s="1373"/>
      <c r="AR72" s="1374"/>
      <c r="AS72" s="1374">
        <v>1</v>
      </c>
      <c r="AT72" s="1373"/>
      <c r="AU72" s="1373"/>
      <c r="AV72" s="1373"/>
      <c r="AW72" s="1373"/>
      <c r="AX72" s="1373"/>
      <c r="AY72" s="1374"/>
      <c r="AZ72" s="1374"/>
      <c r="BA72" s="1373"/>
      <c r="BB72" s="1373"/>
      <c r="BC72" s="1373"/>
      <c r="BD72" s="1373"/>
      <c r="BE72" s="1373"/>
      <c r="BF72" s="1374"/>
      <c r="BG72" s="1374"/>
      <c r="BH72" s="1373"/>
      <c r="BI72" s="1373"/>
      <c r="BJ72" s="1373"/>
      <c r="BK72" s="1373"/>
      <c r="BL72" s="1373"/>
      <c r="BM72" s="1374"/>
      <c r="BN72" s="1374"/>
      <c r="BO72" s="1373"/>
      <c r="BP72" s="1373"/>
      <c r="BQ72" s="1373"/>
      <c r="BR72" s="1373"/>
      <c r="BS72" s="1373"/>
      <c r="BT72" s="1374"/>
      <c r="BU72" s="1374"/>
      <c r="BV72" s="1373"/>
      <c r="BW72" s="1373"/>
      <c r="BX72" s="1373"/>
      <c r="BY72" s="1373"/>
      <c r="BZ72" s="1373"/>
      <c r="CA72" s="1374"/>
      <c r="CB72" s="1374"/>
      <c r="CC72" s="1373"/>
      <c r="CD72" s="1375">
        <f t="shared" si="65"/>
        <v>3</v>
      </c>
      <c r="CE72" s="144">
        <v>1.4</v>
      </c>
      <c r="CF72" s="145">
        <v>2.2000000000000002</v>
      </c>
      <c r="CG72" s="152">
        <v>5.72</v>
      </c>
      <c r="CH72" s="153">
        <f t="shared" si="108"/>
        <v>4.1999999999999993</v>
      </c>
      <c r="CI72" s="147">
        <f t="shared" si="109"/>
        <v>6.6000000000000005</v>
      </c>
      <c r="CJ72" s="148">
        <f t="shared" si="110"/>
        <v>17.16</v>
      </c>
      <c r="CK72" s="549">
        <v>1600</v>
      </c>
      <c r="CL72" s="549">
        <v>1600</v>
      </c>
      <c r="CM72" s="776">
        <f t="shared" si="93"/>
        <v>1066.6666666666667</v>
      </c>
      <c r="CN72" s="558">
        <f>CL72*(1-CN56)</f>
        <v>448.00000000000006</v>
      </c>
      <c r="CO72" s="250">
        <v>317.33</v>
      </c>
      <c r="CP72" s="1483">
        <f t="shared" si="94"/>
        <v>237.9975</v>
      </c>
      <c r="CQ72" s="1483">
        <f t="shared" si="95"/>
        <v>79.332499999999996</v>
      </c>
      <c r="CR72" s="250">
        <f t="shared" si="69"/>
        <v>951.99</v>
      </c>
      <c r="CS72" s="1481">
        <f t="shared" si="96"/>
        <v>713.99250000000006</v>
      </c>
      <c r="CT72" s="1481">
        <f t="shared" si="97"/>
        <v>237.9975</v>
      </c>
      <c r="CU72" s="1333"/>
      <c r="CV72" s="1293"/>
      <c r="CW72" s="1279">
        <f t="shared" si="70"/>
        <v>0</v>
      </c>
      <c r="CX72" s="1279">
        <f t="shared" si="71"/>
        <v>951.99</v>
      </c>
      <c r="CY72" s="1279"/>
      <c r="CZ72" s="1293"/>
      <c r="DA72" s="1294">
        <f t="shared" si="72"/>
        <v>1.4</v>
      </c>
      <c r="DB72" s="1295">
        <f t="shared" si="73"/>
        <v>2.2000000000000002</v>
      </c>
      <c r="DC72" s="1296">
        <f t="shared" si="74"/>
        <v>0</v>
      </c>
      <c r="DD72" s="1294">
        <f t="shared" si="75"/>
        <v>1.4</v>
      </c>
      <c r="DE72" s="1295">
        <f t="shared" si="76"/>
        <v>2.2000000000000002</v>
      </c>
      <c r="DF72" s="1296">
        <f t="shared" si="77"/>
        <v>5.72</v>
      </c>
      <c r="DG72" s="1294">
        <f t="shared" si="78"/>
        <v>0</v>
      </c>
      <c r="DH72" s="1295">
        <f t="shared" si="79"/>
        <v>0</v>
      </c>
      <c r="DI72" s="1296">
        <f t="shared" si="80"/>
        <v>5.72</v>
      </c>
      <c r="DJ72" s="1294">
        <f t="shared" si="81"/>
        <v>1.4</v>
      </c>
      <c r="DK72" s="1295">
        <f t="shared" si="82"/>
        <v>2.2000000000000002</v>
      </c>
      <c r="DL72" s="1296">
        <f t="shared" si="83"/>
        <v>0</v>
      </c>
      <c r="DM72" s="1294">
        <f t="shared" si="84"/>
        <v>0</v>
      </c>
      <c r="DN72" s="1295">
        <f t="shared" si="85"/>
        <v>0</v>
      </c>
      <c r="DO72" s="1296">
        <f t="shared" si="86"/>
        <v>5.72</v>
      </c>
      <c r="DP72" s="1294">
        <f t="shared" si="87"/>
        <v>0</v>
      </c>
      <c r="DQ72" s="1295">
        <f t="shared" si="88"/>
        <v>0</v>
      </c>
      <c r="DR72" s="1296">
        <f t="shared" si="89"/>
        <v>0</v>
      </c>
      <c r="DS72" s="1294">
        <f t="shared" si="90"/>
        <v>0</v>
      </c>
      <c r="DT72" s="1295">
        <f t="shared" si="91"/>
        <v>0</v>
      </c>
      <c r="DU72" s="1296">
        <f t="shared" si="92"/>
        <v>0</v>
      </c>
    </row>
    <row r="73" spans="1:286" s="1229" customFormat="1">
      <c r="A73" s="1366"/>
      <c r="B73" s="1271"/>
      <c r="C73" s="156" t="s">
        <v>352</v>
      </c>
      <c r="D73" s="151">
        <v>0.79166666666666663</v>
      </c>
      <c r="E73" s="1336" t="s">
        <v>304</v>
      </c>
      <c r="F73" s="1336" t="s">
        <v>305</v>
      </c>
      <c r="G73" s="1337" t="str">
        <f t="shared" si="111"/>
        <v>PRIME</v>
      </c>
      <c r="H73" s="1300" t="s">
        <v>256</v>
      </c>
      <c r="I73" s="1306" t="s">
        <v>306</v>
      </c>
      <c r="J73" s="1306" t="s">
        <v>314</v>
      </c>
      <c r="K73" s="1373"/>
      <c r="L73" s="1373"/>
      <c r="M73" s="1373"/>
      <c r="N73" s="1373"/>
      <c r="O73" s="1373"/>
      <c r="P73" s="1374"/>
      <c r="Q73" s="1374"/>
      <c r="R73" s="1373"/>
      <c r="S73" s="1373"/>
      <c r="T73" s="1373"/>
      <c r="U73" s="1373">
        <v>1</v>
      </c>
      <c r="V73" s="1373"/>
      <c r="W73" s="1374"/>
      <c r="X73" s="1374"/>
      <c r="Y73" s="1373">
        <v>1</v>
      </c>
      <c r="Z73" s="1373"/>
      <c r="AA73" s="1373">
        <v>1</v>
      </c>
      <c r="AB73" s="1373"/>
      <c r="AC73" s="1373"/>
      <c r="AD73" s="1374"/>
      <c r="AE73" s="1374"/>
      <c r="AF73" s="1373">
        <v>1</v>
      </c>
      <c r="AG73" s="1373"/>
      <c r="AH73" s="1373"/>
      <c r="AI73" s="1373"/>
      <c r="AJ73" s="1373"/>
      <c r="AK73" s="1374"/>
      <c r="AL73" s="1374"/>
      <c r="AM73" s="1290"/>
      <c r="AN73" s="1290"/>
      <c r="AO73" s="1373">
        <v>1</v>
      </c>
      <c r="AP73" s="1373"/>
      <c r="AQ73" s="1373"/>
      <c r="AR73" s="1374"/>
      <c r="AS73" s="1374"/>
      <c r="AT73" s="1373"/>
      <c r="AU73" s="1373"/>
      <c r="AV73" s="1373">
        <v>1</v>
      </c>
      <c r="AW73" s="1373"/>
      <c r="AX73" s="1373"/>
      <c r="AY73" s="1374"/>
      <c r="AZ73" s="1374"/>
      <c r="BA73" s="1373"/>
      <c r="BB73" s="1373"/>
      <c r="BC73" s="1373"/>
      <c r="BD73" s="1373"/>
      <c r="BE73" s="1373"/>
      <c r="BF73" s="1374"/>
      <c r="BG73" s="1374"/>
      <c r="BH73" s="1373"/>
      <c r="BI73" s="1373"/>
      <c r="BJ73" s="1373"/>
      <c r="BK73" s="1373"/>
      <c r="BL73" s="1373"/>
      <c r="BM73" s="1374"/>
      <c r="BN73" s="1374"/>
      <c r="BO73" s="1373"/>
      <c r="BP73" s="1373"/>
      <c r="BQ73" s="1373"/>
      <c r="BR73" s="1373"/>
      <c r="BS73" s="1373"/>
      <c r="BT73" s="1374"/>
      <c r="BU73" s="1374"/>
      <c r="BV73" s="1373"/>
      <c r="BW73" s="1373"/>
      <c r="BX73" s="1373"/>
      <c r="BY73" s="1373"/>
      <c r="BZ73" s="1373"/>
      <c r="CA73" s="1374"/>
      <c r="CB73" s="1374"/>
      <c r="CC73" s="1373"/>
      <c r="CD73" s="1375">
        <f t="shared" si="65"/>
        <v>6</v>
      </c>
      <c r="CE73" s="144">
        <v>1.3</v>
      </c>
      <c r="CF73" s="145">
        <v>4.3</v>
      </c>
      <c r="CG73" s="152">
        <v>5.72</v>
      </c>
      <c r="CH73" s="153">
        <f t="shared" si="108"/>
        <v>7.8000000000000007</v>
      </c>
      <c r="CI73" s="147">
        <f t="shared" si="109"/>
        <v>25.799999999999997</v>
      </c>
      <c r="CJ73" s="148">
        <f t="shared" si="110"/>
        <v>34.32</v>
      </c>
      <c r="CK73" s="549">
        <v>2800</v>
      </c>
      <c r="CL73" s="549">
        <v>2800</v>
      </c>
      <c r="CM73" s="776">
        <f t="shared" si="93"/>
        <v>1866.6666666666665</v>
      </c>
      <c r="CN73" s="558">
        <f>CL73*(1-CO56)</f>
        <v>840.00000000000011</v>
      </c>
      <c r="CO73" s="250">
        <v>500</v>
      </c>
      <c r="CP73" s="1483">
        <f t="shared" si="94"/>
        <v>375</v>
      </c>
      <c r="CQ73" s="1483">
        <f t="shared" si="95"/>
        <v>125</v>
      </c>
      <c r="CR73" s="250">
        <f t="shared" si="69"/>
        <v>3000</v>
      </c>
      <c r="CS73" s="1481">
        <f t="shared" si="96"/>
        <v>2250</v>
      </c>
      <c r="CT73" s="1481">
        <f t="shared" si="97"/>
        <v>750</v>
      </c>
      <c r="CU73" s="1333"/>
      <c r="CV73" s="1324"/>
      <c r="CW73" s="1279">
        <f t="shared" si="70"/>
        <v>500</v>
      </c>
      <c r="CX73" s="1279">
        <f t="shared" si="71"/>
        <v>2500</v>
      </c>
      <c r="CY73" s="1279"/>
      <c r="CZ73" s="1324"/>
      <c r="DA73" s="1294">
        <f t="shared" si="72"/>
        <v>1.3</v>
      </c>
      <c r="DB73" s="1295">
        <f t="shared" si="73"/>
        <v>4.3</v>
      </c>
      <c r="DC73" s="1296">
        <f t="shared" si="74"/>
        <v>0</v>
      </c>
      <c r="DD73" s="1294">
        <f t="shared" si="75"/>
        <v>2.6</v>
      </c>
      <c r="DE73" s="1295">
        <f t="shared" si="76"/>
        <v>8.6</v>
      </c>
      <c r="DF73" s="1296">
        <f t="shared" si="77"/>
        <v>5.72</v>
      </c>
      <c r="DG73" s="1294">
        <f t="shared" si="78"/>
        <v>1.3</v>
      </c>
      <c r="DH73" s="1295">
        <f t="shared" si="79"/>
        <v>4.3</v>
      </c>
      <c r="DI73" s="1296">
        <f t="shared" si="80"/>
        <v>11.44</v>
      </c>
      <c r="DJ73" s="1294">
        <f t="shared" si="81"/>
        <v>1.3</v>
      </c>
      <c r="DK73" s="1295">
        <f t="shared" si="82"/>
        <v>4.3</v>
      </c>
      <c r="DL73" s="1296">
        <f t="shared" si="83"/>
        <v>5.72</v>
      </c>
      <c r="DM73" s="1294">
        <f t="shared" si="84"/>
        <v>1.3</v>
      </c>
      <c r="DN73" s="1295">
        <f t="shared" si="85"/>
        <v>4.3</v>
      </c>
      <c r="DO73" s="1296">
        <f t="shared" si="86"/>
        <v>5.72</v>
      </c>
      <c r="DP73" s="1294">
        <f t="shared" si="87"/>
        <v>0</v>
      </c>
      <c r="DQ73" s="1295">
        <f t="shared" si="88"/>
        <v>0</v>
      </c>
      <c r="DR73" s="1296">
        <f t="shared" si="89"/>
        <v>5.72</v>
      </c>
      <c r="DS73" s="1294">
        <f t="shared" si="90"/>
        <v>0</v>
      </c>
      <c r="DT73" s="1295">
        <f t="shared" si="91"/>
        <v>0</v>
      </c>
      <c r="DU73" s="1296">
        <f t="shared" si="92"/>
        <v>0</v>
      </c>
      <c r="DV73" s="1271"/>
      <c r="DW73" s="1271"/>
      <c r="DX73" s="1271"/>
      <c r="DY73" s="1271"/>
      <c r="DZ73" s="1271"/>
      <c r="EA73" s="1271"/>
      <c r="EB73" s="1271"/>
    </row>
    <row r="74" spans="1:286" s="1229" customFormat="1">
      <c r="A74" s="1366"/>
      <c r="B74" s="1271"/>
      <c r="C74" s="149" t="s">
        <v>353</v>
      </c>
      <c r="D74" s="151">
        <v>0.875</v>
      </c>
      <c r="E74" s="151" t="s">
        <v>322</v>
      </c>
      <c r="F74" s="151" t="s">
        <v>305</v>
      </c>
      <c r="G74" s="1337" t="str">
        <f t="shared" si="111"/>
        <v>PRIME</v>
      </c>
      <c r="H74" s="1300" t="s">
        <v>256</v>
      </c>
      <c r="I74" s="1306" t="s">
        <v>306</v>
      </c>
      <c r="J74" s="1306" t="s">
        <v>314</v>
      </c>
      <c r="K74" s="1373"/>
      <c r="L74" s="1373"/>
      <c r="M74" s="1373"/>
      <c r="N74" s="1373"/>
      <c r="O74" s="1373"/>
      <c r="P74" s="1374"/>
      <c r="Q74" s="1374"/>
      <c r="R74" s="1373"/>
      <c r="S74" s="1373"/>
      <c r="T74" s="1373"/>
      <c r="U74" s="1373"/>
      <c r="V74" s="1373">
        <v>1</v>
      </c>
      <c r="W74" s="1374"/>
      <c r="X74" s="1374"/>
      <c r="Y74" s="1373"/>
      <c r="Z74" s="1373">
        <v>1</v>
      </c>
      <c r="AA74" s="1373"/>
      <c r="AB74" s="1373">
        <v>1</v>
      </c>
      <c r="AC74" s="1373"/>
      <c r="AD74" s="1374"/>
      <c r="AE74" s="1374"/>
      <c r="AF74" s="1373"/>
      <c r="AG74" s="1373"/>
      <c r="AH74" s="1373">
        <v>1</v>
      </c>
      <c r="AI74" s="1373"/>
      <c r="AJ74" s="1373"/>
      <c r="AK74" s="1374"/>
      <c r="AL74" s="1374"/>
      <c r="AM74" s="1290"/>
      <c r="AN74" s="1290"/>
      <c r="AO74" s="1373"/>
      <c r="AP74" s="1373">
        <v>1</v>
      </c>
      <c r="AQ74" s="1373"/>
      <c r="AR74" s="1374"/>
      <c r="AS74" s="1374"/>
      <c r="AT74" s="1373"/>
      <c r="AU74" s="1373">
        <v>1</v>
      </c>
      <c r="AV74" s="1373"/>
      <c r="AW74" s="1373"/>
      <c r="AX74" s="1373"/>
      <c r="AY74" s="1374"/>
      <c r="AZ74" s="1374"/>
      <c r="BA74" s="1373"/>
      <c r="BB74" s="1373"/>
      <c r="BC74" s="1373"/>
      <c r="BD74" s="1373"/>
      <c r="BE74" s="1373"/>
      <c r="BF74" s="1374"/>
      <c r="BG74" s="1374"/>
      <c r="BH74" s="1373"/>
      <c r="BI74" s="1373"/>
      <c r="BJ74" s="1373"/>
      <c r="BK74" s="1373"/>
      <c r="BL74" s="1373"/>
      <c r="BM74" s="1374"/>
      <c r="BN74" s="1374"/>
      <c r="BO74" s="1373"/>
      <c r="BP74" s="1373"/>
      <c r="BQ74" s="1373"/>
      <c r="BR74" s="1373"/>
      <c r="BS74" s="1373"/>
      <c r="BT74" s="1374"/>
      <c r="BU74" s="1374"/>
      <c r="BV74" s="1373"/>
      <c r="BW74" s="1373"/>
      <c r="BX74" s="1373"/>
      <c r="BY74" s="1373"/>
      <c r="BZ74" s="1373"/>
      <c r="CA74" s="1374"/>
      <c r="CB74" s="1374"/>
      <c r="CC74" s="1373"/>
      <c r="CD74" s="1375">
        <f t="shared" si="65"/>
        <v>6</v>
      </c>
      <c r="CE74" s="144">
        <v>0.5</v>
      </c>
      <c r="CF74" s="145">
        <v>2.7</v>
      </c>
      <c r="CG74" s="152">
        <v>3.28</v>
      </c>
      <c r="CH74" s="153">
        <f>+CD74*CE74</f>
        <v>3</v>
      </c>
      <c r="CI74" s="147">
        <f>+CD74*CF74</f>
        <v>16.200000000000003</v>
      </c>
      <c r="CJ74" s="148">
        <f>CD74*CG74</f>
        <v>19.68</v>
      </c>
      <c r="CK74" s="549">
        <v>1600</v>
      </c>
      <c r="CL74" s="549">
        <v>1600</v>
      </c>
      <c r="CM74" s="776">
        <f t="shared" si="93"/>
        <v>1066.6666666666667</v>
      </c>
      <c r="CN74" s="558">
        <f>CL74*(1-CN56)</f>
        <v>448.00000000000006</v>
      </c>
      <c r="CO74" s="250">
        <f>CN74/30*J74</f>
        <v>298.66666666666669</v>
      </c>
      <c r="CP74" s="1483">
        <f t="shared" si="94"/>
        <v>224</v>
      </c>
      <c r="CQ74" s="1483">
        <f t="shared" si="95"/>
        <v>74.666666666666671</v>
      </c>
      <c r="CR74" s="250">
        <f t="shared" si="69"/>
        <v>1792</v>
      </c>
      <c r="CS74" s="1481">
        <f t="shared" si="96"/>
        <v>1344</v>
      </c>
      <c r="CT74" s="1481">
        <f t="shared" si="97"/>
        <v>448</v>
      </c>
      <c r="CU74" s="1333"/>
      <c r="CV74" s="1324"/>
      <c r="CW74" s="1279">
        <f t="shared" si="70"/>
        <v>298.66666666666669</v>
      </c>
      <c r="CX74" s="1279">
        <f t="shared" si="71"/>
        <v>1493.3333333333335</v>
      </c>
      <c r="CY74" s="1279"/>
      <c r="CZ74" s="1324"/>
      <c r="DA74" s="1294">
        <f t="shared" si="72"/>
        <v>0.5</v>
      </c>
      <c r="DB74" s="1295">
        <f t="shared" si="73"/>
        <v>2.7</v>
      </c>
      <c r="DC74" s="1296">
        <f t="shared" si="74"/>
        <v>0</v>
      </c>
      <c r="DD74" s="1294">
        <f t="shared" si="75"/>
        <v>1</v>
      </c>
      <c r="DE74" s="1295">
        <f t="shared" si="76"/>
        <v>5.4</v>
      </c>
      <c r="DF74" s="1296">
        <f t="shared" si="77"/>
        <v>3.28</v>
      </c>
      <c r="DG74" s="1294">
        <f t="shared" si="78"/>
        <v>0.5</v>
      </c>
      <c r="DH74" s="1295">
        <f t="shared" si="79"/>
        <v>2.7</v>
      </c>
      <c r="DI74" s="1296">
        <f t="shared" si="80"/>
        <v>6.56</v>
      </c>
      <c r="DJ74" s="1294">
        <f t="shared" si="81"/>
        <v>0.5</v>
      </c>
      <c r="DK74" s="1295">
        <f t="shared" si="82"/>
        <v>2.7</v>
      </c>
      <c r="DL74" s="1296">
        <f t="shared" si="83"/>
        <v>3.28</v>
      </c>
      <c r="DM74" s="1294">
        <f t="shared" si="84"/>
        <v>0.5</v>
      </c>
      <c r="DN74" s="1295">
        <f t="shared" si="85"/>
        <v>2.7</v>
      </c>
      <c r="DO74" s="1296">
        <f t="shared" si="86"/>
        <v>3.28</v>
      </c>
      <c r="DP74" s="1294">
        <f t="shared" si="87"/>
        <v>0</v>
      </c>
      <c r="DQ74" s="1295">
        <f t="shared" si="88"/>
        <v>0</v>
      </c>
      <c r="DR74" s="1296">
        <f t="shared" si="89"/>
        <v>3.28</v>
      </c>
      <c r="DS74" s="1294">
        <f t="shared" si="90"/>
        <v>0</v>
      </c>
      <c r="DT74" s="1295">
        <f t="shared" si="91"/>
        <v>0</v>
      </c>
      <c r="DU74" s="1296">
        <f t="shared" si="92"/>
        <v>0</v>
      </c>
      <c r="DV74" s="1271"/>
      <c r="DW74" s="1271"/>
      <c r="DX74" s="1271"/>
      <c r="DY74" s="1271"/>
      <c r="DZ74" s="1271"/>
      <c r="EA74" s="1271"/>
      <c r="EB74" s="1271"/>
    </row>
    <row r="75" spans="1:286" ht="19.149999999999999" customHeight="1" thickBot="1">
      <c r="A75" s="1283"/>
      <c r="B75" s="1271"/>
      <c r="C75" s="1998" t="s">
        <v>362</v>
      </c>
      <c r="D75" s="1999"/>
      <c r="E75" s="1999"/>
      <c r="F75" s="1999"/>
      <c r="G75" s="1999"/>
      <c r="H75" s="1999"/>
      <c r="I75" s="1999"/>
      <c r="J75" s="2000"/>
      <c r="K75" s="1320">
        <f t="shared" ref="K75:AP75" si="112">SUM(K57:K74)</f>
        <v>0</v>
      </c>
      <c r="L75" s="1320">
        <f t="shared" si="112"/>
        <v>0</v>
      </c>
      <c r="M75" s="1320">
        <f t="shared" si="112"/>
        <v>0</v>
      </c>
      <c r="N75" s="1320">
        <f t="shared" si="112"/>
        <v>2</v>
      </c>
      <c r="O75" s="1320">
        <f t="shared" si="112"/>
        <v>3</v>
      </c>
      <c r="P75" s="1320">
        <f t="shared" si="112"/>
        <v>0</v>
      </c>
      <c r="Q75" s="1320">
        <f t="shared" si="112"/>
        <v>1</v>
      </c>
      <c r="R75" s="1320">
        <f t="shared" si="112"/>
        <v>5</v>
      </c>
      <c r="S75" s="1320">
        <f t="shared" si="112"/>
        <v>3</v>
      </c>
      <c r="T75" s="1320">
        <f t="shared" si="112"/>
        <v>2</v>
      </c>
      <c r="U75" s="1320">
        <f t="shared" si="112"/>
        <v>4</v>
      </c>
      <c r="V75" s="1320">
        <f t="shared" si="112"/>
        <v>4</v>
      </c>
      <c r="W75" s="1320">
        <f t="shared" si="112"/>
        <v>0</v>
      </c>
      <c r="X75" s="1320">
        <f t="shared" si="112"/>
        <v>1</v>
      </c>
      <c r="Y75" s="1320">
        <f t="shared" si="112"/>
        <v>3</v>
      </c>
      <c r="Z75" s="1320">
        <f t="shared" si="112"/>
        <v>3</v>
      </c>
      <c r="AA75" s="1320">
        <f t="shared" si="112"/>
        <v>3</v>
      </c>
      <c r="AB75" s="1320">
        <f t="shared" si="112"/>
        <v>2</v>
      </c>
      <c r="AC75" s="1320">
        <f t="shared" si="112"/>
        <v>1</v>
      </c>
      <c r="AD75" s="1320">
        <f t="shared" si="112"/>
        <v>0</v>
      </c>
      <c r="AE75" s="1320">
        <f t="shared" si="112"/>
        <v>1</v>
      </c>
      <c r="AF75" s="1320">
        <f t="shared" si="112"/>
        <v>3</v>
      </c>
      <c r="AG75" s="1320">
        <f t="shared" si="112"/>
        <v>1</v>
      </c>
      <c r="AH75" s="1320">
        <f t="shared" si="112"/>
        <v>2</v>
      </c>
      <c r="AI75" s="1320">
        <f t="shared" si="112"/>
        <v>2</v>
      </c>
      <c r="AJ75" s="1320">
        <f t="shared" si="112"/>
        <v>0</v>
      </c>
      <c r="AK75" s="1320">
        <f t="shared" si="112"/>
        <v>0</v>
      </c>
      <c r="AL75" s="1320">
        <f t="shared" si="112"/>
        <v>0</v>
      </c>
      <c r="AM75" s="1320">
        <f t="shared" si="112"/>
        <v>0</v>
      </c>
      <c r="AN75" s="1320">
        <f t="shared" si="112"/>
        <v>0</v>
      </c>
      <c r="AO75" s="1320">
        <f t="shared" si="112"/>
        <v>2</v>
      </c>
      <c r="AP75" s="1320">
        <f t="shared" si="112"/>
        <v>3</v>
      </c>
      <c r="AQ75" s="1320">
        <f t="shared" ref="AQ75:CD75" si="113">SUM(AQ57:AQ74)</f>
        <v>1</v>
      </c>
      <c r="AR75" s="1320">
        <f t="shared" si="113"/>
        <v>0</v>
      </c>
      <c r="AS75" s="1320">
        <f t="shared" si="113"/>
        <v>1</v>
      </c>
      <c r="AT75" s="1320">
        <f t="shared" si="113"/>
        <v>1</v>
      </c>
      <c r="AU75" s="1320">
        <f t="shared" si="113"/>
        <v>3</v>
      </c>
      <c r="AV75" s="1320">
        <f t="shared" si="113"/>
        <v>2</v>
      </c>
      <c r="AW75" s="1320">
        <f t="shared" si="113"/>
        <v>1</v>
      </c>
      <c r="AX75" s="1320">
        <f t="shared" si="113"/>
        <v>0</v>
      </c>
      <c r="AY75" s="1320">
        <f t="shared" si="113"/>
        <v>0</v>
      </c>
      <c r="AZ75" s="1320">
        <f t="shared" si="113"/>
        <v>0</v>
      </c>
      <c r="BA75" s="1320">
        <f t="shared" si="113"/>
        <v>0</v>
      </c>
      <c r="BB75" s="1320">
        <f t="shared" si="113"/>
        <v>0</v>
      </c>
      <c r="BC75" s="1320">
        <f t="shared" si="113"/>
        <v>0</v>
      </c>
      <c r="BD75" s="1320">
        <f t="shared" si="113"/>
        <v>0</v>
      </c>
      <c r="BE75" s="1320">
        <f t="shared" si="113"/>
        <v>0</v>
      </c>
      <c r="BF75" s="1320">
        <f t="shared" si="113"/>
        <v>0</v>
      </c>
      <c r="BG75" s="1320">
        <f t="shared" si="113"/>
        <v>0</v>
      </c>
      <c r="BH75" s="1320">
        <f t="shared" si="113"/>
        <v>0</v>
      </c>
      <c r="BI75" s="1320">
        <f t="shared" si="113"/>
        <v>0</v>
      </c>
      <c r="BJ75" s="1320">
        <f t="shared" si="113"/>
        <v>0</v>
      </c>
      <c r="BK75" s="1320">
        <f t="shared" si="113"/>
        <v>0</v>
      </c>
      <c r="BL75" s="1320">
        <f t="shared" si="113"/>
        <v>0</v>
      </c>
      <c r="BM75" s="1320">
        <f t="shared" si="113"/>
        <v>0</v>
      </c>
      <c r="BN75" s="1320">
        <f t="shared" si="113"/>
        <v>0</v>
      </c>
      <c r="BO75" s="1320">
        <f t="shared" si="113"/>
        <v>0</v>
      </c>
      <c r="BP75" s="1320">
        <f t="shared" si="113"/>
        <v>0</v>
      </c>
      <c r="BQ75" s="1320">
        <f t="shared" si="113"/>
        <v>0</v>
      </c>
      <c r="BR75" s="1320">
        <f t="shared" si="113"/>
        <v>0</v>
      </c>
      <c r="BS75" s="1320">
        <f t="shared" si="113"/>
        <v>0</v>
      </c>
      <c r="BT75" s="1320">
        <f t="shared" si="113"/>
        <v>0</v>
      </c>
      <c r="BU75" s="1320">
        <f t="shared" si="113"/>
        <v>0</v>
      </c>
      <c r="BV75" s="1320">
        <f t="shared" si="113"/>
        <v>0</v>
      </c>
      <c r="BW75" s="1320">
        <f t="shared" si="113"/>
        <v>0</v>
      </c>
      <c r="BX75" s="1320">
        <f t="shared" si="113"/>
        <v>0</v>
      </c>
      <c r="BY75" s="1320">
        <f t="shared" si="113"/>
        <v>0</v>
      </c>
      <c r="BZ75" s="1320">
        <f t="shared" si="113"/>
        <v>0</v>
      </c>
      <c r="CA75" s="1320">
        <f t="shared" si="113"/>
        <v>0</v>
      </c>
      <c r="CB75" s="1320">
        <f t="shared" si="113"/>
        <v>0</v>
      </c>
      <c r="CC75" s="1320">
        <f t="shared" si="113"/>
        <v>0</v>
      </c>
      <c r="CD75" s="1359">
        <f t="shared" si="113"/>
        <v>60</v>
      </c>
      <c r="CE75" s="1500"/>
      <c r="CF75" s="1360"/>
      <c r="CG75" s="1361"/>
      <c r="CH75" s="1500">
        <f>SUM(CH57:CH74)</f>
        <v>62</v>
      </c>
      <c r="CI75" s="1500">
        <f>SUM(CI57:CI74)</f>
        <v>155.59999999999997</v>
      </c>
      <c r="CJ75" s="1500">
        <f>SUM(CJ57:CJ74)</f>
        <v>190.51</v>
      </c>
      <c r="CK75" s="318"/>
      <c r="CL75" s="318"/>
      <c r="CM75" s="318"/>
      <c r="CN75" s="1323"/>
      <c r="CO75" s="1323"/>
      <c r="CP75" s="1323"/>
      <c r="CQ75" s="1323"/>
      <c r="CR75" s="266">
        <f>SUM(CR57:CR74)</f>
        <v>18020</v>
      </c>
      <c r="CS75" s="266">
        <f>SUM(CS57:CS74)</f>
        <v>13515</v>
      </c>
      <c r="CT75" s="266">
        <f>SUM(CT57:CT74)</f>
        <v>4505</v>
      </c>
      <c r="CU75" s="1333"/>
      <c r="CV75" s="1386"/>
      <c r="CW75" s="1325">
        <f>SUM(CW57:CW74)</f>
        <v>9247.996666666666</v>
      </c>
      <c r="CX75" s="1325">
        <f>SUM(CX57:CX74)</f>
        <v>8772.003333333334</v>
      </c>
      <c r="CY75" s="1325">
        <f>SUM(CY57:CY74)</f>
        <v>0</v>
      </c>
      <c r="CZ75" s="1324"/>
      <c r="DA75" s="1326">
        <f t="shared" ref="DA75:DU75" si="114">SUM(DA57:DA74)</f>
        <v>20.000000000000004</v>
      </c>
      <c r="DB75" s="1326">
        <f t="shared" si="114"/>
        <v>48</v>
      </c>
      <c r="DC75" s="1326">
        <f t="shared" si="114"/>
        <v>22.38</v>
      </c>
      <c r="DD75" s="1326">
        <f t="shared" si="114"/>
        <v>12</v>
      </c>
      <c r="DE75" s="1326">
        <f t="shared" si="114"/>
        <v>33.599999999999994</v>
      </c>
      <c r="DF75" s="1326">
        <f t="shared" si="114"/>
        <v>58.749999999999993</v>
      </c>
      <c r="DG75" s="1326">
        <f t="shared" si="114"/>
        <v>9</v>
      </c>
      <c r="DH75" s="1326">
        <f t="shared" si="114"/>
        <v>21.4</v>
      </c>
      <c r="DI75" s="1326">
        <f t="shared" si="114"/>
        <v>41.04</v>
      </c>
      <c r="DJ75" s="1326">
        <f t="shared" si="114"/>
        <v>7.4999999999999991</v>
      </c>
      <c r="DK75" s="1326">
        <f t="shared" si="114"/>
        <v>18.2</v>
      </c>
      <c r="DL75" s="1326">
        <f t="shared" si="114"/>
        <v>24.14</v>
      </c>
      <c r="DM75" s="1326">
        <f t="shared" si="114"/>
        <v>6.9</v>
      </c>
      <c r="DN75" s="1326">
        <f t="shared" si="114"/>
        <v>18.3</v>
      </c>
      <c r="DO75" s="1326">
        <f t="shared" si="114"/>
        <v>23.88</v>
      </c>
      <c r="DP75" s="1326">
        <f t="shared" si="114"/>
        <v>0</v>
      </c>
      <c r="DQ75" s="1326">
        <f t="shared" si="114"/>
        <v>0</v>
      </c>
      <c r="DR75" s="1326">
        <f t="shared" si="114"/>
        <v>20.32</v>
      </c>
      <c r="DS75" s="1326">
        <f t="shared" si="114"/>
        <v>0</v>
      </c>
      <c r="DT75" s="1326">
        <f t="shared" si="114"/>
        <v>0</v>
      </c>
      <c r="DU75" s="1326">
        <f t="shared" si="114"/>
        <v>0</v>
      </c>
    </row>
    <row r="76" spans="1:286" ht="8.4499999999999993" customHeight="1">
      <c r="C76" s="1327"/>
      <c r="D76" s="1328"/>
      <c r="E76" s="1328"/>
      <c r="F76" s="1328"/>
      <c r="G76" s="1364"/>
      <c r="H76" s="1364"/>
      <c r="I76" s="1364"/>
      <c r="J76" s="1364"/>
      <c r="K76" s="1329"/>
      <c r="L76" s="1329"/>
      <c r="M76" s="1329"/>
      <c r="N76" s="1329"/>
      <c r="O76" s="1329"/>
      <c r="P76" s="1329"/>
      <c r="Q76" s="1329"/>
      <c r="R76" s="1329"/>
      <c r="S76" s="1329"/>
      <c r="T76" s="1329"/>
      <c r="U76" s="1329"/>
      <c r="V76" s="1329"/>
      <c r="W76" s="1329"/>
      <c r="X76" s="1329"/>
      <c r="Y76" s="1329"/>
      <c r="Z76" s="1329"/>
      <c r="AA76" s="1329"/>
      <c r="AB76" s="1329"/>
      <c r="AC76" s="1329"/>
      <c r="AD76" s="1329"/>
      <c r="AE76" s="1329"/>
      <c r="AF76" s="1329"/>
      <c r="AG76" s="1329"/>
      <c r="AH76" s="1329"/>
      <c r="AI76" s="1329"/>
      <c r="AJ76" s="1329"/>
      <c r="AK76" s="1329"/>
      <c r="AL76" s="1329"/>
      <c r="AM76" s="1329"/>
      <c r="AN76" s="1329"/>
      <c r="AO76" s="1329"/>
      <c r="AP76" s="1329"/>
      <c r="AQ76" s="1329"/>
      <c r="AR76" s="1329"/>
      <c r="AS76" s="1329"/>
      <c r="AT76" s="1329"/>
      <c r="AU76" s="1329"/>
      <c r="AV76" s="1329"/>
      <c r="AW76" s="1329"/>
      <c r="AX76" s="1329"/>
      <c r="AY76" s="1329"/>
      <c r="AZ76" s="1329"/>
      <c r="BA76" s="1329"/>
      <c r="BB76" s="1329"/>
      <c r="BC76" s="1329"/>
      <c r="BD76" s="1329"/>
      <c r="BE76" s="1329"/>
      <c r="BF76" s="1329"/>
      <c r="BG76" s="1329"/>
      <c r="BH76" s="1329"/>
      <c r="BI76" s="1329"/>
      <c r="BJ76" s="1329"/>
      <c r="BK76" s="1329"/>
      <c r="BL76" s="1329"/>
      <c r="BM76" s="1329"/>
      <c r="BN76" s="1329"/>
      <c r="BO76" s="1329"/>
      <c r="BP76" s="1329"/>
      <c r="BQ76" s="1329"/>
      <c r="BR76" s="1329"/>
      <c r="BS76" s="1329"/>
      <c r="BT76" s="1329"/>
      <c r="BU76" s="1329"/>
      <c r="BV76" s="1329"/>
      <c r="BW76" s="1329"/>
      <c r="BX76" s="1329"/>
      <c r="BY76" s="1329"/>
      <c r="BZ76" s="1329"/>
      <c r="CA76" s="1329"/>
      <c r="CB76" s="1329"/>
      <c r="CC76" s="1329"/>
      <c r="CD76" s="1329"/>
      <c r="CE76" s="1330"/>
      <c r="CF76" s="1330"/>
      <c r="CG76" s="1330"/>
      <c r="CH76" s="1330"/>
      <c r="CI76" s="1330"/>
      <c r="CJ76" s="1331"/>
      <c r="CK76" s="547"/>
      <c r="CL76" s="547"/>
      <c r="CM76" s="322"/>
      <c r="CN76" s="1365"/>
      <c r="CO76" s="1387"/>
      <c r="CP76" s="1387"/>
      <c r="CQ76" s="1387"/>
      <c r="CR76" s="1333"/>
      <c r="CS76" s="1333"/>
      <c r="CT76" s="1333"/>
      <c r="CU76" s="1333"/>
      <c r="CV76" s="1324"/>
      <c r="CW76" s="1279"/>
      <c r="CX76" s="1279"/>
      <c r="CY76" s="1279"/>
      <c r="CZ76" s="1324"/>
      <c r="DA76" s="1326"/>
      <c r="DB76" s="1326"/>
      <c r="DC76" s="1326"/>
      <c r="DD76" s="1326"/>
      <c r="DE76" s="1326"/>
      <c r="DF76" s="1326"/>
      <c r="DG76" s="1326"/>
      <c r="DH76" s="1326"/>
      <c r="DI76" s="1326"/>
      <c r="DJ76" s="1326"/>
      <c r="DK76" s="1326"/>
      <c r="DL76" s="1326"/>
      <c r="DM76" s="1326"/>
      <c r="DN76" s="1326"/>
      <c r="DO76" s="1326"/>
      <c r="DP76" s="1326"/>
      <c r="DQ76" s="1326"/>
      <c r="DR76" s="1326"/>
      <c r="DS76" s="1326"/>
      <c r="DT76" s="1326"/>
      <c r="DU76" s="1326"/>
    </row>
    <row r="77" spans="1:286" ht="13.5" hidden="1" customHeight="1">
      <c r="A77" s="1283"/>
      <c r="B77" s="1271"/>
      <c r="C77" s="1497" t="s">
        <v>363</v>
      </c>
      <c r="D77" s="1273"/>
      <c r="E77" s="1273"/>
      <c r="F77" s="1273"/>
      <c r="G77" s="1273"/>
      <c r="H77" s="1273"/>
      <c r="I77" s="1273"/>
      <c r="J77" s="1273"/>
      <c r="K77" s="1274"/>
      <c r="L77" s="1274"/>
      <c r="M77" s="1274"/>
      <c r="N77" s="1274"/>
      <c r="O77" s="1274"/>
      <c r="P77" s="1274"/>
      <c r="Q77" s="1274"/>
      <c r="R77" s="1274"/>
      <c r="S77" s="1274"/>
      <c r="T77" s="1274"/>
      <c r="U77" s="1274"/>
      <c r="V77" s="1274"/>
      <c r="W77" s="1274"/>
      <c r="X77" s="1274"/>
      <c r="Y77" s="1274"/>
      <c r="Z77" s="1274"/>
      <c r="AA77" s="1274"/>
      <c r="AB77" s="1274"/>
      <c r="AC77" s="1274"/>
      <c r="AD77" s="1274"/>
      <c r="AE77" s="1274"/>
      <c r="AF77" s="1274"/>
      <c r="AG77" s="1274"/>
      <c r="AH77" s="1274"/>
      <c r="AI77" s="1274"/>
      <c r="AJ77" s="1274"/>
      <c r="AK77" s="1274"/>
      <c r="AL77" s="1274"/>
      <c r="AM77" s="1274"/>
      <c r="AN77" s="1274"/>
      <c r="AO77" s="1274"/>
      <c r="AP77" s="1274"/>
      <c r="AQ77" s="1274"/>
      <c r="AR77" s="1274"/>
      <c r="AS77" s="1274"/>
      <c r="AT77" s="1274"/>
      <c r="AU77" s="1274"/>
      <c r="AV77" s="1274"/>
      <c r="AW77" s="1274"/>
      <c r="AX77" s="1274"/>
      <c r="AY77" s="1274"/>
      <c r="AZ77" s="1274"/>
      <c r="BA77" s="1274"/>
      <c r="BB77" s="1274"/>
      <c r="BC77" s="1274"/>
      <c r="BD77" s="1274"/>
      <c r="BE77" s="1274"/>
      <c r="BF77" s="1274"/>
      <c r="BG77" s="1274"/>
      <c r="BH77" s="1274"/>
      <c r="BI77" s="1274"/>
      <c r="BJ77" s="1274"/>
      <c r="BK77" s="1274"/>
      <c r="BL77" s="1274"/>
      <c r="BM77" s="1274"/>
      <c r="BN77" s="1274"/>
      <c r="BO77" s="1274"/>
      <c r="BP77" s="1274"/>
      <c r="BQ77" s="1274"/>
      <c r="BR77" s="1274"/>
      <c r="BS77" s="1274"/>
      <c r="BT77" s="1274"/>
      <c r="BU77" s="1274"/>
      <c r="BV77" s="1274"/>
      <c r="BW77" s="1274"/>
      <c r="BX77" s="1274"/>
      <c r="BY77" s="1274"/>
      <c r="BZ77" s="1274"/>
      <c r="CA77" s="1274"/>
      <c r="CB77" s="1274"/>
      <c r="CC77" s="1274"/>
      <c r="CD77" s="1274"/>
      <c r="CE77" s="1274"/>
      <c r="CF77" s="1274"/>
      <c r="CG77" s="1274"/>
      <c r="CH77" s="1276"/>
      <c r="CI77" s="1274"/>
      <c r="CJ77" s="1389"/>
      <c r="CK77" s="292" t="s">
        <v>364</v>
      </c>
      <c r="CL77" s="292" t="s">
        <v>365</v>
      </c>
      <c r="CM77" s="324"/>
      <c r="CN77" s="292"/>
      <c r="CO77" s="320"/>
      <c r="CP77" s="320"/>
      <c r="CQ77" s="320"/>
      <c r="CR77" s="1277"/>
      <c r="CS77" s="1277"/>
      <c r="CT77" s="1277"/>
      <c r="CU77" s="1333"/>
      <c r="CV77" s="1232"/>
      <c r="CW77" s="1279"/>
      <c r="CX77" s="1279"/>
      <c r="CY77" s="1279"/>
      <c r="CZ77" s="1232"/>
      <c r="DA77" s="1984">
        <v>1</v>
      </c>
      <c r="DB77" s="1985"/>
      <c r="DC77" s="1986"/>
      <c r="DD77" s="1984">
        <v>2</v>
      </c>
      <c r="DE77" s="1985"/>
      <c r="DF77" s="1986"/>
      <c r="DG77" s="1984">
        <v>3</v>
      </c>
      <c r="DH77" s="1985"/>
      <c r="DI77" s="1986"/>
      <c r="DJ77" s="1984">
        <v>4</v>
      </c>
      <c r="DK77" s="1985"/>
      <c r="DL77" s="1986"/>
      <c r="DM77" s="1984">
        <v>5</v>
      </c>
      <c r="DN77" s="1985"/>
      <c r="DO77" s="1986"/>
      <c r="DP77" s="1984">
        <v>6</v>
      </c>
      <c r="DQ77" s="1985"/>
      <c r="DR77" s="1986"/>
      <c r="DS77" s="1984">
        <v>7</v>
      </c>
      <c r="DT77" s="1985"/>
      <c r="DU77" s="1986"/>
    </row>
    <row r="78" spans="1:286" s="1372" customFormat="1" ht="16.149999999999999" hidden="1" customHeight="1" thickBot="1">
      <c r="A78" s="1366"/>
      <c r="B78" s="1271"/>
      <c r="C78" s="156" t="s">
        <v>366</v>
      </c>
      <c r="D78" s="200">
        <v>0.29166666666666669</v>
      </c>
      <c r="E78" s="200" t="s">
        <v>304</v>
      </c>
      <c r="F78" s="200" t="s">
        <v>305</v>
      </c>
      <c r="G78" s="1367" t="str">
        <f t="shared" ref="G78" si="115">IF(D78&lt;=0.541,"DAY",(IF(D78&lt;=0.74930556,"EARLY",(IF(D78&lt;=0.97916667,"PRIME","LATE")))))</f>
        <v>DAY</v>
      </c>
      <c r="H78" s="1287" t="s">
        <v>256</v>
      </c>
      <c r="I78" s="1286" t="s">
        <v>306</v>
      </c>
      <c r="J78" s="1286" t="s">
        <v>367</v>
      </c>
      <c r="K78" s="1368"/>
      <c r="L78" s="1368"/>
      <c r="M78" s="1368"/>
      <c r="N78" s="1368"/>
      <c r="O78" s="1368"/>
      <c r="P78" s="1369"/>
      <c r="Q78" s="1369"/>
      <c r="R78" s="1368"/>
      <c r="S78" s="1368"/>
      <c r="T78" s="1368"/>
      <c r="U78" s="1368"/>
      <c r="V78" s="1368"/>
      <c r="W78" s="1369"/>
      <c r="X78" s="1369"/>
      <c r="Y78" s="1368"/>
      <c r="Z78" s="1368"/>
      <c r="AA78" s="1368"/>
      <c r="AB78" s="1368"/>
      <c r="AC78" s="1368"/>
      <c r="AD78" s="1369"/>
      <c r="AE78" s="1369"/>
      <c r="AF78" s="1368"/>
      <c r="AG78" s="1368"/>
      <c r="AH78" s="1368"/>
      <c r="AI78" s="1368"/>
      <c r="AJ78" s="1368"/>
      <c r="AK78" s="1369"/>
      <c r="AL78" s="1369"/>
      <c r="AM78" s="1368"/>
      <c r="AN78" s="1368"/>
      <c r="AO78" s="1368"/>
      <c r="AP78" s="1368"/>
      <c r="AQ78" s="1368"/>
      <c r="AR78" s="1369"/>
      <c r="AS78" s="1369"/>
      <c r="AT78" s="1368"/>
      <c r="AU78" s="1368"/>
      <c r="AV78" s="1368"/>
      <c r="AW78" s="1368"/>
      <c r="AX78" s="1368"/>
      <c r="AY78" s="1369"/>
      <c r="AZ78" s="1369"/>
      <c r="BA78" s="1368"/>
      <c r="BB78" s="1368"/>
      <c r="BC78" s="1368"/>
      <c r="BD78" s="1368"/>
      <c r="BE78" s="1368"/>
      <c r="BF78" s="1369"/>
      <c r="BG78" s="1369"/>
      <c r="BH78" s="1368"/>
      <c r="BI78" s="1368"/>
      <c r="BJ78" s="1368"/>
      <c r="BK78" s="1368"/>
      <c r="BL78" s="1368"/>
      <c r="BM78" s="1369"/>
      <c r="BN78" s="1369"/>
      <c r="BO78" s="1368"/>
      <c r="BP78" s="1368"/>
      <c r="BQ78" s="1368"/>
      <c r="BR78" s="1368"/>
      <c r="BS78" s="1368"/>
      <c r="BT78" s="1369"/>
      <c r="BU78" s="1369"/>
      <c r="BV78" s="1368"/>
      <c r="BW78" s="1368"/>
      <c r="BX78" s="1368"/>
      <c r="BY78" s="1368"/>
      <c r="BZ78" s="1368"/>
      <c r="CA78" s="1369"/>
      <c r="CB78" s="1369"/>
      <c r="CC78" s="1368"/>
      <c r="CD78" s="1370">
        <f t="shared" ref="CD78:CD87" si="116">SUM(K78:CC78)</f>
        <v>0</v>
      </c>
      <c r="CE78" s="205">
        <v>1.7</v>
      </c>
      <c r="CF78" s="206">
        <v>0.6</v>
      </c>
      <c r="CG78" s="330">
        <f t="shared" ref="CG78:CG100" si="117">(CE78*$CH$7)+(CF78*$CI$7)</f>
        <v>1.2293488636780849</v>
      </c>
      <c r="CH78" s="208">
        <f t="shared" ref="CH78" si="118">+CD78*CE78</f>
        <v>0</v>
      </c>
      <c r="CI78" s="209">
        <f t="shared" ref="CI78" si="119">+CD78*CF78</f>
        <v>0</v>
      </c>
      <c r="CJ78" s="210">
        <f t="shared" ref="CJ78" si="120">CD78*CG78</f>
        <v>0</v>
      </c>
      <c r="CK78" s="548">
        <v>200</v>
      </c>
      <c r="CL78" s="548">
        <v>1200</v>
      </c>
      <c r="CM78" s="276">
        <f>CL78/30*J78</f>
        <v>1200</v>
      </c>
      <c r="CN78" s="548">
        <f t="shared" ref="CN78:CN84" si="121">(CK78/30*J78)*CG78</f>
        <v>245.86977273561698</v>
      </c>
      <c r="CO78" s="1390">
        <v>245.87</v>
      </c>
      <c r="CP78" s="1477"/>
      <c r="CQ78" s="1477"/>
      <c r="CR78" s="277">
        <f t="shared" ref="CR78:CR100" si="122">CO78*CD78</f>
        <v>0</v>
      </c>
      <c r="CS78" s="1468"/>
      <c r="CT78" s="1468"/>
      <c r="CU78" s="1333"/>
      <c r="CV78" s="1324"/>
      <c r="CW78" s="1279">
        <f t="shared" ref="CW78:CW87" si="123">SUM(R78:V78)*CO78</f>
        <v>0</v>
      </c>
      <c r="CX78" s="1279">
        <f t="shared" ref="CX78:CX87" si="124">SUM(W78:AX78)*CO78</f>
        <v>0</v>
      </c>
      <c r="CY78" s="1279"/>
      <c r="CZ78" s="1324"/>
      <c r="DA78" s="1391">
        <f t="shared" ref="DA78:DA100" si="125">COUNTA(R78:X78)*$CE78</f>
        <v>0</v>
      </c>
      <c r="DB78" s="1392">
        <f t="shared" ref="DB78:DB100" si="126">COUNTA(R78:X78)*$CF78</f>
        <v>0</v>
      </c>
      <c r="DC78" s="1393">
        <f t="shared" ref="DC78:DC100" si="127">COUNTA(R78:X78)*$CG78</f>
        <v>0</v>
      </c>
      <c r="DD78" s="1391">
        <f t="shared" ref="DD78:DD100" si="128">COUNTA(Y78:AE78)*$CE78</f>
        <v>0</v>
      </c>
      <c r="DE78" s="1392">
        <f t="shared" ref="DE78:DE100" si="129">COUNTA(Y78:AE78)*$CF78</f>
        <v>0</v>
      </c>
      <c r="DF78" s="1393">
        <f t="shared" ref="DF78:DF100" si="130">COUNTA(Y78:AE78)*$CG78</f>
        <v>0</v>
      </c>
      <c r="DG78" s="1294">
        <f t="shared" ref="DG78:DG100" si="131">COUNTA(AF78:AL78)*$CE78</f>
        <v>0</v>
      </c>
      <c r="DH78" s="1295">
        <f t="shared" ref="DH78:DH100" si="132">COUNTA(AF78:AL78)*$CF78</f>
        <v>0</v>
      </c>
      <c r="DI78" s="1296">
        <f t="shared" ref="DI78:DI100" si="133">COUNTA(AF78:AL78)*$CG78</f>
        <v>0</v>
      </c>
      <c r="DJ78" s="1294">
        <f t="shared" ref="DJ78:DJ100" si="134">COUNTA(AM78:AS78)*$CE78</f>
        <v>0</v>
      </c>
      <c r="DK78" s="1295">
        <f t="shared" ref="DK78:DK100" si="135">COUNTA(AM78:AS78)*$CF78</f>
        <v>0</v>
      </c>
      <c r="DL78" s="1296">
        <f t="shared" ref="DL78:DL100" si="136">COUNTA(AM78:AS78)*$CG78</f>
        <v>0</v>
      </c>
      <c r="DM78" s="1294">
        <f t="shared" ref="DM78:DM100" si="137">COUNTA(AT78:AZ78)*$CE78</f>
        <v>0</v>
      </c>
      <c r="DN78" s="1295">
        <f t="shared" ref="DN78:DN100" si="138">COUNTA(AT78:AZ78)*$CF78</f>
        <v>0</v>
      </c>
      <c r="DO78" s="1296">
        <f t="shared" ref="DO78:DO100" si="139">COUNTA(AT78:AZ78)*$CG78</f>
        <v>0</v>
      </c>
      <c r="DP78" s="1294">
        <f t="shared" ref="DP78:DP100" si="140">COUNTA(BA78:BG78)*$CE78</f>
        <v>0</v>
      </c>
      <c r="DQ78" s="1295">
        <f t="shared" ref="DQ78:DQ100" si="141">COUNTA(BA78:BG78)*$CF78</f>
        <v>0</v>
      </c>
      <c r="DR78" s="1296">
        <f t="shared" ref="DR78:DR100" si="142">COUNTA(BA78:BG78)*$CG78</f>
        <v>0</v>
      </c>
      <c r="DS78" s="1294">
        <f t="shared" ref="DS78:DS100" si="143">COUNTA(BH78:BN78)*$CE78</f>
        <v>0</v>
      </c>
      <c r="DT78" s="1295">
        <f t="shared" ref="DT78:DT100" si="144">COUNTA(BH78:BN78)*$CF78</f>
        <v>0</v>
      </c>
      <c r="DU78" s="1296">
        <f t="shared" ref="DU78:DU100" si="145">COUNTA(BH78:BN78)*$CG78</f>
        <v>0</v>
      </c>
      <c r="DV78" s="1271"/>
      <c r="DW78" s="1271"/>
      <c r="DX78" s="1271"/>
      <c r="DY78" s="1271"/>
      <c r="DZ78" s="1271"/>
      <c r="EA78" s="1271"/>
      <c r="EB78" s="1271"/>
      <c r="EC78" s="1229"/>
      <c r="ED78" s="1229"/>
      <c r="EE78" s="1229"/>
      <c r="EF78" s="1229"/>
      <c r="EG78" s="1229"/>
      <c r="EH78" s="1229"/>
      <c r="EI78" s="1229"/>
      <c r="EJ78" s="1229"/>
      <c r="EK78" s="1229"/>
      <c r="EL78" s="1229"/>
      <c r="EM78" s="1229"/>
      <c r="EN78" s="1229"/>
      <c r="EO78" s="1229"/>
      <c r="EP78" s="1229"/>
      <c r="EQ78" s="1229"/>
      <c r="ER78" s="1229"/>
      <c r="ES78" s="1229"/>
      <c r="ET78" s="1229"/>
      <c r="EU78" s="1229"/>
      <c r="EV78" s="1229"/>
      <c r="EW78" s="1229"/>
      <c r="EX78" s="1229"/>
      <c r="EY78" s="1229"/>
      <c r="EZ78" s="1229"/>
      <c r="FA78" s="1229"/>
      <c r="FB78" s="1229"/>
      <c r="FC78" s="1229"/>
      <c r="FD78" s="1229"/>
      <c r="FE78" s="1229"/>
      <c r="FF78" s="1229"/>
      <c r="FG78" s="1229"/>
      <c r="FH78" s="1229"/>
      <c r="FI78" s="1229"/>
      <c r="FJ78" s="1229"/>
      <c r="FK78" s="1229"/>
      <c r="FL78" s="1229"/>
      <c r="FM78" s="1229"/>
      <c r="FN78" s="1229"/>
      <c r="FO78" s="1229"/>
      <c r="FP78" s="1229"/>
      <c r="FQ78" s="1229"/>
      <c r="FR78" s="1229"/>
      <c r="FS78" s="1229"/>
      <c r="FT78" s="1229"/>
      <c r="FU78" s="1229"/>
      <c r="FV78" s="1229"/>
      <c r="FW78" s="1229"/>
      <c r="FX78" s="1229"/>
      <c r="FY78" s="1229"/>
      <c r="FZ78" s="1229"/>
      <c r="GA78" s="1229"/>
      <c r="GB78" s="1229"/>
      <c r="GC78" s="1229"/>
      <c r="GD78" s="1229"/>
      <c r="GE78" s="1229"/>
      <c r="GF78" s="1229"/>
      <c r="GG78" s="1229"/>
      <c r="GH78" s="1229"/>
      <c r="GI78" s="1229"/>
      <c r="GJ78" s="1229"/>
      <c r="GK78" s="1229"/>
      <c r="GL78" s="1229"/>
      <c r="GM78" s="1229"/>
      <c r="GN78" s="1229"/>
      <c r="GO78" s="1229"/>
      <c r="GP78" s="1229"/>
      <c r="GQ78" s="1229"/>
      <c r="GR78" s="1229"/>
      <c r="GS78" s="1229"/>
      <c r="GT78" s="1229"/>
      <c r="GU78" s="1229"/>
      <c r="GV78" s="1229"/>
      <c r="GW78" s="1229"/>
      <c r="GX78" s="1229"/>
      <c r="GY78" s="1229"/>
      <c r="GZ78" s="1229"/>
      <c r="HA78" s="1229"/>
      <c r="HB78" s="1229"/>
      <c r="HC78" s="1229"/>
      <c r="HD78" s="1229"/>
      <c r="HE78" s="1229"/>
      <c r="HF78" s="1229"/>
      <c r="HG78" s="1229"/>
      <c r="HH78" s="1229"/>
      <c r="HI78" s="1229"/>
      <c r="HJ78" s="1229"/>
      <c r="HK78" s="1229"/>
      <c r="HL78" s="1229"/>
      <c r="HM78" s="1229"/>
      <c r="HN78" s="1229"/>
      <c r="HO78" s="1229"/>
      <c r="HP78" s="1229"/>
      <c r="HQ78" s="1229"/>
      <c r="HR78" s="1229"/>
      <c r="HS78" s="1229"/>
      <c r="HT78" s="1229"/>
      <c r="HU78" s="1229"/>
      <c r="HV78" s="1229"/>
      <c r="HW78" s="1229"/>
      <c r="HX78" s="1229"/>
      <c r="HY78" s="1229"/>
      <c r="HZ78" s="1229"/>
      <c r="IA78" s="1229"/>
      <c r="IB78" s="1229"/>
      <c r="IC78" s="1229"/>
      <c r="ID78" s="1229"/>
      <c r="IE78" s="1229"/>
      <c r="IF78" s="1229"/>
      <c r="IG78" s="1229"/>
      <c r="IH78" s="1229"/>
      <c r="II78" s="1229"/>
      <c r="IJ78" s="1229"/>
      <c r="IK78" s="1229"/>
      <c r="IL78" s="1229"/>
      <c r="IM78" s="1229"/>
      <c r="IN78" s="1229"/>
      <c r="IO78" s="1229"/>
      <c r="IP78" s="1229"/>
      <c r="IQ78" s="1229"/>
      <c r="IR78" s="1229"/>
      <c r="IS78" s="1229"/>
      <c r="IT78" s="1229"/>
      <c r="IU78" s="1229"/>
      <c r="IV78" s="1229"/>
      <c r="IW78" s="1229"/>
      <c r="IX78" s="1229"/>
      <c r="IY78" s="1229"/>
      <c r="IZ78" s="1229"/>
      <c r="JA78" s="1229"/>
      <c r="JB78" s="1229"/>
      <c r="JC78" s="1229"/>
      <c r="JD78" s="1229"/>
      <c r="JE78" s="1229"/>
      <c r="JF78" s="1229"/>
      <c r="JG78" s="1229"/>
      <c r="JH78" s="1229"/>
      <c r="JI78" s="1229"/>
      <c r="JJ78" s="1229"/>
      <c r="JK78" s="1229"/>
      <c r="JL78" s="1229"/>
      <c r="JM78" s="1229"/>
      <c r="JN78" s="1229"/>
      <c r="JO78" s="1229"/>
      <c r="JP78" s="1229"/>
      <c r="JQ78" s="1229"/>
      <c r="JR78" s="1229"/>
      <c r="JS78" s="1229"/>
      <c r="JT78" s="1229"/>
      <c r="JU78" s="1229"/>
      <c r="JV78" s="1229"/>
      <c r="JW78" s="1229"/>
      <c r="JX78" s="1229"/>
      <c r="JY78" s="1229"/>
      <c r="JZ78" s="1229"/>
    </row>
    <row r="79" spans="1:286" s="1372" customFormat="1" ht="16.149999999999999" hidden="1" customHeight="1" thickBot="1">
      <c r="A79" s="1366"/>
      <c r="B79" s="1271"/>
      <c r="C79" s="149" t="s">
        <v>368</v>
      </c>
      <c r="D79" s="151">
        <v>0.3125</v>
      </c>
      <c r="E79" s="151" t="s">
        <v>304</v>
      </c>
      <c r="F79" s="151" t="s">
        <v>305</v>
      </c>
      <c r="G79" s="1337" t="str">
        <f>IF(D79&lt;=0.541,"DAY",(IF(D79&lt;=0.74930556,"EARLY",(IF(D79&lt;=0.97916667,"PRIME","LATE")))))</f>
        <v>DAY</v>
      </c>
      <c r="H79" s="1300" t="s">
        <v>256</v>
      </c>
      <c r="I79" s="1306" t="s">
        <v>306</v>
      </c>
      <c r="J79" s="1306" t="s">
        <v>367</v>
      </c>
      <c r="K79" s="1373"/>
      <c r="L79" s="1373"/>
      <c r="M79" s="1373"/>
      <c r="N79" s="1373"/>
      <c r="O79" s="1373"/>
      <c r="P79" s="1374"/>
      <c r="Q79" s="1374"/>
      <c r="R79" s="1373"/>
      <c r="S79" s="1373"/>
      <c r="T79" s="1373"/>
      <c r="U79" s="1373"/>
      <c r="V79" s="1373"/>
      <c r="W79" s="1374"/>
      <c r="X79" s="1374"/>
      <c r="Y79" s="1373"/>
      <c r="Z79" s="1373"/>
      <c r="AA79" s="1373"/>
      <c r="AB79" s="1373"/>
      <c r="AC79" s="1373"/>
      <c r="AD79" s="1374"/>
      <c r="AE79" s="1374"/>
      <c r="AF79" s="1373"/>
      <c r="AG79" s="1373"/>
      <c r="AH79" s="1373"/>
      <c r="AI79" s="1373"/>
      <c r="AJ79" s="1373"/>
      <c r="AK79" s="1374"/>
      <c r="AL79" s="1374"/>
      <c r="AM79" s="1373"/>
      <c r="AN79" s="1373"/>
      <c r="AO79" s="1373"/>
      <c r="AP79" s="1373"/>
      <c r="AQ79" s="1373"/>
      <c r="AR79" s="1374"/>
      <c r="AS79" s="1374"/>
      <c r="AT79" s="1373"/>
      <c r="AU79" s="1373"/>
      <c r="AV79" s="1373"/>
      <c r="AW79" s="1373"/>
      <c r="AX79" s="1373"/>
      <c r="AY79" s="1374"/>
      <c r="AZ79" s="1374"/>
      <c r="BA79" s="1373"/>
      <c r="BB79" s="1373"/>
      <c r="BC79" s="1373"/>
      <c r="BD79" s="1373"/>
      <c r="BE79" s="1373"/>
      <c r="BF79" s="1374"/>
      <c r="BG79" s="1374"/>
      <c r="BH79" s="1373"/>
      <c r="BI79" s="1373"/>
      <c r="BJ79" s="1373"/>
      <c r="BK79" s="1373"/>
      <c r="BL79" s="1373"/>
      <c r="BM79" s="1374"/>
      <c r="BN79" s="1374"/>
      <c r="BO79" s="1373"/>
      <c r="BP79" s="1373"/>
      <c r="BQ79" s="1373"/>
      <c r="BR79" s="1373"/>
      <c r="BS79" s="1373"/>
      <c r="BT79" s="1374"/>
      <c r="BU79" s="1374"/>
      <c r="BV79" s="1373"/>
      <c r="BW79" s="1373"/>
      <c r="BX79" s="1373"/>
      <c r="BY79" s="1373"/>
      <c r="BZ79" s="1373"/>
      <c r="CA79" s="1374"/>
      <c r="CB79" s="1374"/>
      <c r="CC79" s="1373"/>
      <c r="CD79" s="1375">
        <f t="shared" si="116"/>
        <v>0</v>
      </c>
      <c r="CE79" s="144">
        <v>1.7</v>
      </c>
      <c r="CF79" s="145">
        <v>0.8</v>
      </c>
      <c r="CG79" s="331">
        <f t="shared" si="117"/>
        <v>1.3149217975547969</v>
      </c>
      <c r="CH79" s="153">
        <f>+CD79*CE79</f>
        <v>0</v>
      </c>
      <c r="CI79" s="147">
        <f>+CD79*CF79</f>
        <v>0</v>
      </c>
      <c r="CJ79" s="148">
        <f>CD79*CG79</f>
        <v>0</v>
      </c>
      <c r="CK79" s="549">
        <v>200</v>
      </c>
      <c r="CL79" s="549">
        <v>1400</v>
      </c>
      <c r="CM79" s="276">
        <f>CL79/30*J79</f>
        <v>1400</v>
      </c>
      <c r="CN79" s="548">
        <f t="shared" si="121"/>
        <v>262.98435951095939</v>
      </c>
      <c r="CO79" s="1394">
        <v>262.98</v>
      </c>
      <c r="CP79" s="1394"/>
      <c r="CQ79" s="1394"/>
      <c r="CR79" s="250">
        <f t="shared" si="122"/>
        <v>0</v>
      </c>
      <c r="CS79" s="1468"/>
      <c r="CT79" s="1468"/>
      <c r="CU79" s="1333"/>
      <c r="CV79" s="1293"/>
      <c r="CW79" s="1279">
        <f t="shared" si="123"/>
        <v>0</v>
      </c>
      <c r="CX79" s="1279">
        <f t="shared" si="124"/>
        <v>0</v>
      </c>
      <c r="CY79" s="1279"/>
      <c r="CZ79" s="1293"/>
      <c r="DA79" s="1294">
        <f t="shared" si="125"/>
        <v>0</v>
      </c>
      <c r="DB79" s="1295">
        <f t="shared" si="126"/>
        <v>0</v>
      </c>
      <c r="DC79" s="1296">
        <f t="shared" si="127"/>
        <v>0</v>
      </c>
      <c r="DD79" s="1294">
        <f t="shared" si="128"/>
        <v>0</v>
      </c>
      <c r="DE79" s="1295">
        <f t="shared" si="129"/>
        <v>0</v>
      </c>
      <c r="DF79" s="1296">
        <f t="shared" si="130"/>
        <v>0</v>
      </c>
      <c r="DG79" s="1294">
        <f t="shared" si="131"/>
        <v>0</v>
      </c>
      <c r="DH79" s="1295">
        <f t="shared" si="132"/>
        <v>0</v>
      </c>
      <c r="DI79" s="1296">
        <f t="shared" si="133"/>
        <v>0</v>
      </c>
      <c r="DJ79" s="1294">
        <f t="shared" si="134"/>
        <v>0</v>
      </c>
      <c r="DK79" s="1295">
        <f t="shared" si="135"/>
        <v>0</v>
      </c>
      <c r="DL79" s="1296">
        <f t="shared" si="136"/>
        <v>0</v>
      </c>
      <c r="DM79" s="1294">
        <f t="shared" si="137"/>
        <v>0</v>
      </c>
      <c r="DN79" s="1295">
        <f t="shared" si="138"/>
        <v>0</v>
      </c>
      <c r="DO79" s="1296">
        <f t="shared" si="139"/>
        <v>0</v>
      </c>
      <c r="DP79" s="1294">
        <f t="shared" si="140"/>
        <v>0</v>
      </c>
      <c r="DQ79" s="1295">
        <f t="shared" si="141"/>
        <v>0</v>
      </c>
      <c r="DR79" s="1296">
        <f t="shared" si="142"/>
        <v>0</v>
      </c>
      <c r="DS79" s="1294">
        <f t="shared" si="143"/>
        <v>0</v>
      </c>
      <c r="DT79" s="1295">
        <f t="shared" si="144"/>
        <v>0</v>
      </c>
      <c r="DU79" s="1296">
        <f t="shared" si="145"/>
        <v>0</v>
      </c>
      <c r="DV79" s="1271"/>
      <c r="DW79" s="1271"/>
      <c r="DX79" s="1271"/>
      <c r="DY79" s="1271"/>
      <c r="DZ79" s="1271"/>
      <c r="EA79" s="1271"/>
      <c r="EB79" s="1271"/>
      <c r="EC79" s="1229"/>
      <c r="ED79" s="1229"/>
      <c r="EE79" s="1229"/>
      <c r="EF79" s="1229"/>
      <c r="EG79" s="1229"/>
      <c r="EH79" s="1229"/>
      <c r="EI79" s="1229"/>
      <c r="EJ79" s="1229"/>
      <c r="EK79" s="1229"/>
      <c r="EL79" s="1229"/>
      <c r="EM79" s="1229"/>
      <c r="EN79" s="1229"/>
      <c r="EO79" s="1229"/>
      <c r="EP79" s="1229"/>
      <c r="EQ79" s="1229"/>
      <c r="ER79" s="1229"/>
      <c r="ES79" s="1229"/>
      <c r="ET79" s="1229"/>
      <c r="EU79" s="1229"/>
      <c r="EV79" s="1229"/>
      <c r="EW79" s="1229"/>
      <c r="EX79" s="1229"/>
      <c r="EY79" s="1229"/>
      <c r="EZ79" s="1229"/>
      <c r="FA79" s="1229"/>
      <c r="FB79" s="1229"/>
      <c r="FC79" s="1229"/>
      <c r="FD79" s="1229"/>
      <c r="FE79" s="1229"/>
      <c r="FF79" s="1229"/>
      <c r="FG79" s="1229"/>
      <c r="FH79" s="1229"/>
      <c r="FI79" s="1229"/>
      <c r="FJ79" s="1229"/>
      <c r="FK79" s="1229"/>
      <c r="FL79" s="1229"/>
      <c r="FM79" s="1229"/>
      <c r="FN79" s="1229"/>
      <c r="FO79" s="1229"/>
      <c r="FP79" s="1229"/>
      <c r="FQ79" s="1229"/>
      <c r="FR79" s="1229"/>
      <c r="FS79" s="1229"/>
      <c r="FT79" s="1229"/>
      <c r="FU79" s="1229"/>
      <c r="FV79" s="1229"/>
      <c r="FW79" s="1229"/>
      <c r="FX79" s="1229"/>
      <c r="FY79" s="1229"/>
      <c r="FZ79" s="1229"/>
      <c r="GA79" s="1229"/>
      <c r="GB79" s="1229"/>
      <c r="GC79" s="1229"/>
      <c r="GD79" s="1229"/>
      <c r="GE79" s="1229"/>
      <c r="GF79" s="1229"/>
      <c r="GG79" s="1229"/>
      <c r="GH79" s="1229"/>
      <c r="GI79" s="1229"/>
      <c r="GJ79" s="1229"/>
      <c r="GK79" s="1229"/>
      <c r="GL79" s="1229"/>
      <c r="GM79" s="1229"/>
      <c r="GN79" s="1229"/>
      <c r="GO79" s="1229"/>
      <c r="GP79" s="1229"/>
      <c r="GQ79" s="1229"/>
      <c r="GR79" s="1229"/>
      <c r="GS79" s="1229"/>
      <c r="GT79" s="1229"/>
      <c r="GU79" s="1229"/>
      <c r="GV79" s="1229"/>
      <c r="GW79" s="1229"/>
      <c r="GX79" s="1229"/>
      <c r="GY79" s="1229"/>
      <c r="GZ79" s="1229"/>
      <c r="HA79" s="1229"/>
      <c r="HB79" s="1229"/>
      <c r="HC79" s="1229"/>
      <c r="HD79" s="1229"/>
      <c r="HE79" s="1229"/>
      <c r="HF79" s="1229"/>
      <c r="HG79" s="1229"/>
      <c r="HH79" s="1229"/>
      <c r="HI79" s="1229"/>
      <c r="HJ79" s="1229"/>
      <c r="HK79" s="1229"/>
      <c r="HL79" s="1229"/>
      <c r="HM79" s="1229"/>
      <c r="HN79" s="1229"/>
      <c r="HO79" s="1229"/>
      <c r="HP79" s="1229"/>
      <c r="HQ79" s="1229"/>
      <c r="HR79" s="1229"/>
      <c r="HS79" s="1229"/>
      <c r="HT79" s="1229"/>
      <c r="HU79" s="1229"/>
      <c r="HV79" s="1229"/>
      <c r="HW79" s="1229"/>
      <c r="HX79" s="1229"/>
      <c r="HY79" s="1229"/>
      <c r="HZ79" s="1229"/>
      <c r="IA79" s="1229"/>
      <c r="IB79" s="1229"/>
      <c r="IC79" s="1229"/>
      <c r="ID79" s="1229"/>
      <c r="IE79" s="1229"/>
      <c r="IF79" s="1229"/>
      <c r="IG79" s="1229"/>
      <c r="IH79" s="1229"/>
      <c r="II79" s="1229"/>
      <c r="IJ79" s="1229"/>
      <c r="IK79" s="1229"/>
      <c r="IL79" s="1229"/>
      <c r="IM79" s="1229"/>
      <c r="IN79" s="1229"/>
      <c r="IO79" s="1229"/>
      <c r="IP79" s="1229"/>
      <c r="IQ79" s="1229"/>
      <c r="IR79" s="1229"/>
      <c r="IS79" s="1229"/>
      <c r="IT79" s="1229"/>
      <c r="IU79" s="1229"/>
      <c r="IV79" s="1229"/>
      <c r="IW79" s="1229"/>
      <c r="IX79" s="1229"/>
      <c r="IY79" s="1229"/>
      <c r="IZ79" s="1229"/>
      <c r="JA79" s="1229"/>
      <c r="JB79" s="1229"/>
      <c r="JC79" s="1229"/>
      <c r="JD79" s="1229"/>
      <c r="JE79" s="1229"/>
      <c r="JF79" s="1229"/>
      <c r="JG79" s="1229"/>
      <c r="JH79" s="1229"/>
      <c r="JI79" s="1229"/>
      <c r="JJ79" s="1229"/>
      <c r="JK79" s="1229"/>
      <c r="JL79" s="1229"/>
      <c r="JM79" s="1229"/>
      <c r="JN79" s="1229"/>
      <c r="JO79" s="1229"/>
      <c r="JP79" s="1229"/>
      <c r="JQ79" s="1229"/>
      <c r="JR79" s="1229"/>
      <c r="JS79" s="1229"/>
      <c r="JT79" s="1229"/>
      <c r="JU79" s="1229"/>
      <c r="JV79" s="1229"/>
      <c r="JW79" s="1229"/>
      <c r="JX79" s="1229"/>
      <c r="JY79" s="1229"/>
      <c r="JZ79" s="1229"/>
    </row>
    <row r="80" spans="1:286" s="1372" customFormat="1" ht="16.149999999999999" hidden="1" customHeight="1" thickBot="1">
      <c r="A80" s="1366"/>
      <c r="B80" s="1271"/>
      <c r="C80" s="149" t="s">
        <v>369</v>
      </c>
      <c r="D80" s="151">
        <v>0.54166666666666663</v>
      </c>
      <c r="E80" s="151" t="s">
        <v>304</v>
      </c>
      <c r="F80" s="151" t="s">
        <v>305</v>
      </c>
      <c r="G80" s="1337" t="str">
        <f>IF(D80&lt;=0.541,"DAY",(IF(D80&lt;=0.74930556,"EARLY",(IF(D80&lt;=0.97916667,"PRIME","LATE")))))</f>
        <v>EARLY</v>
      </c>
      <c r="H80" s="1300" t="s">
        <v>256</v>
      </c>
      <c r="I80" s="1306" t="s">
        <v>306</v>
      </c>
      <c r="J80" s="1306" t="s">
        <v>367</v>
      </c>
      <c r="K80" s="1373"/>
      <c r="L80" s="1373"/>
      <c r="M80" s="1373"/>
      <c r="N80" s="1373"/>
      <c r="O80" s="1373"/>
      <c r="P80" s="1374"/>
      <c r="Q80" s="1374"/>
      <c r="R80" s="1373"/>
      <c r="S80" s="1373"/>
      <c r="T80" s="1373"/>
      <c r="U80" s="1373"/>
      <c r="V80" s="1373"/>
      <c r="W80" s="1374"/>
      <c r="X80" s="1374"/>
      <c r="Y80" s="1373"/>
      <c r="Z80" s="1373"/>
      <c r="AA80" s="1373"/>
      <c r="AB80" s="1373"/>
      <c r="AC80" s="1373"/>
      <c r="AD80" s="1374"/>
      <c r="AE80" s="1374"/>
      <c r="AF80" s="1373"/>
      <c r="AG80" s="1373"/>
      <c r="AH80" s="1373"/>
      <c r="AI80" s="1373"/>
      <c r="AJ80" s="1373"/>
      <c r="AK80" s="1374"/>
      <c r="AL80" s="1374"/>
      <c r="AM80" s="1373"/>
      <c r="AN80" s="1373"/>
      <c r="AO80" s="1373"/>
      <c r="AP80" s="1373"/>
      <c r="AQ80" s="1373"/>
      <c r="AR80" s="1374"/>
      <c r="AS80" s="1374"/>
      <c r="AT80" s="1373"/>
      <c r="AU80" s="1373"/>
      <c r="AV80" s="1373"/>
      <c r="AW80" s="1373"/>
      <c r="AX80" s="1373"/>
      <c r="AY80" s="1374"/>
      <c r="AZ80" s="1374"/>
      <c r="BA80" s="1373"/>
      <c r="BB80" s="1373"/>
      <c r="BC80" s="1373"/>
      <c r="BD80" s="1373"/>
      <c r="BE80" s="1373"/>
      <c r="BF80" s="1374"/>
      <c r="BG80" s="1374"/>
      <c r="BH80" s="1373"/>
      <c r="BI80" s="1373"/>
      <c r="BJ80" s="1373"/>
      <c r="BK80" s="1373"/>
      <c r="BL80" s="1373"/>
      <c r="BM80" s="1374"/>
      <c r="BN80" s="1374"/>
      <c r="BO80" s="1373"/>
      <c r="BP80" s="1373"/>
      <c r="BQ80" s="1373"/>
      <c r="BR80" s="1373"/>
      <c r="BS80" s="1373"/>
      <c r="BT80" s="1374"/>
      <c r="BU80" s="1374"/>
      <c r="BV80" s="1373"/>
      <c r="BW80" s="1373"/>
      <c r="BX80" s="1373"/>
      <c r="BY80" s="1373"/>
      <c r="BZ80" s="1373"/>
      <c r="CA80" s="1374"/>
      <c r="CB80" s="1374"/>
      <c r="CC80" s="1373"/>
      <c r="CD80" s="1375">
        <f t="shared" si="116"/>
        <v>0</v>
      </c>
      <c r="CE80" s="144">
        <v>2</v>
      </c>
      <c r="CF80" s="145">
        <v>0.8</v>
      </c>
      <c r="CG80" s="331">
        <f t="shared" si="117"/>
        <v>1.486562396739729</v>
      </c>
      <c r="CH80" s="153">
        <f>+CD80*CE80</f>
        <v>0</v>
      </c>
      <c r="CI80" s="147">
        <f>+CD80*CF80</f>
        <v>0</v>
      </c>
      <c r="CJ80" s="148">
        <f>CD80*CG80</f>
        <v>0</v>
      </c>
      <c r="CK80" s="549">
        <v>280</v>
      </c>
      <c r="CL80" s="549">
        <v>2000</v>
      </c>
      <c r="CM80" s="276">
        <f t="shared" ref="CM80:CM87" si="146">CL80/30*J80</f>
        <v>2000.0000000000002</v>
      </c>
      <c r="CN80" s="548">
        <f t="shared" si="121"/>
        <v>416.23747108712411</v>
      </c>
      <c r="CO80" s="1394">
        <v>416.24</v>
      </c>
      <c r="CP80" s="1394"/>
      <c r="CQ80" s="1394"/>
      <c r="CR80" s="250">
        <f t="shared" si="122"/>
        <v>0</v>
      </c>
      <c r="CS80" s="1468"/>
      <c r="CT80" s="1468"/>
      <c r="CU80" s="1333"/>
      <c r="CV80" s="1293"/>
      <c r="CW80" s="1279">
        <f t="shared" si="123"/>
        <v>0</v>
      </c>
      <c r="CX80" s="1279">
        <f t="shared" si="124"/>
        <v>0</v>
      </c>
      <c r="CY80" s="1279"/>
      <c r="CZ80" s="1293"/>
      <c r="DA80" s="1294">
        <f t="shared" si="125"/>
        <v>0</v>
      </c>
      <c r="DB80" s="1295">
        <f t="shared" si="126"/>
        <v>0</v>
      </c>
      <c r="DC80" s="1296">
        <f t="shared" si="127"/>
        <v>0</v>
      </c>
      <c r="DD80" s="1294">
        <f t="shared" si="128"/>
        <v>0</v>
      </c>
      <c r="DE80" s="1295">
        <f t="shared" si="129"/>
        <v>0</v>
      </c>
      <c r="DF80" s="1296">
        <f t="shared" si="130"/>
        <v>0</v>
      </c>
      <c r="DG80" s="1294">
        <f t="shared" si="131"/>
        <v>0</v>
      </c>
      <c r="DH80" s="1295">
        <f t="shared" si="132"/>
        <v>0</v>
      </c>
      <c r="DI80" s="1296">
        <f t="shared" si="133"/>
        <v>0</v>
      </c>
      <c r="DJ80" s="1294">
        <f t="shared" si="134"/>
        <v>0</v>
      </c>
      <c r="DK80" s="1295">
        <f t="shared" si="135"/>
        <v>0</v>
      </c>
      <c r="DL80" s="1296">
        <f t="shared" si="136"/>
        <v>0</v>
      </c>
      <c r="DM80" s="1294">
        <f t="shared" si="137"/>
        <v>0</v>
      </c>
      <c r="DN80" s="1295">
        <f t="shared" si="138"/>
        <v>0</v>
      </c>
      <c r="DO80" s="1296">
        <f t="shared" si="139"/>
        <v>0</v>
      </c>
      <c r="DP80" s="1294">
        <f t="shared" si="140"/>
        <v>0</v>
      </c>
      <c r="DQ80" s="1295">
        <f t="shared" si="141"/>
        <v>0</v>
      </c>
      <c r="DR80" s="1296">
        <f t="shared" si="142"/>
        <v>0</v>
      </c>
      <c r="DS80" s="1294">
        <f t="shared" si="143"/>
        <v>0</v>
      </c>
      <c r="DT80" s="1295">
        <f t="shared" si="144"/>
        <v>0</v>
      </c>
      <c r="DU80" s="1296">
        <f t="shared" si="145"/>
        <v>0</v>
      </c>
      <c r="DV80" s="1271"/>
      <c r="DW80" s="1271"/>
      <c r="DX80" s="1271"/>
      <c r="DY80" s="1271"/>
      <c r="DZ80" s="1271"/>
      <c r="EA80" s="1271"/>
      <c r="EB80" s="1271"/>
      <c r="EC80" s="1229"/>
      <c r="ED80" s="1229"/>
      <c r="EE80" s="1229"/>
      <c r="EF80" s="1229"/>
      <c r="EG80" s="1229"/>
      <c r="EH80" s="1229"/>
      <c r="EI80" s="1229"/>
      <c r="EJ80" s="1229"/>
      <c r="EK80" s="1229"/>
      <c r="EL80" s="1229"/>
      <c r="EM80" s="1229"/>
      <c r="EN80" s="1229"/>
      <c r="EO80" s="1229"/>
      <c r="EP80" s="1229"/>
      <c r="EQ80" s="1229"/>
      <c r="ER80" s="1229"/>
      <c r="ES80" s="1229"/>
      <c r="ET80" s="1229"/>
      <c r="EU80" s="1229"/>
      <c r="EV80" s="1229"/>
      <c r="EW80" s="1229"/>
      <c r="EX80" s="1229"/>
      <c r="EY80" s="1229"/>
      <c r="EZ80" s="1229"/>
      <c r="FA80" s="1229"/>
      <c r="FB80" s="1229"/>
      <c r="FC80" s="1229"/>
      <c r="FD80" s="1229"/>
      <c r="FE80" s="1229"/>
      <c r="FF80" s="1229"/>
      <c r="FG80" s="1229"/>
      <c r="FH80" s="1229"/>
      <c r="FI80" s="1229"/>
      <c r="FJ80" s="1229"/>
      <c r="FK80" s="1229"/>
      <c r="FL80" s="1229"/>
      <c r="FM80" s="1229"/>
      <c r="FN80" s="1229"/>
      <c r="FO80" s="1229"/>
      <c r="FP80" s="1229"/>
      <c r="FQ80" s="1229"/>
      <c r="FR80" s="1229"/>
      <c r="FS80" s="1229"/>
      <c r="FT80" s="1229"/>
      <c r="FU80" s="1229"/>
      <c r="FV80" s="1229"/>
      <c r="FW80" s="1229"/>
      <c r="FX80" s="1229"/>
      <c r="FY80" s="1229"/>
      <c r="FZ80" s="1229"/>
      <c r="GA80" s="1229"/>
      <c r="GB80" s="1229"/>
      <c r="GC80" s="1229"/>
      <c r="GD80" s="1229"/>
      <c r="GE80" s="1229"/>
      <c r="GF80" s="1229"/>
      <c r="GG80" s="1229"/>
      <c r="GH80" s="1229"/>
      <c r="GI80" s="1229"/>
      <c r="GJ80" s="1229"/>
      <c r="GK80" s="1229"/>
      <c r="GL80" s="1229"/>
      <c r="GM80" s="1229"/>
      <c r="GN80" s="1229"/>
      <c r="GO80" s="1229"/>
      <c r="GP80" s="1229"/>
      <c r="GQ80" s="1229"/>
      <c r="GR80" s="1229"/>
      <c r="GS80" s="1229"/>
      <c r="GT80" s="1229"/>
      <c r="GU80" s="1229"/>
      <c r="GV80" s="1229"/>
      <c r="GW80" s="1229"/>
      <c r="GX80" s="1229"/>
      <c r="GY80" s="1229"/>
      <c r="GZ80" s="1229"/>
      <c r="HA80" s="1229"/>
      <c r="HB80" s="1229"/>
      <c r="HC80" s="1229"/>
      <c r="HD80" s="1229"/>
      <c r="HE80" s="1229"/>
      <c r="HF80" s="1229"/>
      <c r="HG80" s="1229"/>
      <c r="HH80" s="1229"/>
      <c r="HI80" s="1229"/>
      <c r="HJ80" s="1229"/>
      <c r="HK80" s="1229"/>
      <c r="HL80" s="1229"/>
      <c r="HM80" s="1229"/>
      <c r="HN80" s="1229"/>
      <c r="HO80" s="1229"/>
      <c r="HP80" s="1229"/>
      <c r="HQ80" s="1229"/>
      <c r="HR80" s="1229"/>
      <c r="HS80" s="1229"/>
      <c r="HT80" s="1229"/>
      <c r="HU80" s="1229"/>
      <c r="HV80" s="1229"/>
      <c r="HW80" s="1229"/>
      <c r="HX80" s="1229"/>
      <c r="HY80" s="1229"/>
      <c r="HZ80" s="1229"/>
      <c r="IA80" s="1229"/>
      <c r="IB80" s="1229"/>
      <c r="IC80" s="1229"/>
      <c r="ID80" s="1229"/>
      <c r="IE80" s="1229"/>
      <c r="IF80" s="1229"/>
      <c r="IG80" s="1229"/>
      <c r="IH80" s="1229"/>
      <c r="II80" s="1229"/>
      <c r="IJ80" s="1229"/>
      <c r="IK80" s="1229"/>
      <c r="IL80" s="1229"/>
      <c r="IM80" s="1229"/>
      <c r="IN80" s="1229"/>
      <c r="IO80" s="1229"/>
      <c r="IP80" s="1229"/>
      <c r="IQ80" s="1229"/>
      <c r="IR80" s="1229"/>
      <c r="IS80" s="1229"/>
      <c r="IT80" s="1229"/>
      <c r="IU80" s="1229"/>
      <c r="IV80" s="1229"/>
      <c r="IW80" s="1229"/>
      <c r="IX80" s="1229"/>
      <c r="IY80" s="1229"/>
      <c r="IZ80" s="1229"/>
      <c r="JA80" s="1229"/>
      <c r="JB80" s="1229"/>
      <c r="JC80" s="1229"/>
      <c r="JD80" s="1229"/>
      <c r="JE80" s="1229"/>
      <c r="JF80" s="1229"/>
      <c r="JG80" s="1229"/>
      <c r="JH80" s="1229"/>
      <c r="JI80" s="1229"/>
      <c r="JJ80" s="1229"/>
      <c r="JK80" s="1229"/>
      <c r="JL80" s="1229"/>
      <c r="JM80" s="1229"/>
      <c r="JN80" s="1229"/>
      <c r="JO80" s="1229"/>
      <c r="JP80" s="1229"/>
      <c r="JQ80" s="1229"/>
      <c r="JR80" s="1229"/>
      <c r="JS80" s="1229"/>
      <c r="JT80" s="1229"/>
      <c r="JU80" s="1229"/>
      <c r="JV80" s="1229"/>
      <c r="JW80" s="1229"/>
      <c r="JX80" s="1229"/>
      <c r="JY80" s="1229"/>
      <c r="JZ80" s="1229"/>
    </row>
    <row r="81" spans="1:286" s="1372" customFormat="1" ht="16.149999999999999" hidden="1" customHeight="1" thickBot="1">
      <c r="A81" s="1366"/>
      <c r="B81" s="1271"/>
      <c r="C81" s="149" t="s">
        <v>370</v>
      </c>
      <c r="D81" s="151">
        <v>0.61458333333333337</v>
      </c>
      <c r="E81" s="151" t="s">
        <v>371</v>
      </c>
      <c r="F81" s="151" t="s">
        <v>305</v>
      </c>
      <c r="G81" s="1337" t="str">
        <f>IF(D81&lt;=0.541,"DAY",(IF(D81&lt;=0.74930556,"EARLY",(IF(D81&lt;=0.97916667,"PRIME","LATE")))))</f>
        <v>EARLY</v>
      </c>
      <c r="H81" s="1300" t="s">
        <v>256</v>
      </c>
      <c r="I81" s="1306" t="s">
        <v>306</v>
      </c>
      <c r="J81" s="1306" t="s">
        <v>367</v>
      </c>
      <c r="K81" s="1373"/>
      <c r="L81" s="1373"/>
      <c r="M81" s="1373"/>
      <c r="N81" s="1373"/>
      <c r="O81" s="1373"/>
      <c r="P81" s="1374"/>
      <c r="Q81" s="1374"/>
      <c r="R81" s="1373"/>
      <c r="S81" s="1373"/>
      <c r="T81" s="1373"/>
      <c r="U81" s="1373"/>
      <c r="V81" s="1373"/>
      <c r="W81" s="1374"/>
      <c r="X81" s="1374"/>
      <c r="Y81" s="1373"/>
      <c r="Z81" s="1373"/>
      <c r="AA81" s="1373"/>
      <c r="AB81" s="1373"/>
      <c r="AC81" s="1373"/>
      <c r="AD81" s="1374"/>
      <c r="AE81" s="1374"/>
      <c r="AF81" s="1373"/>
      <c r="AG81" s="1373"/>
      <c r="AH81" s="1373"/>
      <c r="AI81" s="1373"/>
      <c r="AJ81" s="1373"/>
      <c r="AK81" s="1374"/>
      <c r="AL81" s="1374"/>
      <c r="AM81" s="1373"/>
      <c r="AN81" s="1373"/>
      <c r="AO81" s="1373"/>
      <c r="AP81" s="1373"/>
      <c r="AQ81" s="1373"/>
      <c r="AR81" s="1374"/>
      <c r="AS81" s="1374"/>
      <c r="AT81" s="1373"/>
      <c r="AU81" s="1373"/>
      <c r="AV81" s="1373"/>
      <c r="AW81" s="1373"/>
      <c r="AX81" s="1373"/>
      <c r="AY81" s="1374"/>
      <c r="AZ81" s="1374"/>
      <c r="BA81" s="1373"/>
      <c r="BB81" s="1373"/>
      <c r="BC81" s="1373"/>
      <c r="BD81" s="1373"/>
      <c r="BE81" s="1373"/>
      <c r="BF81" s="1374"/>
      <c r="BG81" s="1374"/>
      <c r="BH81" s="1373"/>
      <c r="BI81" s="1373"/>
      <c r="BJ81" s="1373"/>
      <c r="BK81" s="1373"/>
      <c r="BL81" s="1373"/>
      <c r="BM81" s="1374"/>
      <c r="BN81" s="1374"/>
      <c r="BO81" s="1373"/>
      <c r="BP81" s="1373"/>
      <c r="BQ81" s="1373"/>
      <c r="BR81" s="1373"/>
      <c r="BS81" s="1373"/>
      <c r="BT81" s="1374"/>
      <c r="BU81" s="1374"/>
      <c r="BV81" s="1373"/>
      <c r="BW81" s="1373"/>
      <c r="BX81" s="1373"/>
      <c r="BY81" s="1373"/>
      <c r="BZ81" s="1373"/>
      <c r="CA81" s="1374"/>
      <c r="CB81" s="1374"/>
      <c r="CC81" s="1373"/>
      <c r="CD81" s="1375">
        <f t="shared" si="116"/>
        <v>0</v>
      </c>
      <c r="CE81" s="144">
        <v>2.2000000000000002</v>
      </c>
      <c r="CF81" s="145">
        <v>1.1000000000000001</v>
      </c>
      <c r="CG81" s="331">
        <f t="shared" si="117"/>
        <v>1.7293488636780849</v>
      </c>
      <c r="CH81" s="153">
        <f>+CD81*CE81</f>
        <v>0</v>
      </c>
      <c r="CI81" s="147">
        <f>+CD81*CF81</f>
        <v>0</v>
      </c>
      <c r="CJ81" s="148">
        <f>CD81*CG81</f>
        <v>0</v>
      </c>
      <c r="CK81" s="549">
        <v>280</v>
      </c>
      <c r="CL81" s="549">
        <v>2000</v>
      </c>
      <c r="CM81" s="276">
        <f t="shared" si="146"/>
        <v>2000.0000000000002</v>
      </c>
      <c r="CN81" s="548">
        <f t="shared" si="121"/>
        <v>484.21768182986381</v>
      </c>
      <c r="CO81" s="1394">
        <v>484.22</v>
      </c>
      <c r="CP81" s="1394"/>
      <c r="CQ81" s="1394"/>
      <c r="CR81" s="250">
        <f t="shared" si="122"/>
        <v>0</v>
      </c>
      <c r="CS81" s="1468"/>
      <c r="CT81" s="1468"/>
      <c r="CU81" s="1333"/>
      <c r="CV81" s="1293"/>
      <c r="CW81" s="1279">
        <f t="shared" si="123"/>
        <v>0</v>
      </c>
      <c r="CX81" s="1279">
        <f t="shared" si="124"/>
        <v>0</v>
      </c>
      <c r="CY81" s="1279"/>
      <c r="CZ81" s="1293"/>
      <c r="DA81" s="1294">
        <f t="shared" si="125"/>
        <v>0</v>
      </c>
      <c r="DB81" s="1295">
        <f t="shared" si="126"/>
        <v>0</v>
      </c>
      <c r="DC81" s="1296">
        <f t="shared" si="127"/>
        <v>0</v>
      </c>
      <c r="DD81" s="1294">
        <f t="shared" si="128"/>
        <v>0</v>
      </c>
      <c r="DE81" s="1295">
        <f t="shared" si="129"/>
        <v>0</v>
      </c>
      <c r="DF81" s="1296">
        <f t="shared" si="130"/>
        <v>0</v>
      </c>
      <c r="DG81" s="1294">
        <f t="shared" si="131"/>
        <v>0</v>
      </c>
      <c r="DH81" s="1295">
        <f t="shared" si="132"/>
        <v>0</v>
      </c>
      <c r="DI81" s="1296">
        <f t="shared" si="133"/>
        <v>0</v>
      </c>
      <c r="DJ81" s="1294">
        <f t="shared" si="134"/>
        <v>0</v>
      </c>
      <c r="DK81" s="1295">
        <f t="shared" si="135"/>
        <v>0</v>
      </c>
      <c r="DL81" s="1296">
        <f t="shared" si="136"/>
        <v>0</v>
      </c>
      <c r="DM81" s="1294">
        <f t="shared" si="137"/>
        <v>0</v>
      </c>
      <c r="DN81" s="1295">
        <f t="shared" si="138"/>
        <v>0</v>
      </c>
      <c r="DO81" s="1296">
        <f t="shared" si="139"/>
        <v>0</v>
      </c>
      <c r="DP81" s="1294">
        <f t="shared" si="140"/>
        <v>0</v>
      </c>
      <c r="DQ81" s="1295">
        <f t="shared" si="141"/>
        <v>0</v>
      </c>
      <c r="DR81" s="1296">
        <f t="shared" si="142"/>
        <v>0</v>
      </c>
      <c r="DS81" s="1294">
        <f t="shared" si="143"/>
        <v>0</v>
      </c>
      <c r="DT81" s="1295">
        <f t="shared" si="144"/>
        <v>0</v>
      </c>
      <c r="DU81" s="1296">
        <f t="shared" si="145"/>
        <v>0</v>
      </c>
      <c r="DV81" s="1271"/>
      <c r="DW81" s="1271"/>
      <c r="DX81" s="1271"/>
      <c r="DY81" s="1271"/>
      <c r="DZ81" s="1271"/>
      <c r="EA81" s="1271"/>
      <c r="EB81" s="1271"/>
      <c r="EC81" s="1229"/>
      <c r="ED81" s="1229"/>
      <c r="EE81" s="1229"/>
      <c r="EF81" s="1229"/>
      <c r="EG81" s="1229"/>
      <c r="EH81" s="1229"/>
      <c r="EI81" s="1229"/>
      <c r="EJ81" s="1229"/>
      <c r="EK81" s="1229"/>
      <c r="EL81" s="1229"/>
      <c r="EM81" s="1229"/>
      <c r="EN81" s="1229"/>
      <c r="EO81" s="1229"/>
      <c r="EP81" s="1229"/>
      <c r="EQ81" s="1229"/>
      <c r="ER81" s="1229"/>
      <c r="ES81" s="1229"/>
      <c r="ET81" s="1229"/>
      <c r="EU81" s="1229"/>
      <c r="EV81" s="1229"/>
      <c r="EW81" s="1229"/>
      <c r="EX81" s="1229"/>
      <c r="EY81" s="1229"/>
      <c r="EZ81" s="1229"/>
      <c r="FA81" s="1229"/>
      <c r="FB81" s="1229"/>
      <c r="FC81" s="1229"/>
      <c r="FD81" s="1229"/>
      <c r="FE81" s="1229"/>
      <c r="FF81" s="1229"/>
      <c r="FG81" s="1229"/>
      <c r="FH81" s="1229"/>
      <c r="FI81" s="1229"/>
      <c r="FJ81" s="1229"/>
      <c r="FK81" s="1229"/>
      <c r="FL81" s="1229"/>
      <c r="FM81" s="1229"/>
      <c r="FN81" s="1229"/>
      <c r="FO81" s="1229"/>
      <c r="FP81" s="1229"/>
      <c r="FQ81" s="1229"/>
      <c r="FR81" s="1229"/>
      <c r="FS81" s="1229"/>
      <c r="FT81" s="1229"/>
      <c r="FU81" s="1229"/>
      <c r="FV81" s="1229"/>
      <c r="FW81" s="1229"/>
      <c r="FX81" s="1229"/>
      <c r="FY81" s="1229"/>
      <c r="FZ81" s="1229"/>
      <c r="GA81" s="1229"/>
      <c r="GB81" s="1229"/>
      <c r="GC81" s="1229"/>
      <c r="GD81" s="1229"/>
      <c r="GE81" s="1229"/>
      <c r="GF81" s="1229"/>
      <c r="GG81" s="1229"/>
      <c r="GH81" s="1229"/>
      <c r="GI81" s="1229"/>
      <c r="GJ81" s="1229"/>
      <c r="GK81" s="1229"/>
      <c r="GL81" s="1229"/>
      <c r="GM81" s="1229"/>
      <c r="GN81" s="1229"/>
      <c r="GO81" s="1229"/>
      <c r="GP81" s="1229"/>
      <c r="GQ81" s="1229"/>
      <c r="GR81" s="1229"/>
      <c r="GS81" s="1229"/>
      <c r="GT81" s="1229"/>
      <c r="GU81" s="1229"/>
      <c r="GV81" s="1229"/>
      <c r="GW81" s="1229"/>
      <c r="GX81" s="1229"/>
      <c r="GY81" s="1229"/>
      <c r="GZ81" s="1229"/>
      <c r="HA81" s="1229"/>
      <c r="HB81" s="1229"/>
      <c r="HC81" s="1229"/>
      <c r="HD81" s="1229"/>
      <c r="HE81" s="1229"/>
      <c r="HF81" s="1229"/>
      <c r="HG81" s="1229"/>
      <c r="HH81" s="1229"/>
      <c r="HI81" s="1229"/>
      <c r="HJ81" s="1229"/>
      <c r="HK81" s="1229"/>
      <c r="HL81" s="1229"/>
      <c r="HM81" s="1229"/>
      <c r="HN81" s="1229"/>
      <c r="HO81" s="1229"/>
      <c r="HP81" s="1229"/>
      <c r="HQ81" s="1229"/>
      <c r="HR81" s="1229"/>
      <c r="HS81" s="1229"/>
      <c r="HT81" s="1229"/>
      <c r="HU81" s="1229"/>
      <c r="HV81" s="1229"/>
      <c r="HW81" s="1229"/>
      <c r="HX81" s="1229"/>
      <c r="HY81" s="1229"/>
      <c r="HZ81" s="1229"/>
      <c r="IA81" s="1229"/>
      <c r="IB81" s="1229"/>
      <c r="IC81" s="1229"/>
      <c r="ID81" s="1229"/>
      <c r="IE81" s="1229"/>
      <c r="IF81" s="1229"/>
      <c r="IG81" s="1229"/>
      <c r="IH81" s="1229"/>
      <c r="II81" s="1229"/>
      <c r="IJ81" s="1229"/>
      <c r="IK81" s="1229"/>
      <c r="IL81" s="1229"/>
      <c r="IM81" s="1229"/>
      <c r="IN81" s="1229"/>
      <c r="IO81" s="1229"/>
      <c r="IP81" s="1229"/>
      <c r="IQ81" s="1229"/>
      <c r="IR81" s="1229"/>
      <c r="IS81" s="1229"/>
      <c r="IT81" s="1229"/>
      <c r="IU81" s="1229"/>
      <c r="IV81" s="1229"/>
      <c r="IW81" s="1229"/>
      <c r="IX81" s="1229"/>
      <c r="IY81" s="1229"/>
      <c r="IZ81" s="1229"/>
      <c r="JA81" s="1229"/>
      <c r="JB81" s="1229"/>
      <c r="JC81" s="1229"/>
      <c r="JD81" s="1229"/>
      <c r="JE81" s="1229"/>
      <c r="JF81" s="1229"/>
      <c r="JG81" s="1229"/>
      <c r="JH81" s="1229"/>
      <c r="JI81" s="1229"/>
      <c r="JJ81" s="1229"/>
      <c r="JK81" s="1229"/>
      <c r="JL81" s="1229"/>
      <c r="JM81" s="1229"/>
      <c r="JN81" s="1229"/>
      <c r="JO81" s="1229"/>
      <c r="JP81" s="1229"/>
      <c r="JQ81" s="1229"/>
      <c r="JR81" s="1229"/>
      <c r="JS81" s="1229"/>
      <c r="JT81" s="1229"/>
      <c r="JU81" s="1229"/>
      <c r="JV81" s="1229"/>
      <c r="JW81" s="1229"/>
      <c r="JX81" s="1229"/>
      <c r="JY81" s="1229"/>
      <c r="JZ81" s="1229"/>
    </row>
    <row r="82" spans="1:286" s="1372" customFormat="1" ht="16.149999999999999" hidden="1" customHeight="1" thickBot="1">
      <c r="A82" s="1366"/>
      <c r="B82" s="1271"/>
      <c r="C82" s="149" t="s">
        <v>372</v>
      </c>
      <c r="D82" s="151">
        <v>0.75</v>
      </c>
      <c r="E82" s="151" t="s">
        <v>325</v>
      </c>
      <c r="F82" s="151" t="s">
        <v>286</v>
      </c>
      <c r="G82" s="1337" t="s">
        <v>373</v>
      </c>
      <c r="H82" s="1300" t="s">
        <v>256</v>
      </c>
      <c r="I82" s="1306" t="s">
        <v>306</v>
      </c>
      <c r="J82" s="1306" t="s">
        <v>367</v>
      </c>
      <c r="K82" s="1373"/>
      <c r="L82" s="1373"/>
      <c r="M82" s="1373"/>
      <c r="N82" s="1373"/>
      <c r="O82" s="1373"/>
      <c r="P82" s="1374"/>
      <c r="Q82" s="1374"/>
      <c r="R82" s="1373"/>
      <c r="S82" s="1373"/>
      <c r="T82" s="1373"/>
      <c r="U82" s="1373"/>
      <c r="V82" s="1373"/>
      <c r="W82" s="1374"/>
      <c r="X82" s="1374"/>
      <c r="Y82" s="1373"/>
      <c r="Z82" s="1373"/>
      <c r="AA82" s="1373"/>
      <c r="AB82" s="1373"/>
      <c r="AC82" s="1373"/>
      <c r="AD82" s="1374"/>
      <c r="AE82" s="1374"/>
      <c r="AF82" s="1373"/>
      <c r="AG82" s="1373"/>
      <c r="AH82" s="1373"/>
      <c r="AI82" s="1373"/>
      <c r="AJ82" s="1373"/>
      <c r="AK82" s="1374"/>
      <c r="AL82" s="1374"/>
      <c r="AM82" s="1373"/>
      <c r="AN82" s="1373"/>
      <c r="AO82" s="1373"/>
      <c r="AP82" s="1373"/>
      <c r="AQ82" s="1373"/>
      <c r="AR82" s="1374"/>
      <c r="AS82" s="1374"/>
      <c r="AT82" s="1373"/>
      <c r="AU82" s="1373"/>
      <c r="AV82" s="1373"/>
      <c r="AW82" s="1373"/>
      <c r="AX82" s="1373"/>
      <c r="AY82" s="1374"/>
      <c r="AZ82" s="1374"/>
      <c r="BA82" s="1373"/>
      <c r="BB82" s="1373"/>
      <c r="BC82" s="1373"/>
      <c r="BD82" s="1373"/>
      <c r="BE82" s="1373"/>
      <c r="BF82" s="1374"/>
      <c r="BG82" s="1374"/>
      <c r="BH82" s="1373"/>
      <c r="BI82" s="1373"/>
      <c r="BJ82" s="1373"/>
      <c r="BK82" s="1373"/>
      <c r="BL82" s="1373"/>
      <c r="BM82" s="1374"/>
      <c r="BN82" s="1374"/>
      <c r="BO82" s="1373"/>
      <c r="BP82" s="1373"/>
      <c r="BQ82" s="1373"/>
      <c r="BR82" s="1373"/>
      <c r="BS82" s="1373"/>
      <c r="BT82" s="1374"/>
      <c r="BU82" s="1374"/>
      <c r="BV82" s="1373"/>
      <c r="BW82" s="1373"/>
      <c r="BX82" s="1373"/>
      <c r="BY82" s="1373"/>
      <c r="BZ82" s="1373"/>
      <c r="CA82" s="1374"/>
      <c r="CB82" s="1374"/>
      <c r="CC82" s="1373"/>
      <c r="CD82" s="1375">
        <f t="shared" si="116"/>
        <v>0</v>
      </c>
      <c r="CE82" s="144">
        <v>1.4</v>
      </c>
      <c r="CF82" s="145">
        <v>0.6</v>
      </c>
      <c r="CG82" s="331">
        <f t="shared" si="117"/>
        <v>1.0577082644931526</v>
      </c>
      <c r="CH82" s="153">
        <f>+CD82*CE82</f>
        <v>0</v>
      </c>
      <c r="CI82" s="147">
        <f>+CD82*CF82</f>
        <v>0</v>
      </c>
      <c r="CJ82" s="148">
        <f>CD82*CG82</f>
        <v>0</v>
      </c>
      <c r="CK82" s="549">
        <v>280</v>
      </c>
      <c r="CL82" s="549">
        <v>1800</v>
      </c>
      <c r="CM82" s="276">
        <f t="shared" si="146"/>
        <v>1800</v>
      </c>
      <c r="CN82" s="548">
        <f t="shared" si="121"/>
        <v>296.15831405808274</v>
      </c>
      <c r="CO82" s="1394">
        <v>296.16000000000003</v>
      </c>
      <c r="CP82" s="1394"/>
      <c r="CQ82" s="1394"/>
      <c r="CR82" s="250">
        <f t="shared" si="122"/>
        <v>0</v>
      </c>
      <c r="CS82" s="1468"/>
      <c r="CT82" s="1468"/>
      <c r="CU82" s="1333"/>
      <c r="CV82" s="1293"/>
      <c r="CW82" s="1279">
        <f t="shared" si="123"/>
        <v>0</v>
      </c>
      <c r="CX82" s="1279">
        <f t="shared" si="124"/>
        <v>0</v>
      </c>
      <c r="CY82" s="1279"/>
      <c r="CZ82" s="1293"/>
      <c r="DA82" s="1294">
        <f t="shared" si="125"/>
        <v>0</v>
      </c>
      <c r="DB82" s="1295">
        <f t="shared" si="126"/>
        <v>0</v>
      </c>
      <c r="DC82" s="1296">
        <f t="shared" si="127"/>
        <v>0</v>
      </c>
      <c r="DD82" s="1294">
        <f t="shared" si="128"/>
        <v>0</v>
      </c>
      <c r="DE82" s="1295">
        <f t="shared" si="129"/>
        <v>0</v>
      </c>
      <c r="DF82" s="1296">
        <f t="shared" si="130"/>
        <v>0</v>
      </c>
      <c r="DG82" s="1294">
        <f t="shared" si="131"/>
        <v>0</v>
      </c>
      <c r="DH82" s="1295">
        <f t="shared" si="132"/>
        <v>0</v>
      </c>
      <c r="DI82" s="1296">
        <f t="shared" si="133"/>
        <v>0</v>
      </c>
      <c r="DJ82" s="1294">
        <f t="shared" si="134"/>
        <v>0</v>
      </c>
      <c r="DK82" s="1295">
        <f t="shared" si="135"/>
        <v>0</v>
      </c>
      <c r="DL82" s="1296">
        <f t="shared" si="136"/>
        <v>0</v>
      </c>
      <c r="DM82" s="1294">
        <f t="shared" si="137"/>
        <v>0</v>
      </c>
      <c r="DN82" s="1295">
        <f t="shared" si="138"/>
        <v>0</v>
      </c>
      <c r="DO82" s="1296">
        <f t="shared" si="139"/>
        <v>0</v>
      </c>
      <c r="DP82" s="1294">
        <f t="shared" si="140"/>
        <v>0</v>
      </c>
      <c r="DQ82" s="1295">
        <f t="shared" si="141"/>
        <v>0</v>
      </c>
      <c r="DR82" s="1296">
        <f t="shared" si="142"/>
        <v>0</v>
      </c>
      <c r="DS82" s="1294">
        <f t="shared" si="143"/>
        <v>0</v>
      </c>
      <c r="DT82" s="1295">
        <f t="shared" si="144"/>
        <v>0</v>
      </c>
      <c r="DU82" s="1296">
        <f t="shared" si="145"/>
        <v>0</v>
      </c>
      <c r="DV82" s="1271"/>
      <c r="DW82" s="1271"/>
      <c r="DX82" s="1271"/>
      <c r="DY82" s="1271"/>
      <c r="DZ82" s="1271"/>
      <c r="EA82" s="1271"/>
      <c r="EB82" s="1271"/>
      <c r="EC82" s="1229"/>
      <c r="ED82" s="1229"/>
      <c r="EE82" s="1229"/>
      <c r="EF82" s="1229"/>
      <c r="EG82" s="1229"/>
      <c r="EH82" s="1229"/>
      <c r="EI82" s="1229"/>
      <c r="EJ82" s="1229"/>
      <c r="EK82" s="1229"/>
      <c r="EL82" s="1229"/>
      <c r="EM82" s="1229"/>
      <c r="EN82" s="1229"/>
      <c r="EO82" s="1229"/>
      <c r="EP82" s="1229"/>
      <c r="EQ82" s="1229"/>
      <c r="ER82" s="1229"/>
      <c r="ES82" s="1229"/>
      <c r="ET82" s="1229"/>
      <c r="EU82" s="1229"/>
      <c r="EV82" s="1229"/>
      <c r="EW82" s="1229"/>
      <c r="EX82" s="1229"/>
      <c r="EY82" s="1229"/>
      <c r="EZ82" s="1229"/>
      <c r="FA82" s="1229"/>
      <c r="FB82" s="1229"/>
      <c r="FC82" s="1229"/>
      <c r="FD82" s="1229"/>
      <c r="FE82" s="1229"/>
      <c r="FF82" s="1229"/>
      <c r="FG82" s="1229"/>
      <c r="FH82" s="1229"/>
      <c r="FI82" s="1229"/>
      <c r="FJ82" s="1229"/>
      <c r="FK82" s="1229"/>
      <c r="FL82" s="1229"/>
      <c r="FM82" s="1229"/>
      <c r="FN82" s="1229"/>
      <c r="FO82" s="1229"/>
      <c r="FP82" s="1229"/>
      <c r="FQ82" s="1229"/>
      <c r="FR82" s="1229"/>
      <c r="FS82" s="1229"/>
      <c r="FT82" s="1229"/>
      <c r="FU82" s="1229"/>
      <c r="FV82" s="1229"/>
      <c r="FW82" s="1229"/>
      <c r="FX82" s="1229"/>
      <c r="FY82" s="1229"/>
      <c r="FZ82" s="1229"/>
      <c r="GA82" s="1229"/>
      <c r="GB82" s="1229"/>
      <c r="GC82" s="1229"/>
      <c r="GD82" s="1229"/>
      <c r="GE82" s="1229"/>
      <c r="GF82" s="1229"/>
      <c r="GG82" s="1229"/>
      <c r="GH82" s="1229"/>
      <c r="GI82" s="1229"/>
      <c r="GJ82" s="1229"/>
      <c r="GK82" s="1229"/>
      <c r="GL82" s="1229"/>
      <c r="GM82" s="1229"/>
      <c r="GN82" s="1229"/>
      <c r="GO82" s="1229"/>
      <c r="GP82" s="1229"/>
      <c r="GQ82" s="1229"/>
      <c r="GR82" s="1229"/>
      <c r="GS82" s="1229"/>
      <c r="GT82" s="1229"/>
      <c r="GU82" s="1229"/>
      <c r="GV82" s="1229"/>
      <c r="GW82" s="1229"/>
      <c r="GX82" s="1229"/>
      <c r="GY82" s="1229"/>
      <c r="GZ82" s="1229"/>
      <c r="HA82" s="1229"/>
      <c r="HB82" s="1229"/>
      <c r="HC82" s="1229"/>
      <c r="HD82" s="1229"/>
      <c r="HE82" s="1229"/>
      <c r="HF82" s="1229"/>
      <c r="HG82" s="1229"/>
      <c r="HH82" s="1229"/>
      <c r="HI82" s="1229"/>
      <c r="HJ82" s="1229"/>
      <c r="HK82" s="1229"/>
      <c r="HL82" s="1229"/>
      <c r="HM82" s="1229"/>
      <c r="HN82" s="1229"/>
      <c r="HO82" s="1229"/>
      <c r="HP82" s="1229"/>
      <c r="HQ82" s="1229"/>
      <c r="HR82" s="1229"/>
      <c r="HS82" s="1229"/>
      <c r="HT82" s="1229"/>
      <c r="HU82" s="1229"/>
      <c r="HV82" s="1229"/>
      <c r="HW82" s="1229"/>
      <c r="HX82" s="1229"/>
      <c r="HY82" s="1229"/>
      <c r="HZ82" s="1229"/>
      <c r="IA82" s="1229"/>
      <c r="IB82" s="1229"/>
      <c r="IC82" s="1229"/>
      <c r="ID82" s="1229"/>
      <c r="IE82" s="1229"/>
      <c r="IF82" s="1229"/>
      <c r="IG82" s="1229"/>
      <c r="IH82" s="1229"/>
      <c r="II82" s="1229"/>
      <c r="IJ82" s="1229"/>
      <c r="IK82" s="1229"/>
      <c r="IL82" s="1229"/>
      <c r="IM82" s="1229"/>
      <c r="IN82" s="1229"/>
      <c r="IO82" s="1229"/>
      <c r="IP82" s="1229"/>
      <c r="IQ82" s="1229"/>
      <c r="IR82" s="1229"/>
      <c r="IS82" s="1229"/>
      <c r="IT82" s="1229"/>
      <c r="IU82" s="1229"/>
      <c r="IV82" s="1229"/>
      <c r="IW82" s="1229"/>
      <c r="IX82" s="1229"/>
      <c r="IY82" s="1229"/>
      <c r="IZ82" s="1229"/>
      <c r="JA82" s="1229"/>
      <c r="JB82" s="1229"/>
      <c r="JC82" s="1229"/>
      <c r="JD82" s="1229"/>
      <c r="JE82" s="1229"/>
      <c r="JF82" s="1229"/>
      <c r="JG82" s="1229"/>
      <c r="JH82" s="1229"/>
      <c r="JI82" s="1229"/>
      <c r="JJ82" s="1229"/>
      <c r="JK82" s="1229"/>
      <c r="JL82" s="1229"/>
      <c r="JM82" s="1229"/>
      <c r="JN82" s="1229"/>
      <c r="JO82" s="1229"/>
      <c r="JP82" s="1229"/>
      <c r="JQ82" s="1229"/>
      <c r="JR82" s="1229"/>
      <c r="JS82" s="1229"/>
      <c r="JT82" s="1229"/>
      <c r="JU82" s="1229"/>
      <c r="JV82" s="1229"/>
      <c r="JW82" s="1229"/>
      <c r="JX82" s="1229"/>
      <c r="JY82" s="1229"/>
      <c r="JZ82" s="1229"/>
    </row>
    <row r="83" spans="1:286" s="1372" customFormat="1" ht="16.149999999999999" hidden="1" customHeight="1" thickBot="1">
      <c r="A83" s="1366"/>
      <c r="B83" s="1271"/>
      <c r="C83" s="149" t="s">
        <v>374</v>
      </c>
      <c r="D83" s="151">
        <v>0.75</v>
      </c>
      <c r="E83" s="151" t="s">
        <v>325</v>
      </c>
      <c r="F83" s="151" t="s">
        <v>287</v>
      </c>
      <c r="G83" s="1337" t="s">
        <v>373</v>
      </c>
      <c r="H83" s="1300" t="s">
        <v>256</v>
      </c>
      <c r="I83" s="1306" t="s">
        <v>306</v>
      </c>
      <c r="J83" s="1306" t="s">
        <v>367</v>
      </c>
      <c r="K83" s="1373"/>
      <c r="L83" s="1373"/>
      <c r="M83" s="1373"/>
      <c r="N83" s="1373"/>
      <c r="O83" s="1373"/>
      <c r="P83" s="1374"/>
      <c r="Q83" s="1374"/>
      <c r="R83" s="1373"/>
      <c r="S83" s="1373"/>
      <c r="T83" s="1373"/>
      <c r="U83" s="1373"/>
      <c r="V83" s="1373"/>
      <c r="W83" s="1374"/>
      <c r="X83" s="1374"/>
      <c r="Y83" s="1373"/>
      <c r="Z83" s="1373"/>
      <c r="AA83" s="1373"/>
      <c r="AB83" s="1373"/>
      <c r="AC83" s="1373"/>
      <c r="AD83" s="1374"/>
      <c r="AE83" s="1374"/>
      <c r="AF83" s="1373"/>
      <c r="AG83" s="1373"/>
      <c r="AH83" s="1373"/>
      <c r="AI83" s="1373"/>
      <c r="AJ83" s="1373"/>
      <c r="AK83" s="1374"/>
      <c r="AL83" s="1374"/>
      <c r="AM83" s="1373"/>
      <c r="AN83" s="1373"/>
      <c r="AO83" s="1373"/>
      <c r="AP83" s="1373"/>
      <c r="AQ83" s="1373"/>
      <c r="AR83" s="1374"/>
      <c r="AS83" s="1374"/>
      <c r="AT83" s="1373"/>
      <c r="AU83" s="1373"/>
      <c r="AV83" s="1373"/>
      <c r="AW83" s="1373"/>
      <c r="AX83" s="1373"/>
      <c r="AY83" s="1374"/>
      <c r="AZ83" s="1374"/>
      <c r="BA83" s="1373"/>
      <c r="BB83" s="1373"/>
      <c r="BC83" s="1373"/>
      <c r="BD83" s="1373"/>
      <c r="BE83" s="1373"/>
      <c r="BF83" s="1374"/>
      <c r="BG83" s="1374"/>
      <c r="BH83" s="1373"/>
      <c r="BI83" s="1373"/>
      <c r="BJ83" s="1373"/>
      <c r="BK83" s="1373"/>
      <c r="BL83" s="1373"/>
      <c r="BM83" s="1374"/>
      <c r="BN83" s="1374"/>
      <c r="BO83" s="1373"/>
      <c r="BP83" s="1373"/>
      <c r="BQ83" s="1373"/>
      <c r="BR83" s="1373"/>
      <c r="BS83" s="1373"/>
      <c r="BT83" s="1374"/>
      <c r="BU83" s="1374"/>
      <c r="BV83" s="1373"/>
      <c r="BW83" s="1373"/>
      <c r="BX83" s="1373"/>
      <c r="BY83" s="1373"/>
      <c r="BZ83" s="1373"/>
      <c r="CA83" s="1374"/>
      <c r="CB83" s="1374"/>
      <c r="CC83" s="1373"/>
      <c r="CD83" s="1375">
        <f t="shared" si="116"/>
        <v>0</v>
      </c>
      <c r="CE83" s="144">
        <v>1.5</v>
      </c>
      <c r="CF83" s="145">
        <v>1.1000000000000001</v>
      </c>
      <c r="CG83" s="331">
        <f t="shared" si="117"/>
        <v>1.3288541322465763</v>
      </c>
      <c r="CH83" s="153">
        <f>+CD83*CE83</f>
        <v>0</v>
      </c>
      <c r="CI83" s="147">
        <f>+CD83*CF83</f>
        <v>0</v>
      </c>
      <c r="CJ83" s="148">
        <f>CD83*CG83</f>
        <v>0</v>
      </c>
      <c r="CK83" s="549">
        <v>280</v>
      </c>
      <c r="CL83" s="549">
        <v>1200</v>
      </c>
      <c r="CM83" s="276">
        <f t="shared" si="146"/>
        <v>1200</v>
      </c>
      <c r="CN83" s="548">
        <f t="shared" si="121"/>
        <v>372.07915702904137</v>
      </c>
      <c r="CO83" s="1394">
        <v>372.08</v>
      </c>
      <c r="CP83" s="1394"/>
      <c r="CQ83" s="1394"/>
      <c r="CR83" s="250">
        <f t="shared" si="122"/>
        <v>0</v>
      </c>
      <c r="CS83" s="1468"/>
      <c r="CT83" s="1468"/>
      <c r="CU83" s="1333"/>
      <c r="CV83" s="1293"/>
      <c r="CW83" s="1279">
        <f t="shared" si="123"/>
        <v>0</v>
      </c>
      <c r="CX83" s="1279">
        <f t="shared" si="124"/>
        <v>0</v>
      </c>
      <c r="CY83" s="1279"/>
      <c r="CZ83" s="1293"/>
      <c r="DA83" s="1294">
        <f t="shared" si="125"/>
        <v>0</v>
      </c>
      <c r="DB83" s="1295">
        <f t="shared" si="126"/>
        <v>0</v>
      </c>
      <c r="DC83" s="1296">
        <f t="shared" si="127"/>
        <v>0</v>
      </c>
      <c r="DD83" s="1294">
        <f t="shared" si="128"/>
        <v>0</v>
      </c>
      <c r="DE83" s="1295">
        <f t="shared" si="129"/>
        <v>0</v>
      </c>
      <c r="DF83" s="1296">
        <f t="shared" si="130"/>
        <v>0</v>
      </c>
      <c r="DG83" s="1294">
        <f t="shared" si="131"/>
        <v>0</v>
      </c>
      <c r="DH83" s="1295">
        <f t="shared" si="132"/>
        <v>0</v>
      </c>
      <c r="DI83" s="1296">
        <f t="shared" si="133"/>
        <v>0</v>
      </c>
      <c r="DJ83" s="1294">
        <f t="shared" si="134"/>
        <v>0</v>
      </c>
      <c r="DK83" s="1295">
        <f t="shared" si="135"/>
        <v>0</v>
      </c>
      <c r="DL83" s="1296">
        <f t="shared" si="136"/>
        <v>0</v>
      </c>
      <c r="DM83" s="1294">
        <f t="shared" si="137"/>
        <v>0</v>
      </c>
      <c r="DN83" s="1295">
        <f t="shared" si="138"/>
        <v>0</v>
      </c>
      <c r="DO83" s="1296">
        <f t="shared" si="139"/>
        <v>0</v>
      </c>
      <c r="DP83" s="1294">
        <f t="shared" si="140"/>
        <v>0</v>
      </c>
      <c r="DQ83" s="1295">
        <f t="shared" si="141"/>
        <v>0</v>
      </c>
      <c r="DR83" s="1296">
        <f t="shared" si="142"/>
        <v>0</v>
      </c>
      <c r="DS83" s="1294">
        <f t="shared" si="143"/>
        <v>0</v>
      </c>
      <c r="DT83" s="1295">
        <f t="shared" si="144"/>
        <v>0</v>
      </c>
      <c r="DU83" s="1296">
        <f t="shared" si="145"/>
        <v>0</v>
      </c>
      <c r="DV83" s="1271"/>
      <c r="DW83" s="1271"/>
      <c r="DX83" s="1271"/>
      <c r="DY83" s="1271"/>
      <c r="DZ83" s="1271"/>
      <c r="EA83" s="1271"/>
      <c r="EB83" s="1271"/>
      <c r="EC83" s="1229"/>
      <c r="ED83" s="1229"/>
      <c r="EE83" s="1229"/>
      <c r="EF83" s="1229"/>
      <c r="EG83" s="1229"/>
      <c r="EH83" s="1229"/>
      <c r="EI83" s="1229"/>
      <c r="EJ83" s="1229"/>
      <c r="EK83" s="1229"/>
      <c r="EL83" s="1229"/>
      <c r="EM83" s="1229"/>
      <c r="EN83" s="1229"/>
      <c r="EO83" s="1229"/>
      <c r="EP83" s="1229"/>
      <c r="EQ83" s="1229"/>
      <c r="ER83" s="1229"/>
      <c r="ES83" s="1229"/>
      <c r="ET83" s="1229"/>
      <c r="EU83" s="1229"/>
      <c r="EV83" s="1229"/>
      <c r="EW83" s="1229"/>
      <c r="EX83" s="1229"/>
      <c r="EY83" s="1229"/>
      <c r="EZ83" s="1229"/>
      <c r="FA83" s="1229"/>
      <c r="FB83" s="1229"/>
      <c r="FC83" s="1229"/>
      <c r="FD83" s="1229"/>
      <c r="FE83" s="1229"/>
      <c r="FF83" s="1229"/>
      <c r="FG83" s="1229"/>
      <c r="FH83" s="1229"/>
      <c r="FI83" s="1229"/>
      <c r="FJ83" s="1229"/>
      <c r="FK83" s="1229"/>
      <c r="FL83" s="1229"/>
      <c r="FM83" s="1229"/>
      <c r="FN83" s="1229"/>
      <c r="FO83" s="1229"/>
      <c r="FP83" s="1229"/>
      <c r="FQ83" s="1229"/>
      <c r="FR83" s="1229"/>
      <c r="FS83" s="1229"/>
      <c r="FT83" s="1229"/>
      <c r="FU83" s="1229"/>
      <c r="FV83" s="1229"/>
      <c r="FW83" s="1229"/>
      <c r="FX83" s="1229"/>
      <c r="FY83" s="1229"/>
      <c r="FZ83" s="1229"/>
      <c r="GA83" s="1229"/>
      <c r="GB83" s="1229"/>
      <c r="GC83" s="1229"/>
      <c r="GD83" s="1229"/>
      <c r="GE83" s="1229"/>
      <c r="GF83" s="1229"/>
      <c r="GG83" s="1229"/>
      <c r="GH83" s="1229"/>
      <c r="GI83" s="1229"/>
      <c r="GJ83" s="1229"/>
      <c r="GK83" s="1229"/>
      <c r="GL83" s="1229"/>
      <c r="GM83" s="1229"/>
      <c r="GN83" s="1229"/>
      <c r="GO83" s="1229"/>
      <c r="GP83" s="1229"/>
      <c r="GQ83" s="1229"/>
      <c r="GR83" s="1229"/>
      <c r="GS83" s="1229"/>
      <c r="GT83" s="1229"/>
      <c r="GU83" s="1229"/>
      <c r="GV83" s="1229"/>
      <c r="GW83" s="1229"/>
      <c r="GX83" s="1229"/>
      <c r="GY83" s="1229"/>
      <c r="GZ83" s="1229"/>
      <c r="HA83" s="1229"/>
      <c r="HB83" s="1229"/>
      <c r="HC83" s="1229"/>
      <c r="HD83" s="1229"/>
      <c r="HE83" s="1229"/>
      <c r="HF83" s="1229"/>
      <c r="HG83" s="1229"/>
      <c r="HH83" s="1229"/>
      <c r="HI83" s="1229"/>
      <c r="HJ83" s="1229"/>
      <c r="HK83" s="1229"/>
      <c r="HL83" s="1229"/>
      <c r="HM83" s="1229"/>
      <c r="HN83" s="1229"/>
      <c r="HO83" s="1229"/>
      <c r="HP83" s="1229"/>
      <c r="HQ83" s="1229"/>
      <c r="HR83" s="1229"/>
      <c r="HS83" s="1229"/>
      <c r="HT83" s="1229"/>
      <c r="HU83" s="1229"/>
      <c r="HV83" s="1229"/>
      <c r="HW83" s="1229"/>
      <c r="HX83" s="1229"/>
      <c r="HY83" s="1229"/>
      <c r="HZ83" s="1229"/>
      <c r="IA83" s="1229"/>
      <c r="IB83" s="1229"/>
      <c r="IC83" s="1229"/>
      <c r="ID83" s="1229"/>
      <c r="IE83" s="1229"/>
      <c r="IF83" s="1229"/>
      <c r="IG83" s="1229"/>
      <c r="IH83" s="1229"/>
      <c r="II83" s="1229"/>
      <c r="IJ83" s="1229"/>
      <c r="IK83" s="1229"/>
      <c r="IL83" s="1229"/>
      <c r="IM83" s="1229"/>
      <c r="IN83" s="1229"/>
      <c r="IO83" s="1229"/>
      <c r="IP83" s="1229"/>
      <c r="IQ83" s="1229"/>
      <c r="IR83" s="1229"/>
      <c r="IS83" s="1229"/>
      <c r="IT83" s="1229"/>
      <c r="IU83" s="1229"/>
      <c r="IV83" s="1229"/>
      <c r="IW83" s="1229"/>
      <c r="IX83" s="1229"/>
      <c r="IY83" s="1229"/>
      <c r="IZ83" s="1229"/>
      <c r="JA83" s="1229"/>
      <c r="JB83" s="1229"/>
      <c r="JC83" s="1229"/>
      <c r="JD83" s="1229"/>
      <c r="JE83" s="1229"/>
      <c r="JF83" s="1229"/>
      <c r="JG83" s="1229"/>
      <c r="JH83" s="1229"/>
      <c r="JI83" s="1229"/>
      <c r="JJ83" s="1229"/>
      <c r="JK83" s="1229"/>
      <c r="JL83" s="1229"/>
      <c r="JM83" s="1229"/>
      <c r="JN83" s="1229"/>
      <c r="JO83" s="1229"/>
      <c r="JP83" s="1229"/>
      <c r="JQ83" s="1229"/>
      <c r="JR83" s="1229"/>
      <c r="JS83" s="1229"/>
      <c r="JT83" s="1229"/>
      <c r="JU83" s="1229"/>
      <c r="JV83" s="1229"/>
      <c r="JW83" s="1229"/>
      <c r="JX83" s="1229"/>
      <c r="JY83" s="1229"/>
      <c r="JZ83" s="1229"/>
    </row>
    <row r="84" spans="1:286" ht="16.149999999999999" hidden="1" customHeight="1" thickBot="1">
      <c r="A84" s="1283"/>
      <c r="B84" s="1271"/>
      <c r="C84" s="156" t="s">
        <v>375</v>
      </c>
      <c r="D84" s="151">
        <v>0.79166666666666663</v>
      </c>
      <c r="E84" s="1336" t="s">
        <v>358</v>
      </c>
      <c r="F84" s="1336" t="s">
        <v>305</v>
      </c>
      <c r="G84" s="1337" t="str">
        <f>IF(D84&lt;=0.541,"DAY",(IF(D84&lt;=0.74930556,"EARLY",(IF(D84&lt;=0.97916667,"PRIME","LATE")))))</f>
        <v>PRIME</v>
      </c>
      <c r="H84" s="1300" t="s">
        <v>256</v>
      </c>
      <c r="I84" s="1306" t="s">
        <v>306</v>
      </c>
      <c r="J84" s="1306" t="s">
        <v>367</v>
      </c>
      <c r="K84" s="1373"/>
      <c r="L84" s="1373"/>
      <c r="M84" s="1373"/>
      <c r="N84" s="1373"/>
      <c r="O84" s="1373"/>
      <c r="P84" s="1374"/>
      <c r="Q84" s="1374"/>
      <c r="R84" s="1373"/>
      <c r="S84" s="1373"/>
      <c r="T84" s="1373"/>
      <c r="U84" s="1373"/>
      <c r="V84" s="1373"/>
      <c r="W84" s="1374"/>
      <c r="X84" s="1374"/>
      <c r="Y84" s="1373"/>
      <c r="Z84" s="1373"/>
      <c r="AA84" s="1373"/>
      <c r="AB84" s="1373"/>
      <c r="AC84" s="1373"/>
      <c r="AD84" s="1374"/>
      <c r="AE84" s="1374"/>
      <c r="AF84" s="1373"/>
      <c r="AG84" s="1373"/>
      <c r="AH84" s="1373"/>
      <c r="AI84" s="1373"/>
      <c r="AJ84" s="1373"/>
      <c r="AK84" s="1374"/>
      <c r="AL84" s="1374"/>
      <c r="AM84" s="1373"/>
      <c r="AN84" s="1373"/>
      <c r="AO84" s="1373"/>
      <c r="AP84" s="1373"/>
      <c r="AQ84" s="1373"/>
      <c r="AR84" s="1374"/>
      <c r="AS84" s="1374"/>
      <c r="AT84" s="1373"/>
      <c r="AU84" s="1373"/>
      <c r="AV84" s="1373"/>
      <c r="AW84" s="1373"/>
      <c r="AX84" s="1373"/>
      <c r="AY84" s="1374"/>
      <c r="AZ84" s="1374"/>
      <c r="BA84" s="1373"/>
      <c r="BB84" s="1373"/>
      <c r="BC84" s="1373"/>
      <c r="BD84" s="1373"/>
      <c r="BE84" s="1373"/>
      <c r="BF84" s="1374"/>
      <c r="BG84" s="1374"/>
      <c r="BH84" s="1373"/>
      <c r="BI84" s="1373"/>
      <c r="BJ84" s="1373"/>
      <c r="BK84" s="1373"/>
      <c r="BL84" s="1373"/>
      <c r="BM84" s="1374"/>
      <c r="BN84" s="1374"/>
      <c r="BO84" s="1373"/>
      <c r="BP84" s="1373"/>
      <c r="BQ84" s="1373"/>
      <c r="BR84" s="1373"/>
      <c r="BS84" s="1373"/>
      <c r="BT84" s="1374"/>
      <c r="BU84" s="1374"/>
      <c r="BV84" s="1373"/>
      <c r="BW84" s="1373"/>
      <c r="BX84" s="1373"/>
      <c r="BY84" s="1373"/>
      <c r="BZ84" s="1373"/>
      <c r="CA84" s="1374"/>
      <c r="CB84" s="1374"/>
      <c r="CC84" s="1373"/>
      <c r="CD84" s="1375">
        <f t="shared" si="116"/>
        <v>0</v>
      </c>
      <c r="CE84" s="144">
        <v>2.7</v>
      </c>
      <c r="CF84" s="145">
        <v>0.9</v>
      </c>
      <c r="CG84" s="331">
        <f t="shared" si="117"/>
        <v>1.9298435951095936</v>
      </c>
      <c r="CH84" s="153">
        <f t="shared" ref="CH84:CH86" si="147">+CD84*CE84</f>
        <v>0</v>
      </c>
      <c r="CI84" s="147">
        <f t="shared" ref="CI84:CI86" si="148">+CD84*CF84</f>
        <v>0</v>
      </c>
      <c r="CJ84" s="148">
        <f t="shared" ref="CJ84:CJ86" si="149">CD84*CG84</f>
        <v>0</v>
      </c>
      <c r="CK84" s="549">
        <v>280</v>
      </c>
      <c r="CL84" s="549">
        <v>2400</v>
      </c>
      <c r="CM84" s="276">
        <f t="shared" si="146"/>
        <v>2400</v>
      </c>
      <c r="CN84" s="548">
        <f t="shared" si="121"/>
        <v>540.35620663068619</v>
      </c>
      <c r="CO84" s="1394">
        <v>540.35</v>
      </c>
      <c r="CP84" s="1394"/>
      <c r="CQ84" s="1394"/>
      <c r="CR84" s="250">
        <f t="shared" si="122"/>
        <v>0</v>
      </c>
      <c r="CS84" s="1468"/>
      <c r="CT84" s="1468"/>
      <c r="CU84" s="1333"/>
      <c r="CV84" s="1293"/>
      <c r="CW84" s="1279">
        <f t="shared" si="123"/>
        <v>0</v>
      </c>
      <c r="CX84" s="1279">
        <f t="shared" si="124"/>
        <v>0</v>
      </c>
      <c r="CY84" s="1279"/>
      <c r="CZ84" s="1293"/>
      <c r="DA84" s="1294">
        <f t="shared" si="125"/>
        <v>0</v>
      </c>
      <c r="DB84" s="1295">
        <f t="shared" si="126"/>
        <v>0</v>
      </c>
      <c r="DC84" s="1296">
        <f t="shared" si="127"/>
        <v>0</v>
      </c>
      <c r="DD84" s="1294">
        <f t="shared" si="128"/>
        <v>0</v>
      </c>
      <c r="DE84" s="1295">
        <f t="shared" si="129"/>
        <v>0</v>
      </c>
      <c r="DF84" s="1296">
        <f t="shared" si="130"/>
        <v>0</v>
      </c>
      <c r="DG84" s="1294">
        <f t="shared" si="131"/>
        <v>0</v>
      </c>
      <c r="DH84" s="1295">
        <f t="shared" si="132"/>
        <v>0</v>
      </c>
      <c r="DI84" s="1296">
        <f t="shared" si="133"/>
        <v>0</v>
      </c>
      <c r="DJ84" s="1294">
        <f t="shared" si="134"/>
        <v>0</v>
      </c>
      <c r="DK84" s="1295">
        <f t="shared" si="135"/>
        <v>0</v>
      </c>
      <c r="DL84" s="1296">
        <f t="shared" si="136"/>
        <v>0</v>
      </c>
      <c r="DM84" s="1294">
        <f t="shared" si="137"/>
        <v>0</v>
      </c>
      <c r="DN84" s="1295">
        <f t="shared" si="138"/>
        <v>0</v>
      </c>
      <c r="DO84" s="1296">
        <f t="shared" si="139"/>
        <v>0</v>
      </c>
      <c r="DP84" s="1294">
        <f t="shared" si="140"/>
        <v>0</v>
      </c>
      <c r="DQ84" s="1295">
        <f t="shared" si="141"/>
        <v>0</v>
      </c>
      <c r="DR84" s="1296">
        <f t="shared" si="142"/>
        <v>0</v>
      </c>
      <c r="DS84" s="1294">
        <f t="shared" si="143"/>
        <v>0</v>
      </c>
      <c r="DT84" s="1295">
        <f t="shared" si="144"/>
        <v>0</v>
      </c>
      <c r="DU84" s="1296">
        <f t="shared" si="145"/>
        <v>0</v>
      </c>
    </row>
    <row r="85" spans="1:286" ht="16.149999999999999" hidden="1" customHeight="1" thickBot="1">
      <c r="A85" s="1283"/>
      <c r="B85" s="1271"/>
      <c r="C85" s="156" t="s">
        <v>376</v>
      </c>
      <c r="D85" s="151">
        <v>0.83333333333333337</v>
      </c>
      <c r="E85" s="1336" t="s">
        <v>304</v>
      </c>
      <c r="F85" s="1336" t="s">
        <v>305</v>
      </c>
      <c r="G85" s="1337" t="str">
        <f>IF(D85&lt;=0.541,"DAY",(IF(D85&lt;=0.74930556,"EARLY",(IF(D85&lt;=0.97916667,"PRIME","LATE")))))</f>
        <v>PRIME</v>
      </c>
      <c r="H85" s="1300" t="s">
        <v>256</v>
      </c>
      <c r="I85" s="1337" t="s">
        <v>306</v>
      </c>
      <c r="J85" s="1337" t="s">
        <v>367</v>
      </c>
      <c r="K85" s="1338"/>
      <c r="L85" s="1338"/>
      <c r="M85" s="1338"/>
      <c r="N85" s="1338"/>
      <c r="O85" s="1338"/>
      <c r="P85" s="1339"/>
      <c r="Q85" s="1339"/>
      <c r="R85" s="1338"/>
      <c r="S85" s="1338"/>
      <c r="T85" s="1338"/>
      <c r="U85" s="1338"/>
      <c r="V85" s="1338"/>
      <c r="W85" s="1374"/>
      <c r="X85" s="1374"/>
      <c r="Y85" s="1338"/>
      <c r="Z85" s="1338"/>
      <c r="AA85" s="1338"/>
      <c r="AB85" s="1338"/>
      <c r="AC85" s="1338"/>
      <c r="AD85" s="1339"/>
      <c r="AE85" s="1339"/>
      <c r="AF85" s="1338"/>
      <c r="AG85" s="1338"/>
      <c r="AH85" s="1338"/>
      <c r="AI85" s="1338"/>
      <c r="AJ85" s="1338"/>
      <c r="AK85" s="1339"/>
      <c r="AL85" s="1339"/>
      <c r="AM85" s="1338"/>
      <c r="AN85" s="1338"/>
      <c r="AO85" s="1338"/>
      <c r="AP85" s="1338"/>
      <c r="AQ85" s="1338"/>
      <c r="AR85" s="1339"/>
      <c r="AS85" s="1339"/>
      <c r="AT85" s="1338"/>
      <c r="AU85" s="1338"/>
      <c r="AV85" s="1338"/>
      <c r="AW85" s="1338"/>
      <c r="AX85" s="1338"/>
      <c r="AY85" s="1339"/>
      <c r="AZ85" s="1339"/>
      <c r="BA85" s="1338"/>
      <c r="BB85" s="1338"/>
      <c r="BC85" s="1338"/>
      <c r="BD85" s="1338"/>
      <c r="BE85" s="1338"/>
      <c r="BF85" s="1339"/>
      <c r="BG85" s="1339"/>
      <c r="BH85" s="1338"/>
      <c r="BI85" s="1338"/>
      <c r="BJ85" s="1338"/>
      <c r="BK85" s="1338"/>
      <c r="BL85" s="1338"/>
      <c r="BM85" s="1339"/>
      <c r="BN85" s="1339"/>
      <c r="BO85" s="1338"/>
      <c r="BP85" s="1338"/>
      <c r="BQ85" s="1338"/>
      <c r="BR85" s="1338"/>
      <c r="BS85" s="1338"/>
      <c r="BT85" s="1339"/>
      <c r="BU85" s="1339"/>
      <c r="BV85" s="1338"/>
      <c r="BW85" s="1338"/>
      <c r="BX85" s="1338"/>
      <c r="BY85" s="1338"/>
      <c r="BZ85" s="1338"/>
      <c r="CA85" s="1339"/>
      <c r="CB85" s="1339"/>
      <c r="CC85" s="1338"/>
      <c r="CD85" s="1340">
        <f t="shared" si="116"/>
        <v>0</v>
      </c>
      <c r="CE85" s="144">
        <v>4.2</v>
      </c>
      <c r="CF85" s="145">
        <v>2.2999999999999998</v>
      </c>
      <c r="CG85" s="517">
        <f t="shared" si="117"/>
        <v>3.3870571281712376</v>
      </c>
      <c r="CH85" s="518">
        <f t="shared" si="147"/>
        <v>0</v>
      </c>
      <c r="CI85" s="245">
        <f t="shared" si="148"/>
        <v>0</v>
      </c>
      <c r="CJ85" s="246">
        <f t="shared" si="149"/>
        <v>0</v>
      </c>
      <c r="CK85" s="545">
        <v>280</v>
      </c>
      <c r="CL85" s="545">
        <v>3200</v>
      </c>
      <c r="CM85" s="277">
        <f t="shared" si="146"/>
        <v>3200</v>
      </c>
      <c r="CN85" s="561">
        <v>2000</v>
      </c>
      <c r="CO85" s="1394">
        <v>2000</v>
      </c>
      <c r="CP85" s="1394"/>
      <c r="CQ85" s="1394"/>
      <c r="CR85" s="250">
        <f t="shared" si="122"/>
        <v>0</v>
      </c>
      <c r="CS85" s="1470"/>
      <c r="CT85" s="1470"/>
      <c r="CU85" s="1333"/>
      <c r="CV85" s="1293"/>
      <c r="CW85" s="1279">
        <f t="shared" si="123"/>
        <v>0</v>
      </c>
      <c r="CX85" s="1279">
        <f t="shared" si="124"/>
        <v>0</v>
      </c>
      <c r="CY85" s="1279"/>
      <c r="CZ85" s="1293"/>
      <c r="DA85" s="1294">
        <f t="shared" si="125"/>
        <v>0</v>
      </c>
      <c r="DB85" s="1295">
        <f t="shared" si="126"/>
        <v>0</v>
      </c>
      <c r="DC85" s="1296">
        <f t="shared" si="127"/>
        <v>0</v>
      </c>
      <c r="DD85" s="1294">
        <f t="shared" si="128"/>
        <v>0</v>
      </c>
      <c r="DE85" s="1295">
        <f t="shared" si="129"/>
        <v>0</v>
      </c>
      <c r="DF85" s="1296">
        <f t="shared" si="130"/>
        <v>0</v>
      </c>
      <c r="DG85" s="1294">
        <f t="shared" si="131"/>
        <v>0</v>
      </c>
      <c r="DH85" s="1295">
        <f t="shared" si="132"/>
        <v>0</v>
      </c>
      <c r="DI85" s="1296">
        <f t="shared" si="133"/>
        <v>0</v>
      </c>
      <c r="DJ85" s="1294">
        <f t="shared" si="134"/>
        <v>0</v>
      </c>
      <c r="DK85" s="1295">
        <f t="shared" si="135"/>
        <v>0</v>
      </c>
      <c r="DL85" s="1296">
        <f t="shared" si="136"/>
        <v>0</v>
      </c>
      <c r="DM85" s="1294">
        <f t="shared" si="137"/>
        <v>0</v>
      </c>
      <c r="DN85" s="1295">
        <f t="shared" si="138"/>
        <v>0</v>
      </c>
      <c r="DO85" s="1296">
        <f t="shared" si="139"/>
        <v>0</v>
      </c>
      <c r="DP85" s="1294">
        <f t="shared" si="140"/>
        <v>0</v>
      </c>
      <c r="DQ85" s="1295">
        <f t="shared" si="141"/>
        <v>0</v>
      </c>
      <c r="DR85" s="1296">
        <f t="shared" si="142"/>
        <v>0</v>
      </c>
      <c r="DS85" s="1294">
        <f t="shared" si="143"/>
        <v>0</v>
      </c>
      <c r="DT85" s="1295">
        <f t="shared" si="144"/>
        <v>0</v>
      </c>
      <c r="DU85" s="1296">
        <f t="shared" si="145"/>
        <v>0</v>
      </c>
    </row>
    <row r="86" spans="1:286" s="1229" customFormat="1" ht="16.149999999999999" hidden="1" customHeight="1" thickBot="1">
      <c r="A86" s="1366"/>
      <c r="B86" s="1271"/>
      <c r="C86" s="267" t="s">
        <v>370</v>
      </c>
      <c r="D86" s="268">
        <v>0.87152777777777779</v>
      </c>
      <c r="E86" s="1396" t="s">
        <v>371</v>
      </c>
      <c r="F86" s="1396" t="s">
        <v>305</v>
      </c>
      <c r="G86" s="1397" t="str">
        <f t="shared" ref="G86:G88" si="150">IF(D86&lt;=0.541,"DAY",(IF(D86&lt;=0.74930556,"EARLY",(IF(D86&lt;=0.97916667,"PRIME","LATE")))))</f>
        <v>PRIME</v>
      </c>
      <c r="H86" s="1398" t="s">
        <v>256</v>
      </c>
      <c r="I86" s="1397" t="s">
        <v>306</v>
      </c>
      <c r="J86" s="1397" t="s">
        <v>367</v>
      </c>
      <c r="K86" s="1399"/>
      <c r="L86" s="1399"/>
      <c r="M86" s="1399"/>
      <c r="N86" s="1399"/>
      <c r="O86" s="1399"/>
      <c r="P86" s="1400"/>
      <c r="Q86" s="1400"/>
      <c r="R86" s="1399"/>
      <c r="S86" s="1399"/>
      <c r="T86" s="1399"/>
      <c r="U86" s="1399"/>
      <c r="V86" s="1399"/>
      <c r="W86" s="1400"/>
      <c r="X86" s="1400"/>
      <c r="Y86" s="1399"/>
      <c r="Z86" s="1399"/>
      <c r="AA86" s="1399"/>
      <c r="AB86" s="1399"/>
      <c r="AC86" s="1399"/>
      <c r="AD86" s="1400"/>
      <c r="AE86" s="1400"/>
      <c r="AF86" s="1399"/>
      <c r="AG86" s="1399"/>
      <c r="AH86" s="1399"/>
      <c r="AI86" s="1399"/>
      <c r="AJ86" s="1399"/>
      <c r="AK86" s="1400"/>
      <c r="AL86" s="1400"/>
      <c r="AM86" s="1399"/>
      <c r="AN86" s="1399"/>
      <c r="AO86" s="1399"/>
      <c r="AP86" s="1399"/>
      <c r="AQ86" s="1399"/>
      <c r="AR86" s="1400"/>
      <c r="AS86" s="1400"/>
      <c r="AT86" s="1399"/>
      <c r="AU86" s="1399"/>
      <c r="AV86" s="1399"/>
      <c r="AW86" s="1399"/>
      <c r="AX86" s="1399"/>
      <c r="AY86" s="1400"/>
      <c r="AZ86" s="1400"/>
      <c r="BA86" s="1399"/>
      <c r="BB86" s="1399"/>
      <c r="BC86" s="1399"/>
      <c r="BD86" s="1399"/>
      <c r="BE86" s="1399"/>
      <c r="BF86" s="1400"/>
      <c r="BG86" s="1400"/>
      <c r="BH86" s="1399"/>
      <c r="BI86" s="1399"/>
      <c r="BJ86" s="1399"/>
      <c r="BK86" s="1399"/>
      <c r="BL86" s="1399"/>
      <c r="BM86" s="1400"/>
      <c r="BN86" s="1400"/>
      <c r="BO86" s="1399"/>
      <c r="BP86" s="1399"/>
      <c r="BQ86" s="1399"/>
      <c r="BR86" s="1399"/>
      <c r="BS86" s="1399"/>
      <c r="BT86" s="1400"/>
      <c r="BU86" s="1400"/>
      <c r="BV86" s="1399"/>
      <c r="BW86" s="1399"/>
      <c r="BX86" s="1399"/>
      <c r="BY86" s="1399"/>
      <c r="BZ86" s="1399"/>
      <c r="CA86" s="1400"/>
      <c r="CB86" s="1400"/>
      <c r="CC86" s="1399"/>
      <c r="CD86" s="1401">
        <f t="shared" si="116"/>
        <v>0</v>
      </c>
      <c r="CE86" s="237">
        <v>4.2</v>
      </c>
      <c r="CF86" s="238">
        <v>2.2999999999999998</v>
      </c>
      <c r="CG86" s="332">
        <f t="shared" si="117"/>
        <v>3.3870571281712376</v>
      </c>
      <c r="CH86" s="270">
        <f t="shared" si="147"/>
        <v>0</v>
      </c>
      <c r="CI86" s="239">
        <f t="shared" si="148"/>
        <v>0</v>
      </c>
      <c r="CJ86" s="240">
        <f t="shared" si="149"/>
        <v>0</v>
      </c>
      <c r="CK86" s="544">
        <v>280</v>
      </c>
      <c r="CL86" s="544">
        <v>3200</v>
      </c>
      <c r="CM86" s="317">
        <f t="shared" si="146"/>
        <v>3200</v>
      </c>
      <c r="CN86" s="551">
        <f>(CK86/30*J86)*CG86</f>
        <v>948.37599588794649</v>
      </c>
      <c r="CO86" s="1402">
        <v>948.38</v>
      </c>
      <c r="CP86" s="1402"/>
      <c r="CQ86" s="1402"/>
      <c r="CR86" s="251">
        <f t="shared" si="122"/>
        <v>0</v>
      </c>
      <c r="CS86" s="1474"/>
      <c r="CT86" s="1474"/>
      <c r="CU86" s="1333"/>
      <c r="CV86" s="1324"/>
      <c r="CW86" s="1279">
        <f t="shared" si="123"/>
        <v>0</v>
      </c>
      <c r="CX86" s="1279">
        <f t="shared" si="124"/>
        <v>0</v>
      </c>
      <c r="CY86" s="1279"/>
      <c r="CZ86" s="1324"/>
      <c r="DA86" s="1294">
        <f t="shared" si="125"/>
        <v>0</v>
      </c>
      <c r="DB86" s="1295">
        <f t="shared" si="126"/>
        <v>0</v>
      </c>
      <c r="DC86" s="1296">
        <f t="shared" si="127"/>
        <v>0</v>
      </c>
      <c r="DD86" s="1294">
        <f t="shared" si="128"/>
        <v>0</v>
      </c>
      <c r="DE86" s="1295">
        <f t="shared" si="129"/>
        <v>0</v>
      </c>
      <c r="DF86" s="1296">
        <f t="shared" si="130"/>
        <v>0</v>
      </c>
      <c r="DG86" s="1294">
        <f t="shared" si="131"/>
        <v>0</v>
      </c>
      <c r="DH86" s="1295">
        <f t="shared" si="132"/>
        <v>0</v>
      </c>
      <c r="DI86" s="1296">
        <f t="shared" si="133"/>
        <v>0</v>
      </c>
      <c r="DJ86" s="1294">
        <f t="shared" si="134"/>
        <v>0</v>
      </c>
      <c r="DK86" s="1295">
        <f t="shared" si="135"/>
        <v>0</v>
      </c>
      <c r="DL86" s="1296">
        <f t="shared" si="136"/>
        <v>0</v>
      </c>
      <c r="DM86" s="1294">
        <f t="shared" si="137"/>
        <v>0</v>
      </c>
      <c r="DN86" s="1295">
        <f t="shared" si="138"/>
        <v>0</v>
      </c>
      <c r="DO86" s="1296">
        <f t="shared" si="139"/>
        <v>0</v>
      </c>
      <c r="DP86" s="1294">
        <f t="shared" si="140"/>
        <v>0</v>
      </c>
      <c r="DQ86" s="1295">
        <f t="shared" si="141"/>
        <v>0</v>
      </c>
      <c r="DR86" s="1296">
        <f t="shared" si="142"/>
        <v>0</v>
      </c>
      <c r="DS86" s="1294">
        <f t="shared" si="143"/>
        <v>0</v>
      </c>
      <c r="DT86" s="1295">
        <f t="shared" si="144"/>
        <v>0</v>
      </c>
      <c r="DU86" s="1296">
        <f t="shared" si="145"/>
        <v>0</v>
      </c>
      <c r="DV86" s="1271"/>
      <c r="DW86" s="1271"/>
      <c r="DX86" s="1271"/>
      <c r="DY86" s="1271"/>
      <c r="DZ86" s="1271"/>
      <c r="EA86" s="1271"/>
      <c r="EB86" s="1271"/>
    </row>
    <row r="87" spans="1:286" s="1372" customFormat="1" ht="16.149999999999999" hidden="1" customHeight="1" thickBot="1">
      <c r="A87" s="1366"/>
      <c r="B87" s="1271"/>
      <c r="C87" s="267" t="s">
        <v>377</v>
      </c>
      <c r="D87" s="520">
        <v>0.83333333333333337</v>
      </c>
      <c r="E87" s="520" t="s">
        <v>304</v>
      </c>
      <c r="F87" s="520" t="s">
        <v>318</v>
      </c>
      <c r="G87" s="1404" t="str">
        <f t="shared" si="150"/>
        <v>PRIME</v>
      </c>
      <c r="H87" s="1405" t="s">
        <v>256</v>
      </c>
      <c r="I87" s="1404" t="s">
        <v>306</v>
      </c>
      <c r="J87" s="1404" t="s">
        <v>367</v>
      </c>
      <c r="K87" s="1406"/>
      <c r="L87" s="1406"/>
      <c r="M87" s="1406"/>
      <c r="N87" s="1406"/>
      <c r="O87" s="1406"/>
      <c r="P87" s="1407"/>
      <c r="Q87" s="1407"/>
      <c r="R87" s="1406"/>
      <c r="S87" s="1406"/>
      <c r="T87" s="1406"/>
      <c r="U87" s="1406"/>
      <c r="V87" s="1406"/>
      <c r="W87" s="1407"/>
      <c r="X87" s="1407"/>
      <c r="Y87" s="1406"/>
      <c r="Z87" s="1406"/>
      <c r="AA87" s="1406"/>
      <c r="AB87" s="1406"/>
      <c r="AC87" s="1406"/>
      <c r="AD87" s="1407"/>
      <c r="AE87" s="1407"/>
      <c r="AF87" s="1406"/>
      <c r="AG87" s="1406"/>
      <c r="AH87" s="1406"/>
      <c r="AI87" s="1406"/>
      <c r="AJ87" s="1406"/>
      <c r="AK87" s="1407"/>
      <c r="AL87" s="1407"/>
      <c r="AM87" s="1406"/>
      <c r="AN87" s="1406"/>
      <c r="AO87" s="1406"/>
      <c r="AP87" s="1406"/>
      <c r="AQ87" s="1406"/>
      <c r="AR87" s="1407"/>
      <c r="AS87" s="1407"/>
      <c r="AT87" s="1406"/>
      <c r="AU87" s="1406"/>
      <c r="AV87" s="1406"/>
      <c r="AW87" s="1406"/>
      <c r="AX87" s="1406"/>
      <c r="AY87" s="1407"/>
      <c r="AZ87" s="1407"/>
      <c r="BA87" s="1406"/>
      <c r="BB87" s="1406"/>
      <c r="BC87" s="1406"/>
      <c r="BD87" s="1406"/>
      <c r="BE87" s="1406"/>
      <c r="BF87" s="1407"/>
      <c r="BG87" s="1407"/>
      <c r="BH87" s="1406"/>
      <c r="BI87" s="1406"/>
      <c r="BJ87" s="1406"/>
      <c r="BK87" s="1406"/>
      <c r="BL87" s="1406"/>
      <c r="BM87" s="1407"/>
      <c r="BN87" s="1407"/>
      <c r="BO87" s="1406"/>
      <c r="BP87" s="1406"/>
      <c r="BQ87" s="1406"/>
      <c r="BR87" s="1406"/>
      <c r="BS87" s="1406"/>
      <c r="BT87" s="1407"/>
      <c r="BU87" s="1407"/>
      <c r="BV87" s="1406"/>
      <c r="BW87" s="1406"/>
      <c r="BX87" s="1406"/>
      <c r="BY87" s="1406"/>
      <c r="BZ87" s="1406"/>
      <c r="CA87" s="1407"/>
      <c r="CB87" s="1407"/>
      <c r="CC87" s="1406"/>
      <c r="CD87" s="1408">
        <f t="shared" si="116"/>
        <v>0</v>
      </c>
      <c r="CE87" s="526">
        <v>3.4</v>
      </c>
      <c r="CF87" s="527">
        <v>2.5</v>
      </c>
      <c r="CG87" s="528">
        <f t="shared" si="117"/>
        <v>3.0149217975547966</v>
      </c>
      <c r="CH87" s="529">
        <f>+CD87*CE87</f>
        <v>0</v>
      </c>
      <c r="CI87" s="530">
        <f>+CD87*CF87</f>
        <v>0</v>
      </c>
      <c r="CJ87" s="531">
        <f>CD87*CG87</f>
        <v>0</v>
      </c>
      <c r="CK87" s="551">
        <v>280</v>
      </c>
      <c r="CL87" s="551">
        <v>3000</v>
      </c>
      <c r="CM87" s="317">
        <f t="shared" si="146"/>
        <v>3000</v>
      </c>
      <c r="CN87" s="551">
        <v>850</v>
      </c>
      <c r="CO87" s="1409">
        <v>850</v>
      </c>
      <c r="CP87" s="1409"/>
      <c r="CQ87" s="1409"/>
      <c r="CR87" s="317">
        <f t="shared" si="122"/>
        <v>0</v>
      </c>
      <c r="CS87" s="1474"/>
      <c r="CT87" s="1474"/>
      <c r="CU87" s="1333"/>
      <c r="CV87" s="1293"/>
      <c r="CW87" s="1279">
        <f t="shared" si="123"/>
        <v>0</v>
      </c>
      <c r="CX87" s="1279">
        <f t="shared" si="124"/>
        <v>0</v>
      </c>
      <c r="CY87" s="1279"/>
      <c r="CZ87" s="1293"/>
      <c r="DA87" s="1294">
        <f t="shared" si="125"/>
        <v>0</v>
      </c>
      <c r="DB87" s="1295">
        <f t="shared" si="126"/>
        <v>0</v>
      </c>
      <c r="DC87" s="1296">
        <f t="shared" si="127"/>
        <v>0</v>
      </c>
      <c r="DD87" s="1294">
        <f t="shared" si="128"/>
        <v>0</v>
      </c>
      <c r="DE87" s="1295">
        <f t="shared" si="129"/>
        <v>0</v>
      </c>
      <c r="DF87" s="1296">
        <f t="shared" si="130"/>
        <v>0</v>
      </c>
      <c r="DG87" s="1294">
        <f t="shared" si="131"/>
        <v>0</v>
      </c>
      <c r="DH87" s="1295">
        <f t="shared" si="132"/>
        <v>0</v>
      </c>
      <c r="DI87" s="1296">
        <f t="shared" si="133"/>
        <v>0</v>
      </c>
      <c r="DJ87" s="1294">
        <f t="shared" si="134"/>
        <v>0</v>
      </c>
      <c r="DK87" s="1295">
        <f t="shared" si="135"/>
        <v>0</v>
      </c>
      <c r="DL87" s="1296">
        <f t="shared" si="136"/>
        <v>0</v>
      </c>
      <c r="DM87" s="1294">
        <f t="shared" si="137"/>
        <v>0</v>
      </c>
      <c r="DN87" s="1295">
        <f t="shared" si="138"/>
        <v>0</v>
      </c>
      <c r="DO87" s="1296">
        <f t="shared" si="139"/>
        <v>0</v>
      </c>
      <c r="DP87" s="1294">
        <f t="shared" si="140"/>
        <v>0</v>
      </c>
      <c r="DQ87" s="1295">
        <f t="shared" si="141"/>
        <v>0</v>
      </c>
      <c r="DR87" s="1296">
        <f t="shared" si="142"/>
        <v>0</v>
      </c>
      <c r="DS87" s="1294">
        <f t="shared" si="143"/>
        <v>0</v>
      </c>
      <c r="DT87" s="1295">
        <f t="shared" si="144"/>
        <v>0</v>
      </c>
      <c r="DU87" s="1296">
        <f t="shared" si="145"/>
        <v>0</v>
      </c>
      <c r="DV87" s="1271"/>
      <c r="DW87" s="1271"/>
      <c r="DX87" s="1271"/>
      <c r="DY87" s="1271"/>
      <c r="DZ87" s="1271"/>
      <c r="EA87" s="1271"/>
      <c r="EB87" s="1271"/>
      <c r="EC87" s="1229"/>
      <c r="ED87" s="1229"/>
      <c r="EE87" s="1229"/>
      <c r="EF87" s="1229"/>
      <c r="EG87" s="1229"/>
      <c r="EH87" s="1229"/>
      <c r="EI87" s="1229"/>
      <c r="EJ87" s="1229"/>
      <c r="EK87" s="1229"/>
      <c r="EL87" s="1229"/>
      <c r="EM87" s="1229"/>
      <c r="EN87" s="1229"/>
      <c r="EO87" s="1229"/>
      <c r="EP87" s="1229"/>
      <c r="EQ87" s="1229"/>
      <c r="ER87" s="1229"/>
      <c r="ES87" s="1229"/>
      <c r="ET87" s="1229"/>
      <c r="EU87" s="1229"/>
      <c r="EV87" s="1229"/>
      <c r="EW87" s="1229"/>
      <c r="EX87" s="1229"/>
      <c r="EY87" s="1229"/>
      <c r="EZ87" s="1229"/>
      <c r="FA87" s="1229"/>
      <c r="FB87" s="1229"/>
      <c r="FC87" s="1229"/>
      <c r="FD87" s="1229"/>
      <c r="FE87" s="1229"/>
      <c r="FF87" s="1229"/>
      <c r="FG87" s="1229"/>
      <c r="FH87" s="1229"/>
      <c r="FI87" s="1229"/>
      <c r="FJ87" s="1229"/>
      <c r="FK87" s="1229"/>
      <c r="FL87" s="1229"/>
      <c r="FM87" s="1229"/>
      <c r="FN87" s="1229"/>
      <c r="FO87" s="1229"/>
      <c r="FP87" s="1229"/>
      <c r="FQ87" s="1229"/>
      <c r="FR87" s="1229"/>
      <c r="FS87" s="1229"/>
      <c r="FT87" s="1229"/>
      <c r="FU87" s="1229"/>
      <c r="FV87" s="1229"/>
      <c r="FW87" s="1229"/>
      <c r="FX87" s="1229"/>
      <c r="FY87" s="1229"/>
      <c r="FZ87" s="1229"/>
      <c r="GA87" s="1229"/>
      <c r="GB87" s="1229"/>
      <c r="GC87" s="1229"/>
      <c r="GD87" s="1229"/>
      <c r="GE87" s="1229"/>
      <c r="GF87" s="1229"/>
      <c r="GG87" s="1229"/>
      <c r="GH87" s="1229"/>
      <c r="GI87" s="1229"/>
      <c r="GJ87" s="1229"/>
      <c r="GK87" s="1229"/>
      <c r="GL87" s="1229"/>
      <c r="GM87" s="1229"/>
      <c r="GN87" s="1229"/>
      <c r="GO87" s="1229"/>
      <c r="GP87" s="1229"/>
      <c r="GQ87" s="1229"/>
      <c r="GR87" s="1229"/>
      <c r="GS87" s="1229"/>
      <c r="GT87" s="1229"/>
      <c r="GU87" s="1229"/>
      <c r="GV87" s="1229"/>
      <c r="GW87" s="1229"/>
      <c r="GX87" s="1229"/>
      <c r="GY87" s="1229"/>
      <c r="GZ87" s="1229"/>
      <c r="HA87" s="1229"/>
      <c r="HB87" s="1229"/>
      <c r="HC87" s="1229"/>
      <c r="HD87" s="1229"/>
      <c r="HE87" s="1229"/>
      <c r="HF87" s="1229"/>
      <c r="HG87" s="1229"/>
      <c r="HH87" s="1229"/>
      <c r="HI87" s="1229"/>
      <c r="HJ87" s="1229"/>
      <c r="HK87" s="1229"/>
      <c r="HL87" s="1229"/>
      <c r="HM87" s="1229"/>
      <c r="HN87" s="1229"/>
      <c r="HO87" s="1229"/>
      <c r="HP87" s="1229"/>
      <c r="HQ87" s="1229"/>
      <c r="HR87" s="1229"/>
      <c r="HS87" s="1229"/>
      <c r="HT87" s="1229"/>
      <c r="HU87" s="1229"/>
      <c r="HV87" s="1229"/>
      <c r="HW87" s="1229"/>
      <c r="HX87" s="1229"/>
      <c r="HY87" s="1229"/>
      <c r="HZ87" s="1229"/>
      <c r="IA87" s="1229"/>
      <c r="IB87" s="1229"/>
      <c r="IC87" s="1229"/>
      <c r="ID87" s="1229"/>
      <c r="IE87" s="1229"/>
      <c r="IF87" s="1229"/>
      <c r="IG87" s="1229"/>
      <c r="IH87" s="1229"/>
      <c r="II87" s="1229"/>
      <c r="IJ87" s="1229"/>
      <c r="IK87" s="1229"/>
      <c r="IL87" s="1229"/>
      <c r="IM87" s="1229"/>
      <c r="IN87" s="1229"/>
      <c r="IO87" s="1229"/>
      <c r="IP87" s="1229"/>
      <c r="IQ87" s="1229"/>
      <c r="IR87" s="1229"/>
      <c r="IS87" s="1229"/>
      <c r="IT87" s="1229"/>
      <c r="IU87" s="1229"/>
      <c r="IV87" s="1229"/>
      <c r="IW87" s="1229"/>
      <c r="IX87" s="1229"/>
      <c r="IY87" s="1229"/>
      <c r="IZ87" s="1229"/>
      <c r="JA87" s="1229"/>
      <c r="JB87" s="1229"/>
      <c r="JC87" s="1229"/>
      <c r="JD87" s="1229"/>
      <c r="JE87" s="1229"/>
      <c r="JF87" s="1229"/>
      <c r="JG87" s="1229"/>
      <c r="JH87" s="1229"/>
      <c r="JI87" s="1229"/>
      <c r="JJ87" s="1229"/>
      <c r="JK87" s="1229"/>
      <c r="JL87" s="1229"/>
      <c r="JM87" s="1229"/>
      <c r="JN87" s="1229"/>
      <c r="JO87" s="1229"/>
      <c r="JP87" s="1229"/>
      <c r="JQ87" s="1229"/>
      <c r="JR87" s="1229"/>
      <c r="JS87" s="1229"/>
      <c r="JT87" s="1229"/>
      <c r="JU87" s="1229"/>
      <c r="JV87" s="1229"/>
      <c r="JW87" s="1229"/>
      <c r="JX87" s="1229"/>
      <c r="JY87" s="1229"/>
      <c r="JZ87" s="1229"/>
    </row>
    <row r="88" spans="1:286" s="1372" customFormat="1" ht="15.6" hidden="1" customHeight="1" thickBot="1">
      <c r="A88" s="1366"/>
      <c r="B88" s="1271"/>
      <c r="C88" s="156" t="s">
        <v>366</v>
      </c>
      <c r="D88" s="200">
        <v>0.29166666666666669</v>
      </c>
      <c r="E88" s="200" t="s">
        <v>304</v>
      </c>
      <c r="F88" s="200" t="s">
        <v>305</v>
      </c>
      <c r="G88" s="1367" t="str">
        <f t="shared" si="150"/>
        <v>DAY</v>
      </c>
      <c r="H88" s="1356" t="s">
        <v>295</v>
      </c>
      <c r="I88" s="1286" t="s">
        <v>306</v>
      </c>
      <c r="J88" s="1286" t="s">
        <v>314</v>
      </c>
      <c r="K88" s="1368"/>
      <c r="L88" s="1368"/>
      <c r="M88" s="1368"/>
      <c r="N88" s="1368"/>
      <c r="O88" s="1368"/>
      <c r="P88" s="1369"/>
      <c r="Q88" s="1369"/>
      <c r="R88" s="1368"/>
      <c r="S88" s="1368"/>
      <c r="T88" s="1368"/>
      <c r="U88" s="1368"/>
      <c r="V88" s="1368"/>
      <c r="W88" s="1369"/>
      <c r="X88" s="1369"/>
      <c r="Y88" s="1368"/>
      <c r="Z88" s="1368"/>
      <c r="AA88" s="1368"/>
      <c r="AB88" s="1368"/>
      <c r="AC88" s="1368"/>
      <c r="AD88" s="1369"/>
      <c r="AE88" s="1369"/>
      <c r="AF88" s="1368"/>
      <c r="AG88" s="1368"/>
      <c r="AH88" s="1368"/>
      <c r="AI88" s="1368"/>
      <c r="AJ88" s="1368"/>
      <c r="AK88" s="1369"/>
      <c r="AL88" s="1369"/>
      <c r="AM88" s="1368"/>
      <c r="AN88" s="1368"/>
      <c r="AO88" s="1368"/>
      <c r="AP88" s="1368"/>
      <c r="AQ88" s="1368"/>
      <c r="AR88" s="1369"/>
      <c r="AS88" s="1369"/>
      <c r="AT88" s="1368"/>
      <c r="AU88" s="1368"/>
      <c r="AV88" s="1368"/>
      <c r="AW88" s="1368"/>
      <c r="AX88" s="1368"/>
      <c r="AY88" s="1369"/>
      <c r="AZ88" s="1369"/>
      <c r="BA88" s="1368"/>
      <c r="BB88" s="1368"/>
      <c r="BC88" s="1368"/>
      <c r="BD88" s="1368"/>
      <c r="BE88" s="1368"/>
      <c r="BF88" s="1369"/>
      <c r="BG88" s="1369"/>
      <c r="BH88" s="1368"/>
      <c r="BI88" s="1368"/>
      <c r="BJ88" s="1368"/>
      <c r="BK88" s="1368"/>
      <c r="BL88" s="1368"/>
      <c r="BM88" s="1369"/>
      <c r="BN88" s="1369"/>
      <c r="BO88" s="1368"/>
      <c r="BP88" s="1368"/>
      <c r="BQ88" s="1368"/>
      <c r="BR88" s="1368"/>
      <c r="BS88" s="1368"/>
      <c r="BT88" s="1369"/>
      <c r="BU88" s="1369"/>
      <c r="BV88" s="1368"/>
      <c r="BW88" s="1368"/>
      <c r="BX88" s="1368"/>
      <c r="BY88" s="1368"/>
      <c r="BZ88" s="1368"/>
      <c r="CA88" s="1369"/>
      <c r="CB88" s="1369"/>
      <c r="CC88" s="1368"/>
      <c r="CD88" s="1370">
        <f t="shared" ref="CD88:CD95" si="151">SUM(K88:CC88)</f>
        <v>0</v>
      </c>
      <c r="CE88" s="205">
        <v>1.7</v>
      </c>
      <c r="CF88" s="206">
        <v>0.6</v>
      </c>
      <c r="CG88" s="330">
        <f t="shared" si="117"/>
        <v>1.2293488636780849</v>
      </c>
      <c r="CH88" s="208">
        <f t="shared" ref="CH88" si="152">+CD88*CE88</f>
        <v>0</v>
      </c>
      <c r="CI88" s="209">
        <f t="shared" ref="CI88" si="153">+CD88*CF88</f>
        <v>0</v>
      </c>
      <c r="CJ88" s="210">
        <f t="shared" ref="CJ88" si="154">CD88*CG88</f>
        <v>0</v>
      </c>
      <c r="CK88" s="548">
        <v>200</v>
      </c>
      <c r="CL88" s="548">
        <v>1200</v>
      </c>
      <c r="CM88" s="276">
        <f>CL88/30*J88</f>
        <v>800</v>
      </c>
      <c r="CN88" s="548">
        <f>(CK88/30*J88)*CG88</f>
        <v>163.91318182374468</v>
      </c>
      <c r="CO88" s="1390">
        <v>163.91</v>
      </c>
      <c r="CP88" s="1477"/>
      <c r="CQ88" s="1477"/>
      <c r="CR88" s="277">
        <f t="shared" si="122"/>
        <v>0</v>
      </c>
      <c r="CS88" s="1468"/>
      <c r="CT88" s="1468"/>
      <c r="CU88" s="1333"/>
      <c r="CV88" s="1324"/>
      <c r="CW88" s="1279"/>
      <c r="CX88" s="1271"/>
      <c r="CY88" s="1279">
        <f t="shared" ref="CY88:CY100" si="155">SUM(W88:AX88)*CO88</f>
        <v>0</v>
      </c>
      <c r="CZ88" s="1324"/>
      <c r="DA88" s="1391">
        <f t="shared" si="125"/>
        <v>0</v>
      </c>
      <c r="DB88" s="1392">
        <f t="shared" si="126"/>
        <v>0</v>
      </c>
      <c r="DC88" s="1393">
        <f t="shared" si="127"/>
        <v>0</v>
      </c>
      <c r="DD88" s="1391">
        <f t="shared" si="128"/>
        <v>0</v>
      </c>
      <c r="DE88" s="1392">
        <f t="shared" si="129"/>
        <v>0</v>
      </c>
      <c r="DF88" s="1393">
        <f t="shared" si="130"/>
        <v>0</v>
      </c>
      <c r="DG88" s="1294">
        <f t="shared" si="131"/>
        <v>0</v>
      </c>
      <c r="DH88" s="1295">
        <f t="shared" si="132"/>
        <v>0</v>
      </c>
      <c r="DI88" s="1296">
        <f t="shared" si="133"/>
        <v>0</v>
      </c>
      <c r="DJ88" s="1294">
        <f t="shared" si="134"/>
        <v>0</v>
      </c>
      <c r="DK88" s="1295">
        <f t="shared" si="135"/>
        <v>0</v>
      </c>
      <c r="DL88" s="1296">
        <f t="shared" si="136"/>
        <v>0</v>
      </c>
      <c r="DM88" s="1294">
        <f t="shared" si="137"/>
        <v>0</v>
      </c>
      <c r="DN88" s="1295">
        <f t="shared" si="138"/>
        <v>0</v>
      </c>
      <c r="DO88" s="1296">
        <f t="shared" si="139"/>
        <v>0</v>
      </c>
      <c r="DP88" s="1294">
        <f t="shared" si="140"/>
        <v>0</v>
      </c>
      <c r="DQ88" s="1295">
        <f t="shared" si="141"/>
        <v>0</v>
      </c>
      <c r="DR88" s="1296">
        <f t="shared" si="142"/>
        <v>0</v>
      </c>
      <c r="DS88" s="1294">
        <f t="shared" si="143"/>
        <v>0</v>
      </c>
      <c r="DT88" s="1295">
        <f t="shared" si="144"/>
        <v>0</v>
      </c>
      <c r="DU88" s="1296">
        <f t="shared" si="145"/>
        <v>0</v>
      </c>
      <c r="DV88" s="1271"/>
      <c r="DW88" s="1271"/>
      <c r="DX88" s="1271"/>
      <c r="DY88" s="1271"/>
      <c r="DZ88" s="1271"/>
      <c r="EA88" s="1271"/>
      <c r="EB88" s="1271"/>
      <c r="EC88" s="1229"/>
      <c r="ED88" s="1229"/>
      <c r="EE88" s="1229"/>
      <c r="EF88" s="1229"/>
      <c r="EG88" s="1229"/>
      <c r="EH88" s="1229"/>
      <c r="EI88" s="1229"/>
      <c r="EJ88" s="1229"/>
      <c r="EK88" s="1229"/>
      <c r="EL88" s="1229"/>
      <c r="EM88" s="1229"/>
      <c r="EN88" s="1229"/>
      <c r="EO88" s="1229"/>
      <c r="EP88" s="1229"/>
      <c r="EQ88" s="1229"/>
      <c r="ER88" s="1229"/>
      <c r="ES88" s="1229"/>
      <c r="ET88" s="1229"/>
      <c r="EU88" s="1229"/>
      <c r="EV88" s="1229"/>
      <c r="EW88" s="1229"/>
      <c r="EX88" s="1229"/>
      <c r="EY88" s="1229"/>
      <c r="EZ88" s="1229"/>
      <c r="FA88" s="1229"/>
      <c r="FB88" s="1229"/>
      <c r="FC88" s="1229"/>
      <c r="FD88" s="1229"/>
      <c r="FE88" s="1229"/>
      <c r="FF88" s="1229"/>
      <c r="FG88" s="1229"/>
      <c r="FH88" s="1229"/>
      <c r="FI88" s="1229"/>
      <c r="FJ88" s="1229"/>
      <c r="FK88" s="1229"/>
      <c r="FL88" s="1229"/>
      <c r="FM88" s="1229"/>
      <c r="FN88" s="1229"/>
      <c r="FO88" s="1229"/>
      <c r="FP88" s="1229"/>
      <c r="FQ88" s="1229"/>
      <c r="FR88" s="1229"/>
      <c r="FS88" s="1229"/>
      <c r="FT88" s="1229"/>
      <c r="FU88" s="1229"/>
      <c r="FV88" s="1229"/>
      <c r="FW88" s="1229"/>
      <c r="FX88" s="1229"/>
      <c r="FY88" s="1229"/>
      <c r="FZ88" s="1229"/>
      <c r="GA88" s="1229"/>
      <c r="GB88" s="1229"/>
      <c r="GC88" s="1229"/>
      <c r="GD88" s="1229"/>
      <c r="GE88" s="1229"/>
      <c r="GF88" s="1229"/>
      <c r="GG88" s="1229"/>
      <c r="GH88" s="1229"/>
      <c r="GI88" s="1229"/>
      <c r="GJ88" s="1229"/>
      <c r="GK88" s="1229"/>
      <c r="GL88" s="1229"/>
      <c r="GM88" s="1229"/>
      <c r="GN88" s="1229"/>
      <c r="GO88" s="1229"/>
      <c r="GP88" s="1229"/>
      <c r="GQ88" s="1229"/>
      <c r="GR88" s="1229"/>
      <c r="GS88" s="1229"/>
      <c r="GT88" s="1229"/>
      <c r="GU88" s="1229"/>
      <c r="GV88" s="1229"/>
      <c r="GW88" s="1229"/>
      <c r="GX88" s="1229"/>
      <c r="GY88" s="1229"/>
      <c r="GZ88" s="1229"/>
      <c r="HA88" s="1229"/>
      <c r="HB88" s="1229"/>
      <c r="HC88" s="1229"/>
      <c r="HD88" s="1229"/>
      <c r="HE88" s="1229"/>
      <c r="HF88" s="1229"/>
      <c r="HG88" s="1229"/>
      <c r="HH88" s="1229"/>
      <c r="HI88" s="1229"/>
      <c r="HJ88" s="1229"/>
      <c r="HK88" s="1229"/>
      <c r="HL88" s="1229"/>
      <c r="HM88" s="1229"/>
      <c r="HN88" s="1229"/>
      <c r="HO88" s="1229"/>
      <c r="HP88" s="1229"/>
      <c r="HQ88" s="1229"/>
      <c r="HR88" s="1229"/>
      <c r="HS88" s="1229"/>
      <c r="HT88" s="1229"/>
      <c r="HU88" s="1229"/>
      <c r="HV88" s="1229"/>
      <c r="HW88" s="1229"/>
      <c r="HX88" s="1229"/>
      <c r="HY88" s="1229"/>
      <c r="HZ88" s="1229"/>
      <c r="IA88" s="1229"/>
      <c r="IB88" s="1229"/>
      <c r="IC88" s="1229"/>
      <c r="ID88" s="1229"/>
      <c r="IE88" s="1229"/>
      <c r="IF88" s="1229"/>
      <c r="IG88" s="1229"/>
      <c r="IH88" s="1229"/>
      <c r="II88" s="1229"/>
      <c r="IJ88" s="1229"/>
      <c r="IK88" s="1229"/>
      <c r="IL88" s="1229"/>
      <c r="IM88" s="1229"/>
      <c r="IN88" s="1229"/>
      <c r="IO88" s="1229"/>
      <c r="IP88" s="1229"/>
      <c r="IQ88" s="1229"/>
      <c r="IR88" s="1229"/>
      <c r="IS88" s="1229"/>
      <c r="IT88" s="1229"/>
      <c r="IU88" s="1229"/>
      <c r="IV88" s="1229"/>
      <c r="IW88" s="1229"/>
      <c r="IX88" s="1229"/>
      <c r="IY88" s="1229"/>
      <c r="IZ88" s="1229"/>
      <c r="JA88" s="1229"/>
      <c r="JB88" s="1229"/>
      <c r="JC88" s="1229"/>
      <c r="JD88" s="1229"/>
      <c r="JE88" s="1229"/>
      <c r="JF88" s="1229"/>
      <c r="JG88" s="1229"/>
      <c r="JH88" s="1229"/>
      <c r="JI88" s="1229"/>
      <c r="JJ88" s="1229"/>
      <c r="JK88" s="1229"/>
      <c r="JL88" s="1229"/>
      <c r="JM88" s="1229"/>
      <c r="JN88" s="1229"/>
      <c r="JO88" s="1229"/>
      <c r="JP88" s="1229"/>
      <c r="JQ88" s="1229"/>
      <c r="JR88" s="1229"/>
      <c r="JS88" s="1229"/>
      <c r="JT88" s="1229"/>
      <c r="JU88" s="1229"/>
      <c r="JV88" s="1229"/>
      <c r="JW88" s="1229"/>
      <c r="JX88" s="1229"/>
      <c r="JY88" s="1229"/>
      <c r="JZ88" s="1229"/>
    </row>
    <row r="89" spans="1:286" s="1372" customFormat="1" ht="15.6" hidden="1" customHeight="1" thickBot="1">
      <c r="A89" s="1366"/>
      <c r="B89" s="1271"/>
      <c r="C89" s="149" t="s">
        <v>368</v>
      </c>
      <c r="D89" s="151">
        <v>0.3125</v>
      </c>
      <c r="E89" s="151" t="s">
        <v>304</v>
      </c>
      <c r="F89" s="151" t="s">
        <v>305</v>
      </c>
      <c r="G89" s="1337" t="str">
        <f>IF(D89&lt;=0.541,"DAY",(IF(D89&lt;=0.74930556,"EARLY",(IF(D89&lt;=0.97916667,"PRIME","LATE")))))</f>
        <v>DAY</v>
      </c>
      <c r="H89" s="1356" t="s">
        <v>295</v>
      </c>
      <c r="I89" s="1306" t="s">
        <v>306</v>
      </c>
      <c r="J89" s="1306" t="s">
        <v>314</v>
      </c>
      <c r="K89" s="1373"/>
      <c r="L89" s="1373"/>
      <c r="M89" s="1373"/>
      <c r="N89" s="1373"/>
      <c r="O89" s="1373"/>
      <c r="P89" s="1374"/>
      <c r="Q89" s="1374"/>
      <c r="R89" s="1373"/>
      <c r="S89" s="1373"/>
      <c r="T89" s="1373"/>
      <c r="U89" s="1373"/>
      <c r="V89" s="1373"/>
      <c r="W89" s="1374"/>
      <c r="X89" s="1374"/>
      <c r="Y89" s="1373"/>
      <c r="Z89" s="1373"/>
      <c r="AA89" s="1373"/>
      <c r="AB89" s="1373"/>
      <c r="AC89" s="1373"/>
      <c r="AD89" s="1374"/>
      <c r="AE89" s="1374"/>
      <c r="AF89" s="1373"/>
      <c r="AG89" s="1373"/>
      <c r="AH89" s="1373"/>
      <c r="AI89" s="1373"/>
      <c r="AJ89" s="1373"/>
      <c r="AK89" s="1374"/>
      <c r="AL89" s="1374"/>
      <c r="AM89" s="1373"/>
      <c r="AN89" s="1373"/>
      <c r="AO89" s="1373"/>
      <c r="AP89" s="1373"/>
      <c r="AQ89" s="1373"/>
      <c r="AR89" s="1374"/>
      <c r="AS89" s="1374"/>
      <c r="AT89" s="1373"/>
      <c r="AU89" s="1373"/>
      <c r="AV89" s="1373"/>
      <c r="AW89" s="1373"/>
      <c r="AX89" s="1373"/>
      <c r="AY89" s="1374"/>
      <c r="AZ89" s="1374"/>
      <c r="BA89" s="1373"/>
      <c r="BB89" s="1373"/>
      <c r="BC89" s="1373"/>
      <c r="BD89" s="1373"/>
      <c r="BE89" s="1373"/>
      <c r="BF89" s="1374"/>
      <c r="BG89" s="1374"/>
      <c r="BH89" s="1373"/>
      <c r="BI89" s="1373"/>
      <c r="BJ89" s="1373"/>
      <c r="BK89" s="1373"/>
      <c r="BL89" s="1373"/>
      <c r="BM89" s="1374"/>
      <c r="BN89" s="1374"/>
      <c r="BO89" s="1373"/>
      <c r="BP89" s="1373"/>
      <c r="BQ89" s="1373"/>
      <c r="BR89" s="1373"/>
      <c r="BS89" s="1373"/>
      <c r="BT89" s="1374"/>
      <c r="BU89" s="1374"/>
      <c r="BV89" s="1373"/>
      <c r="BW89" s="1373"/>
      <c r="BX89" s="1373"/>
      <c r="BY89" s="1373"/>
      <c r="BZ89" s="1373"/>
      <c r="CA89" s="1374"/>
      <c r="CB89" s="1374"/>
      <c r="CC89" s="1373"/>
      <c r="CD89" s="1375">
        <f t="shared" si="151"/>
        <v>0</v>
      </c>
      <c r="CE89" s="144">
        <v>1.7</v>
      </c>
      <c r="CF89" s="145">
        <v>0.8</v>
      </c>
      <c r="CG89" s="331">
        <f t="shared" si="117"/>
        <v>1.3149217975547969</v>
      </c>
      <c r="CH89" s="153">
        <f>+CD89*CE89</f>
        <v>0</v>
      </c>
      <c r="CI89" s="147">
        <f>+CD89*CF89</f>
        <v>0</v>
      </c>
      <c r="CJ89" s="148">
        <f>CD89*CG89</f>
        <v>0</v>
      </c>
      <c r="CK89" s="549">
        <v>200</v>
      </c>
      <c r="CL89" s="549">
        <v>1400</v>
      </c>
      <c r="CM89" s="276">
        <f>CL89/30*J89</f>
        <v>933.33333333333326</v>
      </c>
      <c r="CN89" s="548">
        <f>(CK89/30*J89)*CG89</f>
        <v>175.32290634063961</v>
      </c>
      <c r="CO89" s="1394">
        <v>175.32</v>
      </c>
      <c r="CP89" s="1394"/>
      <c r="CQ89" s="1394"/>
      <c r="CR89" s="250">
        <f t="shared" si="122"/>
        <v>0</v>
      </c>
      <c r="CS89" s="1468"/>
      <c r="CT89" s="1468"/>
      <c r="CU89" s="1333"/>
      <c r="CV89" s="1293"/>
      <c r="CW89" s="1279"/>
      <c r="CX89" s="1271"/>
      <c r="CY89" s="1279">
        <f t="shared" si="155"/>
        <v>0</v>
      </c>
      <c r="CZ89" s="1293"/>
      <c r="DA89" s="1294">
        <f t="shared" si="125"/>
        <v>0</v>
      </c>
      <c r="DB89" s="1295">
        <f t="shared" si="126"/>
        <v>0</v>
      </c>
      <c r="DC89" s="1296">
        <f t="shared" si="127"/>
        <v>0</v>
      </c>
      <c r="DD89" s="1294">
        <f t="shared" si="128"/>
        <v>0</v>
      </c>
      <c r="DE89" s="1295">
        <f t="shared" si="129"/>
        <v>0</v>
      </c>
      <c r="DF89" s="1296">
        <f t="shared" si="130"/>
        <v>0</v>
      </c>
      <c r="DG89" s="1294">
        <f t="shared" si="131"/>
        <v>0</v>
      </c>
      <c r="DH89" s="1295">
        <f t="shared" si="132"/>
        <v>0</v>
      </c>
      <c r="DI89" s="1296">
        <f t="shared" si="133"/>
        <v>0</v>
      </c>
      <c r="DJ89" s="1294">
        <f t="shared" si="134"/>
        <v>0</v>
      </c>
      <c r="DK89" s="1295">
        <f t="shared" si="135"/>
        <v>0</v>
      </c>
      <c r="DL89" s="1296">
        <f t="shared" si="136"/>
        <v>0</v>
      </c>
      <c r="DM89" s="1294">
        <f t="shared" si="137"/>
        <v>0</v>
      </c>
      <c r="DN89" s="1295">
        <f t="shared" si="138"/>
        <v>0</v>
      </c>
      <c r="DO89" s="1296">
        <f t="shared" si="139"/>
        <v>0</v>
      </c>
      <c r="DP89" s="1294">
        <f t="shared" si="140"/>
        <v>0</v>
      </c>
      <c r="DQ89" s="1295">
        <f t="shared" si="141"/>
        <v>0</v>
      </c>
      <c r="DR89" s="1296">
        <f t="shared" si="142"/>
        <v>0</v>
      </c>
      <c r="DS89" s="1294">
        <f t="shared" si="143"/>
        <v>0</v>
      </c>
      <c r="DT89" s="1295">
        <f t="shared" si="144"/>
        <v>0</v>
      </c>
      <c r="DU89" s="1296">
        <f t="shared" si="145"/>
        <v>0</v>
      </c>
      <c r="DV89" s="1271"/>
      <c r="DW89" s="1271"/>
      <c r="DX89" s="1271"/>
      <c r="DY89" s="1271"/>
      <c r="DZ89" s="1271"/>
      <c r="EA89" s="1271"/>
      <c r="EB89" s="1271"/>
      <c r="EC89" s="1229"/>
      <c r="ED89" s="1229"/>
      <c r="EE89" s="1229"/>
      <c r="EF89" s="1229"/>
      <c r="EG89" s="1229"/>
      <c r="EH89" s="1229"/>
      <c r="EI89" s="1229"/>
      <c r="EJ89" s="1229"/>
      <c r="EK89" s="1229"/>
      <c r="EL89" s="1229"/>
      <c r="EM89" s="1229"/>
      <c r="EN89" s="1229"/>
      <c r="EO89" s="1229"/>
      <c r="EP89" s="1229"/>
      <c r="EQ89" s="1229"/>
      <c r="ER89" s="1229"/>
      <c r="ES89" s="1229"/>
      <c r="ET89" s="1229"/>
      <c r="EU89" s="1229"/>
      <c r="EV89" s="1229"/>
      <c r="EW89" s="1229"/>
      <c r="EX89" s="1229"/>
      <c r="EY89" s="1229"/>
      <c r="EZ89" s="1229"/>
      <c r="FA89" s="1229"/>
      <c r="FB89" s="1229"/>
      <c r="FC89" s="1229"/>
      <c r="FD89" s="1229"/>
      <c r="FE89" s="1229"/>
      <c r="FF89" s="1229"/>
      <c r="FG89" s="1229"/>
      <c r="FH89" s="1229"/>
      <c r="FI89" s="1229"/>
      <c r="FJ89" s="1229"/>
      <c r="FK89" s="1229"/>
      <c r="FL89" s="1229"/>
      <c r="FM89" s="1229"/>
      <c r="FN89" s="1229"/>
      <c r="FO89" s="1229"/>
      <c r="FP89" s="1229"/>
      <c r="FQ89" s="1229"/>
      <c r="FR89" s="1229"/>
      <c r="FS89" s="1229"/>
      <c r="FT89" s="1229"/>
      <c r="FU89" s="1229"/>
      <c r="FV89" s="1229"/>
      <c r="FW89" s="1229"/>
      <c r="FX89" s="1229"/>
      <c r="FY89" s="1229"/>
      <c r="FZ89" s="1229"/>
      <c r="GA89" s="1229"/>
      <c r="GB89" s="1229"/>
      <c r="GC89" s="1229"/>
      <c r="GD89" s="1229"/>
      <c r="GE89" s="1229"/>
      <c r="GF89" s="1229"/>
      <c r="GG89" s="1229"/>
      <c r="GH89" s="1229"/>
      <c r="GI89" s="1229"/>
      <c r="GJ89" s="1229"/>
      <c r="GK89" s="1229"/>
      <c r="GL89" s="1229"/>
      <c r="GM89" s="1229"/>
      <c r="GN89" s="1229"/>
      <c r="GO89" s="1229"/>
      <c r="GP89" s="1229"/>
      <c r="GQ89" s="1229"/>
      <c r="GR89" s="1229"/>
      <c r="GS89" s="1229"/>
      <c r="GT89" s="1229"/>
      <c r="GU89" s="1229"/>
      <c r="GV89" s="1229"/>
      <c r="GW89" s="1229"/>
      <c r="GX89" s="1229"/>
      <c r="GY89" s="1229"/>
      <c r="GZ89" s="1229"/>
      <c r="HA89" s="1229"/>
      <c r="HB89" s="1229"/>
      <c r="HC89" s="1229"/>
      <c r="HD89" s="1229"/>
      <c r="HE89" s="1229"/>
      <c r="HF89" s="1229"/>
      <c r="HG89" s="1229"/>
      <c r="HH89" s="1229"/>
      <c r="HI89" s="1229"/>
      <c r="HJ89" s="1229"/>
      <c r="HK89" s="1229"/>
      <c r="HL89" s="1229"/>
      <c r="HM89" s="1229"/>
      <c r="HN89" s="1229"/>
      <c r="HO89" s="1229"/>
      <c r="HP89" s="1229"/>
      <c r="HQ89" s="1229"/>
      <c r="HR89" s="1229"/>
      <c r="HS89" s="1229"/>
      <c r="HT89" s="1229"/>
      <c r="HU89" s="1229"/>
      <c r="HV89" s="1229"/>
      <c r="HW89" s="1229"/>
      <c r="HX89" s="1229"/>
      <c r="HY89" s="1229"/>
      <c r="HZ89" s="1229"/>
      <c r="IA89" s="1229"/>
      <c r="IB89" s="1229"/>
      <c r="IC89" s="1229"/>
      <c r="ID89" s="1229"/>
      <c r="IE89" s="1229"/>
      <c r="IF89" s="1229"/>
      <c r="IG89" s="1229"/>
      <c r="IH89" s="1229"/>
      <c r="II89" s="1229"/>
      <c r="IJ89" s="1229"/>
      <c r="IK89" s="1229"/>
      <c r="IL89" s="1229"/>
      <c r="IM89" s="1229"/>
      <c r="IN89" s="1229"/>
      <c r="IO89" s="1229"/>
      <c r="IP89" s="1229"/>
      <c r="IQ89" s="1229"/>
      <c r="IR89" s="1229"/>
      <c r="IS89" s="1229"/>
      <c r="IT89" s="1229"/>
      <c r="IU89" s="1229"/>
      <c r="IV89" s="1229"/>
      <c r="IW89" s="1229"/>
      <c r="IX89" s="1229"/>
      <c r="IY89" s="1229"/>
      <c r="IZ89" s="1229"/>
      <c r="JA89" s="1229"/>
      <c r="JB89" s="1229"/>
      <c r="JC89" s="1229"/>
      <c r="JD89" s="1229"/>
      <c r="JE89" s="1229"/>
      <c r="JF89" s="1229"/>
      <c r="JG89" s="1229"/>
      <c r="JH89" s="1229"/>
      <c r="JI89" s="1229"/>
      <c r="JJ89" s="1229"/>
      <c r="JK89" s="1229"/>
      <c r="JL89" s="1229"/>
      <c r="JM89" s="1229"/>
      <c r="JN89" s="1229"/>
      <c r="JO89" s="1229"/>
      <c r="JP89" s="1229"/>
      <c r="JQ89" s="1229"/>
      <c r="JR89" s="1229"/>
      <c r="JS89" s="1229"/>
      <c r="JT89" s="1229"/>
      <c r="JU89" s="1229"/>
      <c r="JV89" s="1229"/>
      <c r="JW89" s="1229"/>
      <c r="JX89" s="1229"/>
      <c r="JY89" s="1229"/>
      <c r="JZ89" s="1229"/>
    </row>
    <row r="90" spans="1:286" s="1372" customFormat="1" ht="15.6" hidden="1" customHeight="1" thickBot="1">
      <c r="A90" s="1366"/>
      <c r="B90" s="1271"/>
      <c r="C90" s="149" t="s">
        <v>378</v>
      </c>
      <c r="D90" s="151">
        <v>0.48958333333333331</v>
      </c>
      <c r="E90" s="151" t="s">
        <v>322</v>
      </c>
      <c r="F90" s="151" t="s">
        <v>305</v>
      </c>
      <c r="G90" s="1337" t="str">
        <f t="shared" ref="G90" si="156">IF(D90&lt;=0.541,"DAY",(IF(D90&lt;=0.74930556,"EARLY",(IF(D90&lt;=0.97916667,"PRIME","LATE")))))</f>
        <v>DAY</v>
      </c>
      <c r="H90" s="1356" t="s">
        <v>295</v>
      </c>
      <c r="I90" s="1306" t="s">
        <v>306</v>
      </c>
      <c r="J90" s="1306" t="s">
        <v>314</v>
      </c>
      <c r="K90" s="1373"/>
      <c r="L90" s="1373"/>
      <c r="M90" s="1373"/>
      <c r="N90" s="1373"/>
      <c r="O90" s="1373"/>
      <c r="P90" s="1374"/>
      <c r="Q90" s="1374"/>
      <c r="R90" s="1373"/>
      <c r="S90" s="1373"/>
      <c r="T90" s="1373"/>
      <c r="U90" s="1373"/>
      <c r="V90" s="1373"/>
      <c r="W90" s="1374"/>
      <c r="X90" s="1374"/>
      <c r="Y90" s="1373"/>
      <c r="Z90" s="1373"/>
      <c r="AA90" s="1373"/>
      <c r="AB90" s="1373"/>
      <c r="AC90" s="1373"/>
      <c r="AD90" s="1374"/>
      <c r="AE90" s="1374"/>
      <c r="AF90" s="1373"/>
      <c r="AG90" s="1373"/>
      <c r="AH90" s="1373"/>
      <c r="AI90" s="1373"/>
      <c r="AJ90" s="1373"/>
      <c r="AK90" s="1374"/>
      <c r="AL90" s="1374"/>
      <c r="AM90" s="1373"/>
      <c r="AN90" s="1373"/>
      <c r="AO90" s="1373"/>
      <c r="AP90" s="1373"/>
      <c r="AQ90" s="1373"/>
      <c r="AR90" s="1374"/>
      <c r="AS90" s="1374"/>
      <c r="AT90" s="1373"/>
      <c r="AU90" s="1373"/>
      <c r="AV90" s="1373"/>
      <c r="AW90" s="1373"/>
      <c r="AX90" s="1373"/>
      <c r="AY90" s="1374"/>
      <c r="AZ90" s="1374"/>
      <c r="BA90" s="1373"/>
      <c r="BB90" s="1373"/>
      <c r="BC90" s="1373"/>
      <c r="BD90" s="1373"/>
      <c r="BE90" s="1373"/>
      <c r="BF90" s="1374"/>
      <c r="BG90" s="1374"/>
      <c r="BH90" s="1373"/>
      <c r="BI90" s="1373"/>
      <c r="BJ90" s="1373"/>
      <c r="BK90" s="1373"/>
      <c r="BL90" s="1373"/>
      <c r="BM90" s="1374"/>
      <c r="BN90" s="1374"/>
      <c r="BO90" s="1373"/>
      <c r="BP90" s="1373"/>
      <c r="BQ90" s="1373"/>
      <c r="BR90" s="1373"/>
      <c r="BS90" s="1373"/>
      <c r="BT90" s="1374"/>
      <c r="BU90" s="1374"/>
      <c r="BV90" s="1373"/>
      <c r="BW90" s="1373"/>
      <c r="BX90" s="1373"/>
      <c r="BY90" s="1373"/>
      <c r="BZ90" s="1373"/>
      <c r="CA90" s="1374"/>
      <c r="CB90" s="1374"/>
      <c r="CC90" s="1373"/>
      <c r="CD90" s="1375">
        <f t="shared" si="151"/>
        <v>0</v>
      </c>
      <c r="CE90" s="144">
        <v>1.3</v>
      </c>
      <c r="CF90" s="145">
        <v>0.2</v>
      </c>
      <c r="CG90" s="331">
        <f t="shared" si="117"/>
        <v>0.82934886367808491</v>
      </c>
      <c r="CH90" s="153">
        <f t="shared" ref="CH90" si="157">+CD90*CE90</f>
        <v>0</v>
      </c>
      <c r="CI90" s="147">
        <f t="shared" ref="CI90" si="158">+CD90*CF90</f>
        <v>0</v>
      </c>
      <c r="CJ90" s="148">
        <f t="shared" ref="CJ90" si="159">CD90*CG90</f>
        <v>0</v>
      </c>
      <c r="CK90" s="549">
        <v>280</v>
      </c>
      <c r="CL90" s="549">
        <v>1000</v>
      </c>
      <c r="CM90" s="276">
        <f t="shared" ref="CM90:CM91" si="160">CL90/30*J90</f>
        <v>666.66666666666674</v>
      </c>
      <c r="CN90" s="548">
        <f>(CK90/30*J90)*CG90</f>
        <v>154.81178788657587</v>
      </c>
      <c r="CO90" s="1394">
        <v>154.81178788657587</v>
      </c>
      <c r="CP90" s="1394"/>
      <c r="CQ90" s="1394"/>
      <c r="CR90" s="250">
        <f t="shared" si="122"/>
        <v>0</v>
      </c>
      <c r="CS90" s="1468"/>
      <c r="CT90" s="1468"/>
      <c r="CU90" s="1333"/>
      <c r="CV90" s="1324"/>
      <c r="CW90" s="1279"/>
      <c r="CX90" s="1271"/>
      <c r="CY90" s="1279">
        <f t="shared" si="155"/>
        <v>0</v>
      </c>
      <c r="CZ90" s="1324"/>
      <c r="DA90" s="1294">
        <f t="shared" si="125"/>
        <v>0</v>
      </c>
      <c r="DB90" s="1295">
        <f t="shared" si="126"/>
        <v>0</v>
      </c>
      <c r="DC90" s="1296">
        <f t="shared" si="127"/>
        <v>0</v>
      </c>
      <c r="DD90" s="1294">
        <f t="shared" si="128"/>
        <v>0</v>
      </c>
      <c r="DE90" s="1295">
        <f t="shared" si="129"/>
        <v>0</v>
      </c>
      <c r="DF90" s="1296">
        <f t="shared" si="130"/>
        <v>0</v>
      </c>
      <c r="DG90" s="1294">
        <f t="shared" si="131"/>
        <v>0</v>
      </c>
      <c r="DH90" s="1295">
        <f t="shared" si="132"/>
        <v>0</v>
      </c>
      <c r="DI90" s="1296">
        <f t="shared" si="133"/>
        <v>0</v>
      </c>
      <c r="DJ90" s="1294">
        <f t="shared" si="134"/>
        <v>0</v>
      </c>
      <c r="DK90" s="1295">
        <f t="shared" si="135"/>
        <v>0</v>
      </c>
      <c r="DL90" s="1296">
        <f t="shared" si="136"/>
        <v>0</v>
      </c>
      <c r="DM90" s="1294">
        <f t="shared" si="137"/>
        <v>0</v>
      </c>
      <c r="DN90" s="1295">
        <f t="shared" si="138"/>
        <v>0</v>
      </c>
      <c r="DO90" s="1296">
        <f t="shared" si="139"/>
        <v>0</v>
      </c>
      <c r="DP90" s="1294">
        <f t="shared" si="140"/>
        <v>0</v>
      </c>
      <c r="DQ90" s="1295">
        <f t="shared" si="141"/>
        <v>0</v>
      </c>
      <c r="DR90" s="1296">
        <f t="shared" si="142"/>
        <v>0</v>
      </c>
      <c r="DS90" s="1294">
        <f t="shared" si="143"/>
        <v>0</v>
      </c>
      <c r="DT90" s="1295">
        <f t="shared" si="144"/>
        <v>0</v>
      </c>
      <c r="DU90" s="1296">
        <f t="shared" si="145"/>
        <v>0</v>
      </c>
      <c r="DV90" s="1271"/>
      <c r="DW90" s="1271"/>
      <c r="DX90" s="1271"/>
      <c r="DY90" s="1271"/>
      <c r="DZ90" s="1271"/>
      <c r="EA90" s="1271"/>
      <c r="EB90" s="1271"/>
      <c r="EC90" s="1229"/>
      <c r="ED90" s="1229"/>
      <c r="EE90" s="1229"/>
      <c r="EF90" s="1229"/>
      <c r="EG90" s="1229"/>
      <c r="EH90" s="1229"/>
      <c r="EI90" s="1229"/>
      <c r="EJ90" s="1229"/>
      <c r="EK90" s="1229"/>
      <c r="EL90" s="1229"/>
      <c r="EM90" s="1229"/>
      <c r="EN90" s="1229"/>
      <c r="EO90" s="1229"/>
      <c r="EP90" s="1229"/>
      <c r="EQ90" s="1229"/>
      <c r="ER90" s="1229"/>
      <c r="ES90" s="1229"/>
      <c r="ET90" s="1229"/>
      <c r="EU90" s="1229"/>
      <c r="EV90" s="1229"/>
      <c r="EW90" s="1229"/>
      <c r="EX90" s="1229"/>
      <c r="EY90" s="1229"/>
      <c r="EZ90" s="1229"/>
      <c r="FA90" s="1229"/>
      <c r="FB90" s="1229"/>
      <c r="FC90" s="1229"/>
      <c r="FD90" s="1229"/>
      <c r="FE90" s="1229"/>
      <c r="FF90" s="1229"/>
      <c r="FG90" s="1229"/>
      <c r="FH90" s="1229"/>
      <c r="FI90" s="1229"/>
      <c r="FJ90" s="1229"/>
      <c r="FK90" s="1229"/>
      <c r="FL90" s="1229"/>
      <c r="FM90" s="1229"/>
      <c r="FN90" s="1229"/>
      <c r="FO90" s="1229"/>
      <c r="FP90" s="1229"/>
      <c r="FQ90" s="1229"/>
      <c r="FR90" s="1229"/>
      <c r="FS90" s="1229"/>
      <c r="FT90" s="1229"/>
      <c r="FU90" s="1229"/>
      <c r="FV90" s="1229"/>
      <c r="FW90" s="1229"/>
      <c r="FX90" s="1229"/>
      <c r="FY90" s="1229"/>
      <c r="FZ90" s="1229"/>
      <c r="GA90" s="1229"/>
      <c r="GB90" s="1229"/>
      <c r="GC90" s="1229"/>
      <c r="GD90" s="1229"/>
      <c r="GE90" s="1229"/>
      <c r="GF90" s="1229"/>
      <c r="GG90" s="1229"/>
      <c r="GH90" s="1229"/>
      <c r="GI90" s="1229"/>
      <c r="GJ90" s="1229"/>
      <c r="GK90" s="1229"/>
      <c r="GL90" s="1229"/>
      <c r="GM90" s="1229"/>
      <c r="GN90" s="1229"/>
      <c r="GO90" s="1229"/>
      <c r="GP90" s="1229"/>
      <c r="GQ90" s="1229"/>
      <c r="GR90" s="1229"/>
      <c r="GS90" s="1229"/>
      <c r="GT90" s="1229"/>
      <c r="GU90" s="1229"/>
      <c r="GV90" s="1229"/>
      <c r="GW90" s="1229"/>
      <c r="GX90" s="1229"/>
      <c r="GY90" s="1229"/>
      <c r="GZ90" s="1229"/>
      <c r="HA90" s="1229"/>
      <c r="HB90" s="1229"/>
      <c r="HC90" s="1229"/>
      <c r="HD90" s="1229"/>
      <c r="HE90" s="1229"/>
      <c r="HF90" s="1229"/>
      <c r="HG90" s="1229"/>
      <c r="HH90" s="1229"/>
      <c r="HI90" s="1229"/>
      <c r="HJ90" s="1229"/>
      <c r="HK90" s="1229"/>
      <c r="HL90" s="1229"/>
      <c r="HM90" s="1229"/>
      <c r="HN90" s="1229"/>
      <c r="HO90" s="1229"/>
      <c r="HP90" s="1229"/>
      <c r="HQ90" s="1229"/>
      <c r="HR90" s="1229"/>
      <c r="HS90" s="1229"/>
      <c r="HT90" s="1229"/>
      <c r="HU90" s="1229"/>
      <c r="HV90" s="1229"/>
      <c r="HW90" s="1229"/>
      <c r="HX90" s="1229"/>
      <c r="HY90" s="1229"/>
      <c r="HZ90" s="1229"/>
      <c r="IA90" s="1229"/>
      <c r="IB90" s="1229"/>
      <c r="IC90" s="1229"/>
      <c r="ID90" s="1229"/>
      <c r="IE90" s="1229"/>
      <c r="IF90" s="1229"/>
      <c r="IG90" s="1229"/>
      <c r="IH90" s="1229"/>
      <c r="II90" s="1229"/>
      <c r="IJ90" s="1229"/>
      <c r="IK90" s="1229"/>
      <c r="IL90" s="1229"/>
      <c r="IM90" s="1229"/>
      <c r="IN90" s="1229"/>
      <c r="IO90" s="1229"/>
      <c r="IP90" s="1229"/>
      <c r="IQ90" s="1229"/>
      <c r="IR90" s="1229"/>
      <c r="IS90" s="1229"/>
      <c r="IT90" s="1229"/>
      <c r="IU90" s="1229"/>
      <c r="IV90" s="1229"/>
      <c r="IW90" s="1229"/>
      <c r="IX90" s="1229"/>
      <c r="IY90" s="1229"/>
      <c r="IZ90" s="1229"/>
      <c r="JA90" s="1229"/>
      <c r="JB90" s="1229"/>
      <c r="JC90" s="1229"/>
      <c r="JD90" s="1229"/>
      <c r="JE90" s="1229"/>
      <c r="JF90" s="1229"/>
      <c r="JG90" s="1229"/>
      <c r="JH90" s="1229"/>
      <c r="JI90" s="1229"/>
      <c r="JJ90" s="1229"/>
      <c r="JK90" s="1229"/>
      <c r="JL90" s="1229"/>
      <c r="JM90" s="1229"/>
      <c r="JN90" s="1229"/>
      <c r="JO90" s="1229"/>
      <c r="JP90" s="1229"/>
      <c r="JQ90" s="1229"/>
      <c r="JR90" s="1229"/>
      <c r="JS90" s="1229"/>
      <c r="JT90" s="1229"/>
      <c r="JU90" s="1229"/>
      <c r="JV90" s="1229"/>
      <c r="JW90" s="1229"/>
      <c r="JX90" s="1229"/>
      <c r="JY90" s="1229"/>
      <c r="JZ90" s="1229"/>
    </row>
    <row r="91" spans="1:286" s="1372" customFormat="1" ht="15.6" hidden="1" customHeight="1" thickBot="1">
      <c r="A91" s="1366"/>
      <c r="B91" s="1271"/>
      <c r="C91" s="149" t="s">
        <v>369</v>
      </c>
      <c r="D91" s="151">
        <v>0.54166666666666663</v>
      </c>
      <c r="E91" s="151" t="s">
        <v>304</v>
      </c>
      <c r="F91" s="151" t="s">
        <v>305</v>
      </c>
      <c r="G91" s="1337" t="str">
        <f>IF(D91&lt;=0.541,"DAY",(IF(D91&lt;=0.74930556,"EARLY",(IF(D91&lt;=0.97916667,"PRIME","LATE")))))</f>
        <v>EARLY</v>
      </c>
      <c r="H91" s="1356" t="s">
        <v>295</v>
      </c>
      <c r="I91" s="1306" t="s">
        <v>306</v>
      </c>
      <c r="J91" s="1306" t="s">
        <v>314</v>
      </c>
      <c r="K91" s="1373"/>
      <c r="L91" s="1373"/>
      <c r="M91" s="1373"/>
      <c r="N91" s="1373"/>
      <c r="O91" s="1373"/>
      <c r="P91" s="1374"/>
      <c r="Q91" s="1374"/>
      <c r="R91" s="1373"/>
      <c r="S91" s="1373"/>
      <c r="T91" s="1373"/>
      <c r="U91" s="1373"/>
      <c r="V91" s="1373"/>
      <c r="W91" s="1374"/>
      <c r="X91" s="1374"/>
      <c r="Y91" s="1373"/>
      <c r="Z91" s="1373"/>
      <c r="AA91" s="1373"/>
      <c r="AB91" s="1373"/>
      <c r="AC91" s="1373"/>
      <c r="AD91" s="1374"/>
      <c r="AE91" s="1374"/>
      <c r="AF91" s="1373"/>
      <c r="AG91" s="1373"/>
      <c r="AH91" s="1373"/>
      <c r="AI91" s="1373"/>
      <c r="AJ91" s="1373"/>
      <c r="AK91" s="1374"/>
      <c r="AL91" s="1374"/>
      <c r="AM91" s="1373"/>
      <c r="AN91" s="1373"/>
      <c r="AO91" s="1373"/>
      <c r="AP91" s="1373"/>
      <c r="AQ91" s="1373"/>
      <c r="AR91" s="1374"/>
      <c r="AS91" s="1374"/>
      <c r="AT91" s="1373"/>
      <c r="AU91" s="1373"/>
      <c r="AV91" s="1373"/>
      <c r="AW91" s="1373"/>
      <c r="AX91" s="1373"/>
      <c r="AY91" s="1374"/>
      <c r="AZ91" s="1374"/>
      <c r="BA91" s="1373"/>
      <c r="BB91" s="1373"/>
      <c r="BC91" s="1373"/>
      <c r="BD91" s="1373"/>
      <c r="BE91" s="1373"/>
      <c r="BF91" s="1374"/>
      <c r="BG91" s="1374"/>
      <c r="BH91" s="1373"/>
      <c r="BI91" s="1373"/>
      <c r="BJ91" s="1373"/>
      <c r="BK91" s="1373"/>
      <c r="BL91" s="1373"/>
      <c r="BM91" s="1374"/>
      <c r="BN91" s="1374"/>
      <c r="BO91" s="1373"/>
      <c r="BP91" s="1373"/>
      <c r="BQ91" s="1373"/>
      <c r="BR91" s="1373"/>
      <c r="BS91" s="1373"/>
      <c r="BT91" s="1374"/>
      <c r="BU91" s="1374"/>
      <c r="BV91" s="1373"/>
      <c r="BW91" s="1373"/>
      <c r="BX91" s="1373"/>
      <c r="BY91" s="1373"/>
      <c r="BZ91" s="1373"/>
      <c r="CA91" s="1374"/>
      <c r="CB91" s="1374"/>
      <c r="CC91" s="1373"/>
      <c r="CD91" s="1375">
        <f t="shared" si="151"/>
        <v>0</v>
      </c>
      <c r="CE91" s="144">
        <v>2</v>
      </c>
      <c r="CF91" s="145">
        <v>0.8</v>
      </c>
      <c r="CG91" s="331">
        <f t="shared" si="117"/>
        <v>1.486562396739729</v>
      </c>
      <c r="CH91" s="153">
        <f>+CD91*CE91</f>
        <v>0</v>
      </c>
      <c r="CI91" s="147">
        <f>+CD91*CF91</f>
        <v>0</v>
      </c>
      <c r="CJ91" s="148">
        <f>CD91*CG91</f>
        <v>0</v>
      </c>
      <c r="CK91" s="549">
        <v>280</v>
      </c>
      <c r="CL91" s="549">
        <v>2000</v>
      </c>
      <c r="CM91" s="276">
        <f t="shared" si="160"/>
        <v>1333.3333333333335</v>
      </c>
      <c r="CN91" s="548">
        <f>(CK91/30*J91)*CG91</f>
        <v>277.49164739141611</v>
      </c>
      <c r="CO91" s="1394">
        <v>277.49</v>
      </c>
      <c r="CP91" s="1394"/>
      <c r="CQ91" s="1394"/>
      <c r="CR91" s="250">
        <f t="shared" si="122"/>
        <v>0</v>
      </c>
      <c r="CS91" s="1468"/>
      <c r="CT91" s="1468"/>
      <c r="CU91" s="1333"/>
      <c r="CV91" s="1293"/>
      <c r="CW91" s="1279"/>
      <c r="CX91" s="1271"/>
      <c r="CY91" s="1279">
        <f t="shared" si="155"/>
        <v>0</v>
      </c>
      <c r="CZ91" s="1293"/>
      <c r="DA91" s="1294">
        <f t="shared" si="125"/>
        <v>0</v>
      </c>
      <c r="DB91" s="1295">
        <f t="shared" si="126"/>
        <v>0</v>
      </c>
      <c r="DC91" s="1296">
        <f t="shared" si="127"/>
        <v>0</v>
      </c>
      <c r="DD91" s="1294">
        <f t="shared" si="128"/>
        <v>0</v>
      </c>
      <c r="DE91" s="1295">
        <f t="shared" si="129"/>
        <v>0</v>
      </c>
      <c r="DF91" s="1296">
        <f t="shared" si="130"/>
        <v>0</v>
      </c>
      <c r="DG91" s="1294">
        <f t="shared" si="131"/>
        <v>0</v>
      </c>
      <c r="DH91" s="1295">
        <f t="shared" si="132"/>
        <v>0</v>
      </c>
      <c r="DI91" s="1296">
        <f t="shared" si="133"/>
        <v>0</v>
      </c>
      <c r="DJ91" s="1294">
        <f t="shared" si="134"/>
        <v>0</v>
      </c>
      <c r="DK91" s="1295">
        <f t="shared" si="135"/>
        <v>0</v>
      </c>
      <c r="DL91" s="1296">
        <f t="shared" si="136"/>
        <v>0</v>
      </c>
      <c r="DM91" s="1294">
        <f t="shared" si="137"/>
        <v>0</v>
      </c>
      <c r="DN91" s="1295">
        <f t="shared" si="138"/>
        <v>0</v>
      </c>
      <c r="DO91" s="1296">
        <f t="shared" si="139"/>
        <v>0</v>
      </c>
      <c r="DP91" s="1294">
        <f t="shared" si="140"/>
        <v>0</v>
      </c>
      <c r="DQ91" s="1295">
        <f t="shared" si="141"/>
        <v>0</v>
      </c>
      <c r="DR91" s="1296">
        <f t="shared" si="142"/>
        <v>0</v>
      </c>
      <c r="DS91" s="1294">
        <f t="shared" si="143"/>
        <v>0</v>
      </c>
      <c r="DT91" s="1295">
        <f t="shared" si="144"/>
        <v>0</v>
      </c>
      <c r="DU91" s="1296">
        <f t="shared" si="145"/>
        <v>0</v>
      </c>
      <c r="DV91" s="1271"/>
      <c r="DW91" s="1271"/>
      <c r="DX91" s="1271"/>
      <c r="DY91" s="1271"/>
      <c r="DZ91" s="1271"/>
      <c r="EA91" s="1271"/>
      <c r="EB91" s="1271"/>
      <c r="EC91" s="1229"/>
      <c r="ED91" s="1229"/>
      <c r="EE91" s="1229"/>
      <c r="EF91" s="1229"/>
      <c r="EG91" s="1229"/>
      <c r="EH91" s="1229"/>
      <c r="EI91" s="1229"/>
      <c r="EJ91" s="1229"/>
      <c r="EK91" s="1229"/>
      <c r="EL91" s="1229"/>
      <c r="EM91" s="1229"/>
      <c r="EN91" s="1229"/>
      <c r="EO91" s="1229"/>
      <c r="EP91" s="1229"/>
      <c r="EQ91" s="1229"/>
      <c r="ER91" s="1229"/>
      <c r="ES91" s="1229"/>
      <c r="ET91" s="1229"/>
      <c r="EU91" s="1229"/>
      <c r="EV91" s="1229"/>
      <c r="EW91" s="1229"/>
      <c r="EX91" s="1229"/>
      <c r="EY91" s="1229"/>
      <c r="EZ91" s="1229"/>
      <c r="FA91" s="1229"/>
      <c r="FB91" s="1229"/>
      <c r="FC91" s="1229"/>
      <c r="FD91" s="1229"/>
      <c r="FE91" s="1229"/>
      <c r="FF91" s="1229"/>
      <c r="FG91" s="1229"/>
      <c r="FH91" s="1229"/>
      <c r="FI91" s="1229"/>
      <c r="FJ91" s="1229"/>
      <c r="FK91" s="1229"/>
      <c r="FL91" s="1229"/>
      <c r="FM91" s="1229"/>
      <c r="FN91" s="1229"/>
      <c r="FO91" s="1229"/>
      <c r="FP91" s="1229"/>
      <c r="FQ91" s="1229"/>
      <c r="FR91" s="1229"/>
      <c r="FS91" s="1229"/>
      <c r="FT91" s="1229"/>
      <c r="FU91" s="1229"/>
      <c r="FV91" s="1229"/>
      <c r="FW91" s="1229"/>
      <c r="FX91" s="1229"/>
      <c r="FY91" s="1229"/>
      <c r="FZ91" s="1229"/>
      <c r="GA91" s="1229"/>
      <c r="GB91" s="1229"/>
      <c r="GC91" s="1229"/>
      <c r="GD91" s="1229"/>
      <c r="GE91" s="1229"/>
      <c r="GF91" s="1229"/>
      <c r="GG91" s="1229"/>
      <c r="GH91" s="1229"/>
      <c r="GI91" s="1229"/>
      <c r="GJ91" s="1229"/>
      <c r="GK91" s="1229"/>
      <c r="GL91" s="1229"/>
      <c r="GM91" s="1229"/>
      <c r="GN91" s="1229"/>
      <c r="GO91" s="1229"/>
      <c r="GP91" s="1229"/>
      <c r="GQ91" s="1229"/>
      <c r="GR91" s="1229"/>
      <c r="GS91" s="1229"/>
      <c r="GT91" s="1229"/>
      <c r="GU91" s="1229"/>
      <c r="GV91" s="1229"/>
      <c r="GW91" s="1229"/>
      <c r="GX91" s="1229"/>
      <c r="GY91" s="1229"/>
      <c r="GZ91" s="1229"/>
      <c r="HA91" s="1229"/>
      <c r="HB91" s="1229"/>
      <c r="HC91" s="1229"/>
      <c r="HD91" s="1229"/>
      <c r="HE91" s="1229"/>
      <c r="HF91" s="1229"/>
      <c r="HG91" s="1229"/>
      <c r="HH91" s="1229"/>
      <c r="HI91" s="1229"/>
      <c r="HJ91" s="1229"/>
      <c r="HK91" s="1229"/>
      <c r="HL91" s="1229"/>
      <c r="HM91" s="1229"/>
      <c r="HN91" s="1229"/>
      <c r="HO91" s="1229"/>
      <c r="HP91" s="1229"/>
      <c r="HQ91" s="1229"/>
      <c r="HR91" s="1229"/>
      <c r="HS91" s="1229"/>
      <c r="HT91" s="1229"/>
      <c r="HU91" s="1229"/>
      <c r="HV91" s="1229"/>
      <c r="HW91" s="1229"/>
      <c r="HX91" s="1229"/>
      <c r="HY91" s="1229"/>
      <c r="HZ91" s="1229"/>
      <c r="IA91" s="1229"/>
      <c r="IB91" s="1229"/>
      <c r="IC91" s="1229"/>
      <c r="ID91" s="1229"/>
      <c r="IE91" s="1229"/>
      <c r="IF91" s="1229"/>
      <c r="IG91" s="1229"/>
      <c r="IH91" s="1229"/>
      <c r="II91" s="1229"/>
      <c r="IJ91" s="1229"/>
      <c r="IK91" s="1229"/>
      <c r="IL91" s="1229"/>
      <c r="IM91" s="1229"/>
      <c r="IN91" s="1229"/>
      <c r="IO91" s="1229"/>
      <c r="IP91" s="1229"/>
      <c r="IQ91" s="1229"/>
      <c r="IR91" s="1229"/>
      <c r="IS91" s="1229"/>
      <c r="IT91" s="1229"/>
      <c r="IU91" s="1229"/>
      <c r="IV91" s="1229"/>
      <c r="IW91" s="1229"/>
      <c r="IX91" s="1229"/>
      <c r="IY91" s="1229"/>
      <c r="IZ91" s="1229"/>
      <c r="JA91" s="1229"/>
      <c r="JB91" s="1229"/>
      <c r="JC91" s="1229"/>
      <c r="JD91" s="1229"/>
      <c r="JE91" s="1229"/>
      <c r="JF91" s="1229"/>
      <c r="JG91" s="1229"/>
      <c r="JH91" s="1229"/>
      <c r="JI91" s="1229"/>
      <c r="JJ91" s="1229"/>
      <c r="JK91" s="1229"/>
      <c r="JL91" s="1229"/>
      <c r="JM91" s="1229"/>
      <c r="JN91" s="1229"/>
      <c r="JO91" s="1229"/>
      <c r="JP91" s="1229"/>
      <c r="JQ91" s="1229"/>
      <c r="JR91" s="1229"/>
      <c r="JS91" s="1229"/>
      <c r="JT91" s="1229"/>
      <c r="JU91" s="1229"/>
      <c r="JV91" s="1229"/>
      <c r="JW91" s="1229"/>
      <c r="JX91" s="1229"/>
      <c r="JY91" s="1229"/>
      <c r="JZ91" s="1229"/>
    </row>
    <row r="92" spans="1:286" ht="15.6" hidden="1" customHeight="1" thickBot="1">
      <c r="A92" s="1283"/>
      <c r="B92" s="1271"/>
      <c r="C92" s="156" t="s">
        <v>379</v>
      </c>
      <c r="D92" s="151">
        <v>0.60416666666666663</v>
      </c>
      <c r="E92" s="1336" t="s">
        <v>358</v>
      </c>
      <c r="F92" s="1336" t="s">
        <v>305</v>
      </c>
      <c r="G92" s="1337" t="str">
        <f t="shared" ref="G92" si="161">IF(D92&lt;=0.541,"DAY",(IF(D92&lt;=0.74930556,"EARLY",(IF(D92&lt;=0.97916667,"PRIME","LATE")))))</f>
        <v>EARLY</v>
      </c>
      <c r="H92" s="1356" t="s">
        <v>295</v>
      </c>
      <c r="I92" s="1411" t="s">
        <v>380</v>
      </c>
      <c r="J92" s="1411" t="s">
        <v>381</v>
      </c>
      <c r="K92" s="1373"/>
      <c r="L92" s="1373"/>
      <c r="M92" s="1373"/>
      <c r="N92" s="1373"/>
      <c r="O92" s="1373"/>
      <c r="P92" s="1374"/>
      <c r="Q92" s="1374"/>
      <c r="R92" s="1373"/>
      <c r="S92" s="1373"/>
      <c r="T92" s="1373"/>
      <c r="U92" s="1373"/>
      <c r="V92" s="1373"/>
      <c r="W92" s="1374"/>
      <c r="X92" s="1374"/>
      <c r="Y92" s="1373"/>
      <c r="Z92" s="1373"/>
      <c r="AA92" s="1373"/>
      <c r="AB92" s="1373"/>
      <c r="AC92" s="1373"/>
      <c r="AD92" s="1374"/>
      <c r="AE92" s="1374"/>
      <c r="AF92" s="1373"/>
      <c r="AG92" s="1373"/>
      <c r="AH92" s="1373"/>
      <c r="AI92" s="1373"/>
      <c r="AJ92" s="1373"/>
      <c r="AK92" s="1374"/>
      <c r="AL92" s="1374"/>
      <c r="AM92" s="1373"/>
      <c r="AN92" s="1373"/>
      <c r="AO92" s="1373"/>
      <c r="AP92" s="1373"/>
      <c r="AQ92" s="1373"/>
      <c r="AR92" s="1374"/>
      <c r="AS92" s="1374"/>
      <c r="AT92" s="1373"/>
      <c r="AU92" s="1373"/>
      <c r="AV92" s="1373"/>
      <c r="AW92" s="1373"/>
      <c r="AX92" s="1373"/>
      <c r="AY92" s="1374"/>
      <c r="AZ92" s="1374"/>
      <c r="BA92" s="1373"/>
      <c r="BB92" s="1373"/>
      <c r="BC92" s="1373"/>
      <c r="BD92" s="1373"/>
      <c r="BE92" s="1373"/>
      <c r="BF92" s="1374"/>
      <c r="BG92" s="1374"/>
      <c r="BH92" s="1373"/>
      <c r="BI92" s="1373"/>
      <c r="BJ92" s="1373"/>
      <c r="BK92" s="1373"/>
      <c r="BL92" s="1373"/>
      <c r="BM92" s="1374"/>
      <c r="BN92" s="1374"/>
      <c r="BO92" s="1373"/>
      <c r="BP92" s="1373"/>
      <c r="BQ92" s="1373"/>
      <c r="BR92" s="1373"/>
      <c r="BS92" s="1373"/>
      <c r="BT92" s="1374"/>
      <c r="BU92" s="1374"/>
      <c r="BV92" s="1373"/>
      <c r="BW92" s="1373"/>
      <c r="BX92" s="1373"/>
      <c r="BY92" s="1373"/>
      <c r="BZ92" s="1373"/>
      <c r="CA92" s="1374"/>
      <c r="CB92" s="1374"/>
      <c r="CC92" s="1373"/>
      <c r="CD92" s="1375">
        <f t="shared" si="151"/>
        <v>0</v>
      </c>
      <c r="CE92" s="144">
        <v>2.6</v>
      </c>
      <c r="CF92" s="145">
        <v>1.6</v>
      </c>
      <c r="CG92" s="331">
        <f t="shared" si="117"/>
        <v>2.1721353306164408</v>
      </c>
      <c r="CH92" s="153">
        <f t="shared" ref="CH92" si="162">+CD92*CE92</f>
        <v>0</v>
      </c>
      <c r="CI92" s="147">
        <f t="shared" ref="CI92" si="163">+CD92*CF92</f>
        <v>0</v>
      </c>
      <c r="CJ92" s="148">
        <f t="shared" ref="CJ92" si="164">CD92*CG92</f>
        <v>0</v>
      </c>
      <c r="CK92" s="549">
        <v>280</v>
      </c>
      <c r="CL92" s="549">
        <v>2000</v>
      </c>
      <c r="CM92" s="276">
        <v>600</v>
      </c>
      <c r="CN92" s="548">
        <v>350</v>
      </c>
      <c r="CO92" s="1394">
        <v>350</v>
      </c>
      <c r="CP92" s="1394"/>
      <c r="CQ92" s="1394"/>
      <c r="CR92" s="250">
        <f t="shared" si="122"/>
        <v>0</v>
      </c>
      <c r="CS92" s="1468"/>
      <c r="CT92" s="1468"/>
      <c r="CU92" s="1333"/>
      <c r="CV92" s="1293"/>
      <c r="CW92" s="1279"/>
      <c r="CY92" s="1279">
        <f t="shared" si="155"/>
        <v>0</v>
      </c>
      <c r="CZ92" s="1293"/>
      <c r="DA92" s="1294">
        <f t="shared" si="125"/>
        <v>0</v>
      </c>
      <c r="DB92" s="1295">
        <f t="shared" si="126"/>
        <v>0</v>
      </c>
      <c r="DC92" s="1296">
        <f t="shared" si="127"/>
        <v>0</v>
      </c>
      <c r="DD92" s="1294">
        <f t="shared" si="128"/>
        <v>0</v>
      </c>
      <c r="DE92" s="1295">
        <f t="shared" si="129"/>
        <v>0</v>
      </c>
      <c r="DF92" s="1296">
        <f t="shared" si="130"/>
        <v>0</v>
      </c>
      <c r="DG92" s="1294">
        <f t="shared" si="131"/>
        <v>0</v>
      </c>
      <c r="DH92" s="1295">
        <f t="shared" si="132"/>
        <v>0</v>
      </c>
      <c r="DI92" s="1296">
        <f t="shared" si="133"/>
        <v>0</v>
      </c>
      <c r="DJ92" s="1294">
        <f t="shared" si="134"/>
        <v>0</v>
      </c>
      <c r="DK92" s="1295">
        <f t="shared" si="135"/>
        <v>0</v>
      </c>
      <c r="DL92" s="1296">
        <f t="shared" si="136"/>
        <v>0</v>
      </c>
      <c r="DM92" s="1294">
        <f t="shared" si="137"/>
        <v>0</v>
      </c>
      <c r="DN92" s="1295">
        <f t="shared" si="138"/>
        <v>0</v>
      </c>
      <c r="DO92" s="1296">
        <f t="shared" si="139"/>
        <v>0</v>
      </c>
      <c r="DP92" s="1294">
        <f t="shared" si="140"/>
        <v>0</v>
      </c>
      <c r="DQ92" s="1295">
        <f t="shared" si="141"/>
        <v>0</v>
      </c>
      <c r="DR92" s="1296">
        <f t="shared" si="142"/>
        <v>0</v>
      </c>
      <c r="DS92" s="1294">
        <f t="shared" si="143"/>
        <v>0</v>
      </c>
      <c r="DT92" s="1295">
        <f t="shared" si="144"/>
        <v>0</v>
      </c>
      <c r="DU92" s="1296">
        <f t="shared" si="145"/>
        <v>0</v>
      </c>
    </row>
    <row r="93" spans="1:286" s="1372" customFormat="1" ht="15.6" hidden="1" customHeight="1" thickBot="1">
      <c r="A93" s="1366"/>
      <c r="B93" s="1271"/>
      <c r="C93" s="149" t="s">
        <v>370</v>
      </c>
      <c r="D93" s="151">
        <v>0.61458333333333337</v>
      </c>
      <c r="E93" s="151" t="s">
        <v>371</v>
      </c>
      <c r="F93" s="151" t="s">
        <v>305</v>
      </c>
      <c r="G93" s="1337" t="str">
        <f>IF(D93&lt;=0.541,"DAY",(IF(D93&lt;=0.74930556,"EARLY",(IF(D93&lt;=0.97916667,"PRIME","LATE")))))</f>
        <v>EARLY</v>
      </c>
      <c r="H93" s="1356" t="s">
        <v>295</v>
      </c>
      <c r="I93" s="1306" t="s">
        <v>306</v>
      </c>
      <c r="J93" s="1306" t="s">
        <v>314</v>
      </c>
      <c r="K93" s="1373"/>
      <c r="L93" s="1373"/>
      <c r="M93" s="1373"/>
      <c r="N93" s="1373"/>
      <c r="O93" s="1373"/>
      <c r="P93" s="1374"/>
      <c r="Q93" s="1374"/>
      <c r="R93" s="1373"/>
      <c r="S93" s="1373"/>
      <c r="T93" s="1373"/>
      <c r="U93" s="1373"/>
      <c r="V93" s="1373"/>
      <c r="W93" s="1374"/>
      <c r="X93" s="1374"/>
      <c r="Y93" s="1373"/>
      <c r="Z93" s="1373"/>
      <c r="AA93" s="1373"/>
      <c r="AB93" s="1373"/>
      <c r="AC93" s="1373"/>
      <c r="AD93" s="1374"/>
      <c r="AE93" s="1374"/>
      <c r="AF93" s="1373"/>
      <c r="AG93" s="1373"/>
      <c r="AH93" s="1373"/>
      <c r="AI93" s="1373"/>
      <c r="AJ93" s="1373"/>
      <c r="AK93" s="1374"/>
      <c r="AL93" s="1374"/>
      <c r="AM93" s="1373"/>
      <c r="AN93" s="1373"/>
      <c r="AO93" s="1373"/>
      <c r="AP93" s="1373"/>
      <c r="AQ93" s="1373"/>
      <c r="AR93" s="1374"/>
      <c r="AS93" s="1374"/>
      <c r="AT93" s="1373"/>
      <c r="AU93" s="1373"/>
      <c r="AV93" s="1373"/>
      <c r="AW93" s="1373"/>
      <c r="AX93" s="1373"/>
      <c r="AY93" s="1374"/>
      <c r="AZ93" s="1374"/>
      <c r="BA93" s="1373"/>
      <c r="BB93" s="1373"/>
      <c r="BC93" s="1373"/>
      <c r="BD93" s="1373"/>
      <c r="BE93" s="1373"/>
      <c r="BF93" s="1374"/>
      <c r="BG93" s="1374"/>
      <c r="BH93" s="1373"/>
      <c r="BI93" s="1373"/>
      <c r="BJ93" s="1373"/>
      <c r="BK93" s="1373"/>
      <c r="BL93" s="1373"/>
      <c r="BM93" s="1374"/>
      <c r="BN93" s="1374"/>
      <c r="BO93" s="1373"/>
      <c r="BP93" s="1373"/>
      <c r="BQ93" s="1373"/>
      <c r="BR93" s="1373"/>
      <c r="BS93" s="1373"/>
      <c r="BT93" s="1374"/>
      <c r="BU93" s="1374"/>
      <c r="BV93" s="1373"/>
      <c r="BW93" s="1373"/>
      <c r="BX93" s="1373"/>
      <c r="BY93" s="1373"/>
      <c r="BZ93" s="1373"/>
      <c r="CA93" s="1374"/>
      <c r="CB93" s="1374"/>
      <c r="CC93" s="1373"/>
      <c r="CD93" s="1375">
        <f t="shared" si="151"/>
        <v>0</v>
      </c>
      <c r="CE93" s="144">
        <v>2.2000000000000002</v>
      </c>
      <c r="CF93" s="145">
        <v>1.1000000000000001</v>
      </c>
      <c r="CG93" s="331">
        <f t="shared" si="117"/>
        <v>1.7293488636780849</v>
      </c>
      <c r="CH93" s="153">
        <f>+CD93*CE93</f>
        <v>0</v>
      </c>
      <c r="CI93" s="147">
        <f>+CD93*CF93</f>
        <v>0</v>
      </c>
      <c r="CJ93" s="148">
        <f>CD93*CG93</f>
        <v>0</v>
      </c>
      <c r="CK93" s="549">
        <v>280</v>
      </c>
      <c r="CL93" s="549">
        <v>2000</v>
      </c>
      <c r="CM93" s="276">
        <f t="shared" ref="CM93:CM97" si="165">CL93/30*J93</f>
        <v>1333.3333333333335</v>
      </c>
      <c r="CN93" s="548">
        <f>(CK93/30*J93)*CG93</f>
        <v>322.81178788657587</v>
      </c>
      <c r="CO93" s="1394">
        <v>322.81</v>
      </c>
      <c r="CP93" s="1394"/>
      <c r="CQ93" s="1394"/>
      <c r="CR93" s="250">
        <f t="shared" si="122"/>
        <v>0</v>
      </c>
      <c r="CS93" s="1468"/>
      <c r="CT93" s="1468"/>
      <c r="CU93" s="1333"/>
      <c r="CV93" s="1293"/>
      <c r="CW93" s="1279"/>
      <c r="CX93" s="1271"/>
      <c r="CY93" s="1279">
        <f t="shared" si="155"/>
        <v>0</v>
      </c>
      <c r="CZ93" s="1293"/>
      <c r="DA93" s="1294">
        <f t="shared" si="125"/>
        <v>0</v>
      </c>
      <c r="DB93" s="1295">
        <f t="shared" si="126"/>
        <v>0</v>
      </c>
      <c r="DC93" s="1296">
        <f t="shared" si="127"/>
        <v>0</v>
      </c>
      <c r="DD93" s="1294">
        <f t="shared" si="128"/>
        <v>0</v>
      </c>
      <c r="DE93" s="1295">
        <f t="shared" si="129"/>
        <v>0</v>
      </c>
      <c r="DF93" s="1296">
        <f t="shared" si="130"/>
        <v>0</v>
      </c>
      <c r="DG93" s="1294">
        <f t="shared" si="131"/>
        <v>0</v>
      </c>
      <c r="DH93" s="1295">
        <f t="shared" si="132"/>
        <v>0</v>
      </c>
      <c r="DI93" s="1296">
        <f t="shared" si="133"/>
        <v>0</v>
      </c>
      <c r="DJ93" s="1294">
        <f t="shared" si="134"/>
        <v>0</v>
      </c>
      <c r="DK93" s="1295">
        <f t="shared" si="135"/>
        <v>0</v>
      </c>
      <c r="DL93" s="1296">
        <f t="shared" si="136"/>
        <v>0</v>
      </c>
      <c r="DM93" s="1294">
        <f t="shared" si="137"/>
        <v>0</v>
      </c>
      <c r="DN93" s="1295">
        <f t="shared" si="138"/>
        <v>0</v>
      </c>
      <c r="DO93" s="1296">
        <f t="shared" si="139"/>
        <v>0</v>
      </c>
      <c r="DP93" s="1294">
        <f t="shared" si="140"/>
        <v>0</v>
      </c>
      <c r="DQ93" s="1295">
        <f t="shared" si="141"/>
        <v>0</v>
      </c>
      <c r="DR93" s="1296">
        <f t="shared" si="142"/>
        <v>0</v>
      </c>
      <c r="DS93" s="1294">
        <f t="shared" si="143"/>
        <v>0</v>
      </c>
      <c r="DT93" s="1295">
        <f t="shared" si="144"/>
        <v>0</v>
      </c>
      <c r="DU93" s="1296">
        <f t="shared" si="145"/>
        <v>0</v>
      </c>
      <c r="DV93" s="1271"/>
      <c r="DW93" s="1271"/>
      <c r="DX93" s="1271"/>
      <c r="DY93" s="1271"/>
      <c r="DZ93" s="1271"/>
      <c r="EA93" s="1271"/>
      <c r="EB93" s="1271"/>
      <c r="EC93" s="1229"/>
      <c r="ED93" s="1229"/>
      <c r="EE93" s="1229"/>
      <c r="EF93" s="1229"/>
      <c r="EG93" s="1229"/>
      <c r="EH93" s="1229"/>
      <c r="EI93" s="1229"/>
      <c r="EJ93" s="1229"/>
      <c r="EK93" s="1229"/>
      <c r="EL93" s="1229"/>
      <c r="EM93" s="1229"/>
      <c r="EN93" s="1229"/>
      <c r="EO93" s="1229"/>
      <c r="EP93" s="1229"/>
      <c r="EQ93" s="1229"/>
      <c r="ER93" s="1229"/>
      <c r="ES93" s="1229"/>
      <c r="ET93" s="1229"/>
      <c r="EU93" s="1229"/>
      <c r="EV93" s="1229"/>
      <c r="EW93" s="1229"/>
      <c r="EX93" s="1229"/>
      <c r="EY93" s="1229"/>
      <c r="EZ93" s="1229"/>
      <c r="FA93" s="1229"/>
      <c r="FB93" s="1229"/>
      <c r="FC93" s="1229"/>
      <c r="FD93" s="1229"/>
      <c r="FE93" s="1229"/>
      <c r="FF93" s="1229"/>
      <c r="FG93" s="1229"/>
      <c r="FH93" s="1229"/>
      <c r="FI93" s="1229"/>
      <c r="FJ93" s="1229"/>
      <c r="FK93" s="1229"/>
      <c r="FL93" s="1229"/>
      <c r="FM93" s="1229"/>
      <c r="FN93" s="1229"/>
      <c r="FO93" s="1229"/>
      <c r="FP93" s="1229"/>
      <c r="FQ93" s="1229"/>
      <c r="FR93" s="1229"/>
      <c r="FS93" s="1229"/>
      <c r="FT93" s="1229"/>
      <c r="FU93" s="1229"/>
      <c r="FV93" s="1229"/>
      <c r="FW93" s="1229"/>
      <c r="FX93" s="1229"/>
      <c r="FY93" s="1229"/>
      <c r="FZ93" s="1229"/>
      <c r="GA93" s="1229"/>
      <c r="GB93" s="1229"/>
      <c r="GC93" s="1229"/>
      <c r="GD93" s="1229"/>
      <c r="GE93" s="1229"/>
      <c r="GF93" s="1229"/>
      <c r="GG93" s="1229"/>
      <c r="GH93" s="1229"/>
      <c r="GI93" s="1229"/>
      <c r="GJ93" s="1229"/>
      <c r="GK93" s="1229"/>
      <c r="GL93" s="1229"/>
      <c r="GM93" s="1229"/>
      <c r="GN93" s="1229"/>
      <c r="GO93" s="1229"/>
      <c r="GP93" s="1229"/>
      <c r="GQ93" s="1229"/>
      <c r="GR93" s="1229"/>
      <c r="GS93" s="1229"/>
      <c r="GT93" s="1229"/>
      <c r="GU93" s="1229"/>
      <c r="GV93" s="1229"/>
      <c r="GW93" s="1229"/>
      <c r="GX93" s="1229"/>
      <c r="GY93" s="1229"/>
      <c r="GZ93" s="1229"/>
      <c r="HA93" s="1229"/>
      <c r="HB93" s="1229"/>
      <c r="HC93" s="1229"/>
      <c r="HD93" s="1229"/>
      <c r="HE93" s="1229"/>
      <c r="HF93" s="1229"/>
      <c r="HG93" s="1229"/>
      <c r="HH93" s="1229"/>
      <c r="HI93" s="1229"/>
      <c r="HJ93" s="1229"/>
      <c r="HK93" s="1229"/>
      <c r="HL93" s="1229"/>
      <c r="HM93" s="1229"/>
      <c r="HN93" s="1229"/>
      <c r="HO93" s="1229"/>
      <c r="HP93" s="1229"/>
      <c r="HQ93" s="1229"/>
      <c r="HR93" s="1229"/>
      <c r="HS93" s="1229"/>
      <c r="HT93" s="1229"/>
      <c r="HU93" s="1229"/>
      <c r="HV93" s="1229"/>
      <c r="HW93" s="1229"/>
      <c r="HX93" s="1229"/>
      <c r="HY93" s="1229"/>
      <c r="HZ93" s="1229"/>
      <c r="IA93" s="1229"/>
      <c r="IB93" s="1229"/>
      <c r="IC93" s="1229"/>
      <c r="ID93" s="1229"/>
      <c r="IE93" s="1229"/>
      <c r="IF93" s="1229"/>
      <c r="IG93" s="1229"/>
      <c r="IH93" s="1229"/>
      <c r="II93" s="1229"/>
      <c r="IJ93" s="1229"/>
      <c r="IK93" s="1229"/>
      <c r="IL93" s="1229"/>
      <c r="IM93" s="1229"/>
      <c r="IN93" s="1229"/>
      <c r="IO93" s="1229"/>
      <c r="IP93" s="1229"/>
      <c r="IQ93" s="1229"/>
      <c r="IR93" s="1229"/>
      <c r="IS93" s="1229"/>
      <c r="IT93" s="1229"/>
      <c r="IU93" s="1229"/>
      <c r="IV93" s="1229"/>
      <c r="IW93" s="1229"/>
      <c r="IX93" s="1229"/>
      <c r="IY93" s="1229"/>
      <c r="IZ93" s="1229"/>
      <c r="JA93" s="1229"/>
      <c r="JB93" s="1229"/>
      <c r="JC93" s="1229"/>
      <c r="JD93" s="1229"/>
      <c r="JE93" s="1229"/>
      <c r="JF93" s="1229"/>
      <c r="JG93" s="1229"/>
      <c r="JH93" s="1229"/>
      <c r="JI93" s="1229"/>
      <c r="JJ93" s="1229"/>
      <c r="JK93" s="1229"/>
      <c r="JL93" s="1229"/>
      <c r="JM93" s="1229"/>
      <c r="JN93" s="1229"/>
      <c r="JO93" s="1229"/>
      <c r="JP93" s="1229"/>
      <c r="JQ93" s="1229"/>
      <c r="JR93" s="1229"/>
      <c r="JS93" s="1229"/>
      <c r="JT93" s="1229"/>
      <c r="JU93" s="1229"/>
      <c r="JV93" s="1229"/>
      <c r="JW93" s="1229"/>
      <c r="JX93" s="1229"/>
      <c r="JY93" s="1229"/>
      <c r="JZ93" s="1229"/>
    </row>
    <row r="94" spans="1:286" s="1372" customFormat="1" ht="15.6" hidden="1" customHeight="1" thickBot="1">
      <c r="A94" s="1366"/>
      <c r="B94" s="1271"/>
      <c r="C94" s="149" t="s">
        <v>372</v>
      </c>
      <c r="D94" s="151">
        <v>0.75</v>
      </c>
      <c r="E94" s="151" t="s">
        <v>325</v>
      </c>
      <c r="F94" s="151" t="s">
        <v>286</v>
      </c>
      <c r="G94" s="1337" t="s">
        <v>373</v>
      </c>
      <c r="H94" s="1356" t="s">
        <v>295</v>
      </c>
      <c r="I94" s="1411" t="s">
        <v>380</v>
      </c>
      <c r="J94" s="1411" t="s">
        <v>381</v>
      </c>
      <c r="K94" s="1373"/>
      <c r="L94" s="1373"/>
      <c r="M94" s="1373"/>
      <c r="N94" s="1373"/>
      <c r="O94" s="1373"/>
      <c r="P94" s="1374"/>
      <c r="Q94" s="1374"/>
      <c r="R94" s="1373"/>
      <c r="S94" s="1373"/>
      <c r="T94" s="1373"/>
      <c r="U94" s="1373"/>
      <c r="V94" s="1373"/>
      <c r="W94" s="1374"/>
      <c r="X94" s="1374"/>
      <c r="Y94" s="1373"/>
      <c r="Z94" s="1373"/>
      <c r="AA94" s="1373"/>
      <c r="AB94" s="1373"/>
      <c r="AC94" s="1373"/>
      <c r="AD94" s="1374"/>
      <c r="AE94" s="1374"/>
      <c r="AF94" s="1373"/>
      <c r="AG94" s="1373"/>
      <c r="AH94" s="1373"/>
      <c r="AI94" s="1373"/>
      <c r="AJ94" s="1373"/>
      <c r="AK94" s="1374"/>
      <c r="AL94" s="1374"/>
      <c r="AM94" s="1373"/>
      <c r="AN94" s="1373"/>
      <c r="AO94" s="1373"/>
      <c r="AP94" s="1373"/>
      <c r="AQ94" s="1373"/>
      <c r="AR94" s="1374"/>
      <c r="AS94" s="1374"/>
      <c r="AT94" s="1373"/>
      <c r="AU94" s="1373"/>
      <c r="AV94" s="1373"/>
      <c r="AW94" s="1373"/>
      <c r="AX94" s="1373"/>
      <c r="AY94" s="1374"/>
      <c r="AZ94" s="1374"/>
      <c r="BA94" s="1373"/>
      <c r="BB94" s="1373"/>
      <c r="BC94" s="1373"/>
      <c r="BD94" s="1373"/>
      <c r="BE94" s="1373"/>
      <c r="BF94" s="1374"/>
      <c r="BG94" s="1374"/>
      <c r="BH94" s="1373"/>
      <c r="BI94" s="1373"/>
      <c r="BJ94" s="1373"/>
      <c r="BK94" s="1373"/>
      <c r="BL94" s="1373"/>
      <c r="BM94" s="1374"/>
      <c r="BN94" s="1374"/>
      <c r="BO94" s="1373"/>
      <c r="BP94" s="1373"/>
      <c r="BQ94" s="1373"/>
      <c r="BR94" s="1373"/>
      <c r="BS94" s="1373"/>
      <c r="BT94" s="1374"/>
      <c r="BU94" s="1374"/>
      <c r="BV94" s="1373"/>
      <c r="BW94" s="1373"/>
      <c r="BX94" s="1373"/>
      <c r="BY94" s="1373"/>
      <c r="BZ94" s="1373"/>
      <c r="CA94" s="1374"/>
      <c r="CB94" s="1374"/>
      <c r="CC94" s="1373"/>
      <c r="CD94" s="1375">
        <f t="shared" si="151"/>
        <v>0</v>
      </c>
      <c r="CE94" s="144">
        <v>1.4</v>
      </c>
      <c r="CF94" s="145">
        <v>0.6</v>
      </c>
      <c r="CG94" s="331">
        <f t="shared" si="117"/>
        <v>1.0577082644931526</v>
      </c>
      <c r="CH94" s="153">
        <f>+CD94*CE94</f>
        <v>0</v>
      </c>
      <c r="CI94" s="147">
        <f>+CD94*CF94</f>
        <v>0</v>
      </c>
      <c r="CJ94" s="148">
        <f>CD94*CG94</f>
        <v>0</v>
      </c>
      <c r="CK94" s="549">
        <v>280</v>
      </c>
      <c r="CL94" s="549">
        <v>1800</v>
      </c>
      <c r="CM94" s="276">
        <f t="shared" si="165"/>
        <v>420</v>
      </c>
      <c r="CN94" s="548">
        <v>350</v>
      </c>
      <c r="CO94" s="1394">
        <v>350</v>
      </c>
      <c r="CP94" s="1394"/>
      <c r="CQ94" s="1394"/>
      <c r="CR94" s="250">
        <f t="shared" si="122"/>
        <v>0</v>
      </c>
      <c r="CS94" s="1468"/>
      <c r="CT94" s="1468"/>
      <c r="CU94" s="1333"/>
      <c r="CV94" s="1293"/>
      <c r="CW94" s="1279"/>
      <c r="CX94" s="1271"/>
      <c r="CY94" s="1279">
        <f t="shared" si="155"/>
        <v>0</v>
      </c>
      <c r="CZ94" s="1293"/>
      <c r="DA94" s="1294">
        <f t="shared" si="125"/>
        <v>0</v>
      </c>
      <c r="DB94" s="1295">
        <f t="shared" si="126"/>
        <v>0</v>
      </c>
      <c r="DC94" s="1296">
        <f t="shared" si="127"/>
        <v>0</v>
      </c>
      <c r="DD94" s="1294">
        <f t="shared" si="128"/>
        <v>0</v>
      </c>
      <c r="DE94" s="1295">
        <f t="shared" si="129"/>
        <v>0</v>
      </c>
      <c r="DF94" s="1296">
        <f t="shared" si="130"/>
        <v>0</v>
      </c>
      <c r="DG94" s="1294">
        <f t="shared" si="131"/>
        <v>0</v>
      </c>
      <c r="DH94" s="1295">
        <f t="shared" si="132"/>
        <v>0</v>
      </c>
      <c r="DI94" s="1296">
        <f t="shared" si="133"/>
        <v>0</v>
      </c>
      <c r="DJ94" s="1294">
        <f t="shared" si="134"/>
        <v>0</v>
      </c>
      <c r="DK94" s="1295">
        <f t="shared" si="135"/>
        <v>0</v>
      </c>
      <c r="DL94" s="1296">
        <f t="shared" si="136"/>
        <v>0</v>
      </c>
      <c r="DM94" s="1294">
        <f t="shared" si="137"/>
        <v>0</v>
      </c>
      <c r="DN94" s="1295">
        <f t="shared" si="138"/>
        <v>0</v>
      </c>
      <c r="DO94" s="1296">
        <f t="shared" si="139"/>
        <v>0</v>
      </c>
      <c r="DP94" s="1294">
        <f t="shared" si="140"/>
        <v>0</v>
      </c>
      <c r="DQ94" s="1295">
        <f t="shared" si="141"/>
        <v>0</v>
      </c>
      <c r="DR94" s="1296">
        <f t="shared" si="142"/>
        <v>0</v>
      </c>
      <c r="DS94" s="1294">
        <f t="shared" si="143"/>
        <v>0</v>
      </c>
      <c r="DT94" s="1295">
        <f t="shared" si="144"/>
        <v>0</v>
      </c>
      <c r="DU94" s="1296">
        <f t="shared" si="145"/>
        <v>0</v>
      </c>
      <c r="DV94" s="1271"/>
      <c r="DW94" s="1271"/>
      <c r="DX94" s="1271"/>
      <c r="DY94" s="1271"/>
      <c r="DZ94" s="1271"/>
      <c r="EA94" s="1271"/>
      <c r="EB94" s="1271"/>
      <c r="EC94" s="1229"/>
      <c r="ED94" s="1229"/>
      <c r="EE94" s="1229"/>
      <c r="EF94" s="1229"/>
      <c r="EG94" s="1229"/>
      <c r="EH94" s="1229"/>
      <c r="EI94" s="1229"/>
      <c r="EJ94" s="1229"/>
      <c r="EK94" s="1229"/>
      <c r="EL94" s="1229"/>
      <c r="EM94" s="1229"/>
      <c r="EN94" s="1229"/>
      <c r="EO94" s="1229"/>
      <c r="EP94" s="1229"/>
      <c r="EQ94" s="1229"/>
      <c r="ER94" s="1229"/>
      <c r="ES94" s="1229"/>
      <c r="ET94" s="1229"/>
      <c r="EU94" s="1229"/>
      <c r="EV94" s="1229"/>
      <c r="EW94" s="1229"/>
      <c r="EX94" s="1229"/>
      <c r="EY94" s="1229"/>
      <c r="EZ94" s="1229"/>
      <c r="FA94" s="1229"/>
      <c r="FB94" s="1229"/>
      <c r="FC94" s="1229"/>
      <c r="FD94" s="1229"/>
      <c r="FE94" s="1229"/>
      <c r="FF94" s="1229"/>
      <c r="FG94" s="1229"/>
      <c r="FH94" s="1229"/>
      <c r="FI94" s="1229"/>
      <c r="FJ94" s="1229"/>
      <c r="FK94" s="1229"/>
      <c r="FL94" s="1229"/>
      <c r="FM94" s="1229"/>
      <c r="FN94" s="1229"/>
      <c r="FO94" s="1229"/>
      <c r="FP94" s="1229"/>
      <c r="FQ94" s="1229"/>
      <c r="FR94" s="1229"/>
      <c r="FS94" s="1229"/>
      <c r="FT94" s="1229"/>
      <c r="FU94" s="1229"/>
      <c r="FV94" s="1229"/>
      <c r="FW94" s="1229"/>
      <c r="FX94" s="1229"/>
      <c r="FY94" s="1229"/>
      <c r="FZ94" s="1229"/>
      <c r="GA94" s="1229"/>
      <c r="GB94" s="1229"/>
      <c r="GC94" s="1229"/>
      <c r="GD94" s="1229"/>
      <c r="GE94" s="1229"/>
      <c r="GF94" s="1229"/>
      <c r="GG94" s="1229"/>
      <c r="GH94" s="1229"/>
      <c r="GI94" s="1229"/>
      <c r="GJ94" s="1229"/>
      <c r="GK94" s="1229"/>
      <c r="GL94" s="1229"/>
      <c r="GM94" s="1229"/>
      <c r="GN94" s="1229"/>
      <c r="GO94" s="1229"/>
      <c r="GP94" s="1229"/>
      <c r="GQ94" s="1229"/>
      <c r="GR94" s="1229"/>
      <c r="GS94" s="1229"/>
      <c r="GT94" s="1229"/>
      <c r="GU94" s="1229"/>
      <c r="GV94" s="1229"/>
      <c r="GW94" s="1229"/>
      <c r="GX94" s="1229"/>
      <c r="GY94" s="1229"/>
      <c r="GZ94" s="1229"/>
      <c r="HA94" s="1229"/>
      <c r="HB94" s="1229"/>
      <c r="HC94" s="1229"/>
      <c r="HD94" s="1229"/>
      <c r="HE94" s="1229"/>
      <c r="HF94" s="1229"/>
      <c r="HG94" s="1229"/>
      <c r="HH94" s="1229"/>
      <c r="HI94" s="1229"/>
      <c r="HJ94" s="1229"/>
      <c r="HK94" s="1229"/>
      <c r="HL94" s="1229"/>
      <c r="HM94" s="1229"/>
      <c r="HN94" s="1229"/>
      <c r="HO94" s="1229"/>
      <c r="HP94" s="1229"/>
      <c r="HQ94" s="1229"/>
      <c r="HR94" s="1229"/>
      <c r="HS94" s="1229"/>
      <c r="HT94" s="1229"/>
      <c r="HU94" s="1229"/>
      <c r="HV94" s="1229"/>
      <c r="HW94" s="1229"/>
      <c r="HX94" s="1229"/>
      <c r="HY94" s="1229"/>
      <c r="HZ94" s="1229"/>
      <c r="IA94" s="1229"/>
      <c r="IB94" s="1229"/>
      <c r="IC94" s="1229"/>
      <c r="ID94" s="1229"/>
      <c r="IE94" s="1229"/>
      <c r="IF94" s="1229"/>
      <c r="IG94" s="1229"/>
      <c r="IH94" s="1229"/>
      <c r="II94" s="1229"/>
      <c r="IJ94" s="1229"/>
      <c r="IK94" s="1229"/>
      <c r="IL94" s="1229"/>
      <c r="IM94" s="1229"/>
      <c r="IN94" s="1229"/>
      <c r="IO94" s="1229"/>
      <c r="IP94" s="1229"/>
      <c r="IQ94" s="1229"/>
      <c r="IR94" s="1229"/>
      <c r="IS94" s="1229"/>
      <c r="IT94" s="1229"/>
      <c r="IU94" s="1229"/>
      <c r="IV94" s="1229"/>
      <c r="IW94" s="1229"/>
      <c r="IX94" s="1229"/>
      <c r="IY94" s="1229"/>
      <c r="IZ94" s="1229"/>
      <c r="JA94" s="1229"/>
      <c r="JB94" s="1229"/>
      <c r="JC94" s="1229"/>
      <c r="JD94" s="1229"/>
      <c r="JE94" s="1229"/>
      <c r="JF94" s="1229"/>
      <c r="JG94" s="1229"/>
      <c r="JH94" s="1229"/>
      <c r="JI94" s="1229"/>
      <c r="JJ94" s="1229"/>
      <c r="JK94" s="1229"/>
      <c r="JL94" s="1229"/>
      <c r="JM94" s="1229"/>
      <c r="JN94" s="1229"/>
      <c r="JO94" s="1229"/>
      <c r="JP94" s="1229"/>
      <c r="JQ94" s="1229"/>
      <c r="JR94" s="1229"/>
      <c r="JS94" s="1229"/>
      <c r="JT94" s="1229"/>
      <c r="JU94" s="1229"/>
      <c r="JV94" s="1229"/>
      <c r="JW94" s="1229"/>
      <c r="JX94" s="1229"/>
      <c r="JY94" s="1229"/>
      <c r="JZ94" s="1229"/>
    </row>
    <row r="95" spans="1:286" s="1372" customFormat="1" ht="15.6" hidden="1" customHeight="1" thickBot="1">
      <c r="A95" s="1366"/>
      <c r="B95" s="1271"/>
      <c r="C95" s="149" t="s">
        <v>374</v>
      </c>
      <c r="D95" s="151">
        <v>0.75</v>
      </c>
      <c r="E95" s="151" t="s">
        <v>325</v>
      </c>
      <c r="F95" s="151" t="s">
        <v>287</v>
      </c>
      <c r="G95" s="1337" t="s">
        <v>373</v>
      </c>
      <c r="H95" s="1356" t="s">
        <v>295</v>
      </c>
      <c r="I95" s="1411" t="s">
        <v>380</v>
      </c>
      <c r="J95" s="1411" t="s">
        <v>381</v>
      </c>
      <c r="K95" s="1373"/>
      <c r="L95" s="1373"/>
      <c r="M95" s="1373"/>
      <c r="N95" s="1373"/>
      <c r="O95" s="1373"/>
      <c r="P95" s="1374"/>
      <c r="Q95" s="1374"/>
      <c r="R95" s="1373"/>
      <c r="S95" s="1373"/>
      <c r="T95" s="1373"/>
      <c r="U95" s="1373"/>
      <c r="V95" s="1373"/>
      <c r="W95" s="1374"/>
      <c r="X95" s="1374"/>
      <c r="Y95" s="1373"/>
      <c r="Z95" s="1373"/>
      <c r="AA95" s="1373"/>
      <c r="AB95" s="1373"/>
      <c r="AC95" s="1373"/>
      <c r="AD95" s="1374"/>
      <c r="AE95" s="1374"/>
      <c r="AF95" s="1373"/>
      <c r="AG95" s="1373"/>
      <c r="AH95" s="1373"/>
      <c r="AI95" s="1373"/>
      <c r="AJ95" s="1373"/>
      <c r="AK95" s="1374"/>
      <c r="AL95" s="1374"/>
      <c r="AM95" s="1373"/>
      <c r="AN95" s="1373"/>
      <c r="AO95" s="1373"/>
      <c r="AP95" s="1373"/>
      <c r="AQ95" s="1373"/>
      <c r="AR95" s="1374"/>
      <c r="AS95" s="1374"/>
      <c r="AT95" s="1373"/>
      <c r="AU95" s="1373"/>
      <c r="AV95" s="1373"/>
      <c r="AW95" s="1373"/>
      <c r="AX95" s="1373"/>
      <c r="AY95" s="1374"/>
      <c r="AZ95" s="1374"/>
      <c r="BA95" s="1373"/>
      <c r="BB95" s="1373"/>
      <c r="BC95" s="1373"/>
      <c r="BD95" s="1373"/>
      <c r="BE95" s="1373"/>
      <c r="BF95" s="1374"/>
      <c r="BG95" s="1374"/>
      <c r="BH95" s="1373"/>
      <c r="BI95" s="1373"/>
      <c r="BJ95" s="1373"/>
      <c r="BK95" s="1373"/>
      <c r="BL95" s="1373"/>
      <c r="BM95" s="1374"/>
      <c r="BN95" s="1374"/>
      <c r="BO95" s="1373"/>
      <c r="BP95" s="1373"/>
      <c r="BQ95" s="1373"/>
      <c r="BR95" s="1373"/>
      <c r="BS95" s="1373"/>
      <c r="BT95" s="1374"/>
      <c r="BU95" s="1374"/>
      <c r="BV95" s="1373"/>
      <c r="BW95" s="1373"/>
      <c r="BX95" s="1373"/>
      <c r="BY95" s="1373"/>
      <c r="BZ95" s="1373"/>
      <c r="CA95" s="1374"/>
      <c r="CB95" s="1374"/>
      <c r="CC95" s="1373"/>
      <c r="CD95" s="1375">
        <f t="shared" si="151"/>
        <v>0</v>
      </c>
      <c r="CE95" s="144">
        <v>1.5</v>
      </c>
      <c r="CF95" s="145">
        <v>1.1000000000000001</v>
      </c>
      <c r="CG95" s="331">
        <f t="shared" si="117"/>
        <v>1.3288541322465763</v>
      </c>
      <c r="CH95" s="153">
        <f>+CD95*CE95</f>
        <v>0</v>
      </c>
      <c r="CI95" s="147">
        <f>+CD95*CF95</f>
        <v>0</v>
      </c>
      <c r="CJ95" s="148">
        <f>CD95*CG95</f>
        <v>0</v>
      </c>
      <c r="CK95" s="549">
        <v>280</v>
      </c>
      <c r="CL95" s="549">
        <v>1200</v>
      </c>
      <c r="CM95" s="276">
        <f t="shared" si="165"/>
        <v>280</v>
      </c>
      <c r="CN95" s="548">
        <v>350</v>
      </c>
      <c r="CO95" s="1394">
        <v>350</v>
      </c>
      <c r="CP95" s="1394"/>
      <c r="CQ95" s="1394"/>
      <c r="CR95" s="250">
        <f t="shared" si="122"/>
        <v>0</v>
      </c>
      <c r="CS95" s="1468"/>
      <c r="CT95" s="1468"/>
      <c r="CU95" s="1333"/>
      <c r="CV95" s="1293"/>
      <c r="CW95" s="1279"/>
      <c r="CX95" s="1271"/>
      <c r="CY95" s="1279">
        <f t="shared" si="155"/>
        <v>0</v>
      </c>
      <c r="CZ95" s="1293"/>
      <c r="DA95" s="1294">
        <f t="shared" si="125"/>
        <v>0</v>
      </c>
      <c r="DB95" s="1295">
        <f t="shared" si="126"/>
        <v>0</v>
      </c>
      <c r="DC95" s="1296">
        <f t="shared" si="127"/>
        <v>0</v>
      </c>
      <c r="DD95" s="1294">
        <f t="shared" si="128"/>
        <v>0</v>
      </c>
      <c r="DE95" s="1295">
        <f t="shared" si="129"/>
        <v>0</v>
      </c>
      <c r="DF95" s="1296">
        <f t="shared" si="130"/>
        <v>0</v>
      </c>
      <c r="DG95" s="1294">
        <f t="shared" si="131"/>
        <v>0</v>
      </c>
      <c r="DH95" s="1295">
        <f t="shared" si="132"/>
        <v>0</v>
      </c>
      <c r="DI95" s="1296">
        <f t="shared" si="133"/>
        <v>0</v>
      </c>
      <c r="DJ95" s="1294">
        <f t="shared" si="134"/>
        <v>0</v>
      </c>
      <c r="DK95" s="1295">
        <f t="shared" si="135"/>
        <v>0</v>
      </c>
      <c r="DL95" s="1296">
        <f t="shared" si="136"/>
        <v>0</v>
      </c>
      <c r="DM95" s="1294">
        <f t="shared" si="137"/>
        <v>0</v>
      </c>
      <c r="DN95" s="1295">
        <f t="shared" si="138"/>
        <v>0</v>
      </c>
      <c r="DO95" s="1296">
        <f t="shared" si="139"/>
        <v>0</v>
      </c>
      <c r="DP95" s="1294">
        <f t="shared" si="140"/>
        <v>0</v>
      </c>
      <c r="DQ95" s="1295">
        <f t="shared" si="141"/>
        <v>0</v>
      </c>
      <c r="DR95" s="1296">
        <f t="shared" si="142"/>
        <v>0</v>
      </c>
      <c r="DS95" s="1294">
        <f t="shared" si="143"/>
        <v>0</v>
      </c>
      <c r="DT95" s="1295">
        <f t="shared" si="144"/>
        <v>0</v>
      </c>
      <c r="DU95" s="1296">
        <f t="shared" si="145"/>
        <v>0</v>
      </c>
      <c r="DV95" s="1271"/>
      <c r="DW95" s="1271"/>
      <c r="DX95" s="1271"/>
      <c r="DY95" s="1271"/>
      <c r="DZ95" s="1271"/>
      <c r="EA95" s="1271"/>
      <c r="EB95" s="1271"/>
      <c r="EC95" s="1229"/>
      <c r="ED95" s="1229"/>
      <c r="EE95" s="1229"/>
      <c r="EF95" s="1229"/>
      <c r="EG95" s="1229"/>
      <c r="EH95" s="1229"/>
      <c r="EI95" s="1229"/>
      <c r="EJ95" s="1229"/>
      <c r="EK95" s="1229"/>
      <c r="EL95" s="1229"/>
      <c r="EM95" s="1229"/>
      <c r="EN95" s="1229"/>
      <c r="EO95" s="1229"/>
      <c r="EP95" s="1229"/>
      <c r="EQ95" s="1229"/>
      <c r="ER95" s="1229"/>
      <c r="ES95" s="1229"/>
      <c r="ET95" s="1229"/>
      <c r="EU95" s="1229"/>
      <c r="EV95" s="1229"/>
      <c r="EW95" s="1229"/>
      <c r="EX95" s="1229"/>
      <c r="EY95" s="1229"/>
      <c r="EZ95" s="1229"/>
      <c r="FA95" s="1229"/>
      <c r="FB95" s="1229"/>
      <c r="FC95" s="1229"/>
      <c r="FD95" s="1229"/>
      <c r="FE95" s="1229"/>
      <c r="FF95" s="1229"/>
      <c r="FG95" s="1229"/>
      <c r="FH95" s="1229"/>
      <c r="FI95" s="1229"/>
      <c r="FJ95" s="1229"/>
      <c r="FK95" s="1229"/>
      <c r="FL95" s="1229"/>
      <c r="FM95" s="1229"/>
      <c r="FN95" s="1229"/>
      <c r="FO95" s="1229"/>
      <c r="FP95" s="1229"/>
      <c r="FQ95" s="1229"/>
      <c r="FR95" s="1229"/>
      <c r="FS95" s="1229"/>
      <c r="FT95" s="1229"/>
      <c r="FU95" s="1229"/>
      <c r="FV95" s="1229"/>
      <c r="FW95" s="1229"/>
      <c r="FX95" s="1229"/>
      <c r="FY95" s="1229"/>
      <c r="FZ95" s="1229"/>
      <c r="GA95" s="1229"/>
      <c r="GB95" s="1229"/>
      <c r="GC95" s="1229"/>
      <c r="GD95" s="1229"/>
      <c r="GE95" s="1229"/>
      <c r="GF95" s="1229"/>
      <c r="GG95" s="1229"/>
      <c r="GH95" s="1229"/>
      <c r="GI95" s="1229"/>
      <c r="GJ95" s="1229"/>
      <c r="GK95" s="1229"/>
      <c r="GL95" s="1229"/>
      <c r="GM95" s="1229"/>
      <c r="GN95" s="1229"/>
      <c r="GO95" s="1229"/>
      <c r="GP95" s="1229"/>
      <c r="GQ95" s="1229"/>
      <c r="GR95" s="1229"/>
      <c r="GS95" s="1229"/>
      <c r="GT95" s="1229"/>
      <c r="GU95" s="1229"/>
      <c r="GV95" s="1229"/>
      <c r="GW95" s="1229"/>
      <c r="GX95" s="1229"/>
      <c r="GY95" s="1229"/>
      <c r="GZ95" s="1229"/>
      <c r="HA95" s="1229"/>
      <c r="HB95" s="1229"/>
      <c r="HC95" s="1229"/>
      <c r="HD95" s="1229"/>
      <c r="HE95" s="1229"/>
      <c r="HF95" s="1229"/>
      <c r="HG95" s="1229"/>
      <c r="HH95" s="1229"/>
      <c r="HI95" s="1229"/>
      <c r="HJ95" s="1229"/>
      <c r="HK95" s="1229"/>
      <c r="HL95" s="1229"/>
      <c r="HM95" s="1229"/>
      <c r="HN95" s="1229"/>
      <c r="HO95" s="1229"/>
      <c r="HP95" s="1229"/>
      <c r="HQ95" s="1229"/>
      <c r="HR95" s="1229"/>
      <c r="HS95" s="1229"/>
      <c r="HT95" s="1229"/>
      <c r="HU95" s="1229"/>
      <c r="HV95" s="1229"/>
      <c r="HW95" s="1229"/>
      <c r="HX95" s="1229"/>
      <c r="HY95" s="1229"/>
      <c r="HZ95" s="1229"/>
      <c r="IA95" s="1229"/>
      <c r="IB95" s="1229"/>
      <c r="IC95" s="1229"/>
      <c r="ID95" s="1229"/>
      <c r="IE95" s="1229"/>
      <c r="IF95" s="1229"/>
      <c r="IG95" s="1229"/>
      <c r="IH95" s="1229"/>
      <c r="II95" s="1229"/>
      <c r="IJ95" s="1229"/>
      <c r="IK95" s="1229"/>
      <c r="IL95" s="1229"/>
      <c r="IM95" s="1229"/>
      <c r="IN95" s="1229"/>
      <c r="IO95" s="1229"/>
      <c r="IP95" s="1229"/>
      <c r="IQ95" s="1229"/>
      <c r="IR95" s="1229"/>
      <c r="IS95" s="1229"/>
      <c r="IT95" s="1229"/>
      <c r="IU95" s="1229"/>
      <c r="IV95" s="1229"/>
      <c r="IW95" s="1229"/>
      <c r="IX95" s="1229"/>
      <c r="IY95" s="1229"/>
      <c r="IZ95" s="1229"/>
      <c r="JA95" s="1229"/>
      <c r="JB95" s="1229"/>
      <c r="JC95" s="1229"/>
      <c r="JD95" s="1229"/>
      <c r="JE95" s="1229"/>
      <c r="JF95" s="1229"/>
      <c r="JG95" s="1229"/>
      <c r="JH95" s="1229"/>
      <c r="JI95" s="1229"/>
      <c r="JJ95" s="1229"/>
      <c r="JK95" s="1229"/>
      <c r="JL95" s="1229"/>
      <c r="JM95" s="1229"/>
      <c r="JN95" s="1229"/>
      <c r="JO95" s="1229"/>
      <c r="JP95" s="1229"/>
      <c r="JQ95" s="1229"/>
      <c r="JR95" s="1229"/>
      <c r="JS95" s="1229"/>
      <c r="JT95" s="1229"/>
      <c r="JU95" s="1229"/>
      <c r="JV95" s="1229"/>
      <c r="JW95" s="1229"/>
      <c r="JX95" s="1229"/>
      <c r="JY95" s="1229"/>
      <c r="JZ95" s="1229"/>
    </row>
    <row r="96" spans="1:286" ht="15.6" hidden="1" customHeight="1" thickBot="1">
      <c r="A96" s="1283"/>
      <c r="B96" s="1271"/>
      <c r="C96" s="156" t="s">
        <v>375</v>
      </c>
      <c r="D96" s="151">
        <v>0.79166666666666663</v>
      </c>
      <c r="E96" s="1336" t="s">
        <v>358</v>
      </c>
      <c r="F96" s="1336" t="s">
        <v>305</v>
      </c>
      <c r="G96" s="1337" t="str">
        <f>IF(D96&lt;=0.541,"DAY",(IF(D96&lt;=0.74930556,"EARLY",(IF(D96&lt;=0.97916667,"PRIME","LATE")))))</f>
        <v>PRIME</v>
      </c>
      <c r="H96" s="1356" t="s">
        <v>295</v>
      </c>
      <c r="I96" s="1306" t="s">
        <v>306</v>
      </c>
      <c r="J96" s="1306" t="s">
        <v>314</v>
      </c>
      <c r="K96" s="1373"/>
      <c r="L96" s="1373"/>
      <c r="M96" s="1373"/>
      <c r="N96" s="1373"/>
      <c r="O96" s="1373"/>
      <c r="P96" s="1374"/>
      <c r="Q96" s="1374"/>
      <c r="R96" s="1373"/>
      <c r="S96" s="1373"/>
      <c r="T96" s="1373"/>
      <c r="U96" s="1373"/>
      <c r="V96" s="1373"/>
      <c r="W96" s="1374"/>
      <c r="X96" s="1374"/>
      <c r="Y96" s="1373"/>
      <c r="Z96" s="1373"/>
      <c r="AA96" s="1373"/>
      <c r="AB96" s="1373"/>
      <c r="AC96" s="1373"/>
      <c r="AD96" s="1374"/>
      <c r="AE96" s="1374"/>
      <c r="AF96" s="1373"/>
      <c r="AG96" s="1373"/>
      <c r="AH96" s="1373"/>
      <c r="AI96" s="1373"/>
      <c r="AJ96" s="1373"/>
      <c r="AK96" s="1374"/>
      <c r="AL96" s="1374"/>
      <c r="AM96" s="1373"/>
      <c r="AN96" s="1373"/>
      <c r="AO96" s="1373"/>
      <c r="AP96" s="1373"/>
      <c r="AQ96" s="1373"/>
      <c r="AR96" s="1374"/>
      <c r="AS96" s="1374"/>
      <c r="AT96" s="1373"/>
      <c r="AU96" s="1373"/>
      <c r="AV96" s="1373"/>
      <c r="AW96" s="1373"/>
      <c r="AX96" s="1373"/>
      <c r="AY96" s="1374"/>
      <c r="AZ96" s="1374"/>
      <c r="BA96" s="1373"/>
      <c r="BB96" s="1373"/>
      <c r="BC96" s="1373"/>
      <c r="BD96" s="1373"/>
      <c r="BE96" s="1373"/>
      <c r="BF96" s="1374"/>
      <c r="BG96" s="1374"/>
      <c r="BH96" s="1373"/>
      <c r="BI96" s="1373"/>
      <c r="BJ96" s="1373"/>
      <c r="BK96" s="1373"/>
      <c r="BL96" s="1373"/>
      <c r="BM96" s="1374"/>
      <c r="BN96" s="1374"/>
      <c r="BO96" s="1373"/>
      <c r="BP96" s="1373"/>
      <c r="BQ96" s="1373"/>
      <c r="BR96" s="1373"/>
      <c r="BS96" s="1373"/>
      <c r="BT96" s="1374"/>
      <c r="BU96" s="1374"/>
      <c r="BV96" s="1373"/>
      <c r="BW96" s="1373"/>
      <c r="BX96" s="1373"/>
      <c r="BY96" s="1373"/>
      <c r="BZ96" s="1373"/>
      <c r="CA96" s="1374"/>
      <c r="CB96" s="1374"/>
      <c r="CC96" s="1373"/>
      <c r="CD96" s="1375">
        <f t="shared" ref="CD96:CD100" si="166">SUM(K96:CC96)</f>
        <v>0</v>
      </c>
      <c r="CE96" s="144">
        <v>2.7</v>
      </c>
      <c r="CF96" s="145">
        <v>0.9</v>
      </c>
      <c r="CG96" s="331">
        <f t="shared" si="117"/>
        <v>1.9298435951095936</v>
      </c>
      <c r="CH96" s="153">
        <f t="shared" ref="CH96:CH99" si="167">+CD96*CE96</f>
        <v>0</v>
      </c>
      <c r="CI96" s="147">
        <f t="shared" ref="CI96:CI99" si="168">+CD96*CF96</f>
        <v>0</v>
      </c>
      <c r="CJ96" s="148">
        <f t="shared" ref="CJ96:CJ99" si="169">CD96*CG96</f>
        <v>0</v>
      </c>
      <c r="CK96" s="549">
        <v>280</v>
      </c>
      <c r="CL96" s="549">
        <v>2400</v>
      </c>
      <c r="CM96" s="276">
        <f t="shared" si="165"/>
        <v>1600</v>
      </c>
      <c r="CN96" s="548">
        <f>(CK96/30*J96)*CG96</f>
        <v>360.23747108712416</v>
      </c>
      <c r="CO96" s="1394">
        <v>360.24</v>
      </c>
      <c r="CP96" s="1394"/>
      <c r="CQ96" s="1394"/>
      <c r="CR96" s="250">
        <f t="shared" si="122"/>
        <v>0</v>
      </c>
      <c r="CS96" s="1468"/>
      <c r="CT96" s="1468"/>
      <c r="CU96" s="1333"/>
      <c r="CV96" s="1293"/>
      <c r="CW96" s="1279"/>
      <c r="CY96" s="1279">
        <f t="shared" si="155"/>
        <v>0</v>
      </c>
      <c r="CZ96" s="1293"/>
      <c r="DA96" s="1294">
        <f t="shared" si="125"/>
        <v>0</v>
      </c>
      <c r="DB96" s="1295">
        <f t="shared" si="126"/>
        <v>0</v>
      </c>
      <c r="DC96" s="1296">
        <f t="shared" si="127"/>
        <v>0</v>
      </c>
      <c r="DD96" s="1294">
        <f t="shared" si="128"/>
        <v>0</v>
      </c>
      <c r="DE96" s="1295">
        <f t="shared" si="129"/>
        <v>0</v>
      </c>
      <c r="DF96" s="1296">
        <f t="shared" si="130"/>
        <v>0</v>
      </c>
      <c r="DG96" s="1294">
        <f t="shared" si="131"/>
        <v>0</v>
      </c>
      <c r="DH96" s="1295">
        <f t="shared" si="132"/>
        <v>0</v>
      </c>
      <c r="DI96" s="1296">
        <f t="shared" si="133"/>
        <v>0</v>
      </c>
      <c r="DJ96" s="1294">
        <f t="shared" si="134"/>
        <v>0</v>
      </c>
      <c r="DK96" s="1295">
        <f t="shared" si="135"/>
        <v>0</v>
      </c>
      <c r="DL96" s="1296">
        <f t="shared" si="136"/>
        <v>0</v>
      </c>
      <c r="DM96" s="1294">
        <f t="shared" si="137"/>
        <v>0</v>
      </c>
      <c r="DN96" s="1295">
        <f t="shared" si="138"/>
        <v>0</v>
      </c>
      <c r="DO96" s="1296">
        <f t="shared" si="139"/>
        <v>0</v>
      </c>
      <c r="DP96" s="1294">
        <f t="shared" si="140"/>
        <v>0</v>
      </c>
      <c r="DQ96" s="1295">
        <f t="shared" si="141"/>
        <v>0</v>
      </c>
      <c r="DR96" s="1296">
        <f t="shared" si="142"/>
        <v>0</v>
      </c>
      <c r="DS96" s="1294">
        <f t="shared" si="143"/>
        <v>0</v>
      </c>
      <c r="DT96" s="1295">
        <f t="shared" si="144"/>
        <v>0</v>
      </c>
      <c r="DU96" s="1296">
        <f t="shared" si="145"/>
        <v>0</v>
      </c>
    </row>
    <row r="97" spans="1:286" ht="15.6" hidden="1" customHeight="1" thickBot="1">
      <c r="A97" s="1283"/>
      <c r="B97" s="1271"/>
      <c r="C97" s="156" t="s">
        <v>376</v>
      </c>
      <c r="D97" s="151">
        <v>0.83333333333333337</v>
      </c>
      <c r="E97" s="1336" t="s">
        <v>304</v>
      </c>
      <c r="F97" s="1336" t="s">
        <v>305</v>
      </c>
      <c r="G97" s="1337" t="str">
        <f>IF(D97&lt;=0.541,"DAY",(IF(D97&lt;=0.74930556,"EARLY",(IF(D97&lt;=0.97916667,"PRIME","LATE")))))</f>
        <v>PRIME</v>
      </c>
      <c r="H97" s="1356" t="s">
        <v>295</v>
      </c>
      <c r="I97" s="1306" t="s">
        <v>306</v>
      </c>
      <c r="J97" s="1306" t="s">
        <v>314</v>
      </c>
      <c r="K97" s="1373"/>
      <c r="L97" s="1373"/>
      <c r="M97" s="1373"/>
      <c r="N97" s="1373"/>
      <c r="O97" s="1373"/>
      <c r="P97" s="1374"/>
      <c r="Q97" s="1374"/>
      <c r="R97" s="1373"/>
      <c r="S97" s="1373"/>
      <c r="T97" s="1373"/>
      <c r="U97" s="1373"/>
      <c r="V97" s="1373"/>
      <c r="W97" s="1374"/>
      <c r="X97" s="1374"/>
      <c r="Y97" s="1373"/>
      <c r="Z97" s="1373"/>
      <c r="AA97" s="1373"/>
      <c r="AB97" s="1373"/>
      <c r="AC97" s="1373"/>
      <c r="AD97" s="1374"/>
      <c r="AE97" s="1374"/>
      <c r="AF97" s="1373"/>
      <c r="AG97" s="1373"/>
      <c r="AH97" s="1373"/>
      <c r="AI97" s="1373"/>
      <c r="AJ97" s="1373"/>
      <c r="AK97" s="1374"/>
      <c r="AL97" s="1374"/>
      <c r="AM97" s="1373"/>
      <c r="AN97" s="1373"/>
      <c r="AO97" s="1373"/>
      <c r="AP97" s="1373"/>
      <c r="AQ97" s="1373"/>
      <c r="AR97" s="1374"/>
      <c r="AS97" s="1374"/>
      <c r="AT97" s="1373"/>
      <c r="AU97" s="1373"/>
      <c r="AV97" s="1373"/>
      <c r="AW97" s="1373"/>
      <c r="AX97" s="1373"/>
      <c r="AY97" s="1374"/>
      <c r="AZ97" s="1374"/>
      <c r="BA97" s="1373"/>
      <c r="BB97" s="1373"/>
      <c r="BC97" s="1373"/>
      <c r="BD97" s="1373"/>
      <c r="BE97" s="1373"/>
      <c r="BF97" s="1374"/>
      <c r="BG97" s="1374"/>
      <c r="BH97" s="1373"/>
      <c r="BI97" s="1373"/>
      <c r="BJ97" s="1373"/>
      <c r="BK97" s="1373"/>
      <c r="BL97" s="1373"/>
      <c r="BM97" s="1374"/>
      <c r="BN97" s="1374"/>
      <c r="BO97" s="1373"/>
      <c r="BP97" s="1373"/>
      <c r="BQ97" s="1373"/>
      <c r="BR97" s="1373"/>
      <c r="BS97" s="1373"/>
      <c r="BT97" s="1374"/>
      <c r="BU97" s="1374"/>
      <c r="BV97" s="1373"/>
      <c r="BW97" s="1373"/>
      <c r="BX97" s="1373"/>
      <c r="BY97" s="1373"/>
      <c r="BZ97" s="1373"/>
      <c r="CA97" s="1374"/>
      <c r="CB97" s="1374"/>
      <c r="CC97" s="1373"/>
      <c r="CD97" s="1375">
        <f t="shared" si="166"/>
        <v>0</v>
      </c>
      <c r="CE97" s="144">
        <v>4.2</v>
      </c>
      <c r="CF97" s="145">
        <v>2.2999999999999998</v>
      </c>
      <c r="CG97" s="331">
        <f t="shared" si="117"/>
        <v>3.3870571281712376</v>
      </c>
      <c r="CH97" s="153">
        <f t="shared" si="167"/>
        <v>0</v>
      </c>
      <c r="CI97" s="147">
        <f t="shared" si="168"/>
        <v>0</v>
      </c>
      <c r="CJ97" s="148">
        <f t="shared" si="169"/>
        <v>0</v>
      </c>
      <c r="CK97" s="549">
        <v>280</v>
      </c>
      <c r="CL97" s="549">
        <v>3200</v>
      </c>
      <c r="CM97" s="276">
        <f t="shared" si="165"/>
        <v>2133.3333333333335</v>
      </c>
      <c r="CN97" s="548">
        <f>2000/30*J97</f>
        <v>1333.3333333333335</v>
      </c>
      <c r="CO97" s="1394">
        <v>1333.34</v>
      </c>
      <c r="CP97" s="1394"/>
      <c r="CQ97" s="1394"/>
      <c r="CR97" s="250">
        <f t="shared" si="122"/>
        <v>0</v>
      </c>
      <c r="CS97" s="1468"/>
      <c r="CT97" s="1468"/>
      <c r="CU97" s="1333"/>
      <c r="CV97" s="1293"/>
      <c r="CW97" s="1279"/>
      <c r="CY97" s="1279">
        <f t="shared" si="155"/>
        <v>0</v>
      </c>
      <c r="CZ97" s="1293"/>
      <c r="DA97" s="1294">
        <f t="shared" si="125"/>
        <v>0</v>
      </c>
      <c r="DB97" s="1295">
        <f t="shared" si="126"/>
        <v>0</v>
      </c>
      <c r="DC97" s="1296">
        <f t="shared" si="127"/>
        <v>0</v>
      </c>
      <c r="DD97" s="1294">
        <f t="shared" si="128"/>
        <v>0</v>
      </c>
      <c r="DE97" s="1295">
        <f t="shared" si="129"/>
        <v>0</v>
      </c>
      <c r="DF97" s="1296">
        <f t="shared" si="130"/>
        <v>0</v>
      </c>
      <c r="DG97" s="1294">
        <f t="shared" si="131"/>
        <v>0</v>
      </c>
      <c r="DH97" s="1295">
        <f t="shared" si="132"/>
        <v>0</v>
      </c>
      <c r="DI97" s="1296">
        <f t="shared" si="133"/>
        <v>0</v>
      </c>
      <c r="DJ97" s="1294">
        <f t="shared" si="134"/>
        <v>0</v>
      </c>
      <c r="DK97" s="1295">
        <f t="shared" si="135"/>
        <v>0</v>
      </c>
      <c r="DL97" s="1296">
        <f t="shared" si="136"/>
        <v>0</v>
      </c>
      <c r="DM97" s="1294">
        <f t="shared" si="137"/>
        <v>0</v>
      </c>
      <c r="DN97" s="1295">
        <f t="shared" si="138"/>
        <v>0</v>
      </c>
      <c r="DO97" s="1296">
        <f t="shared" si="139"/>
        <v>0</v>
      </c>
      <c r="DP97" s="1294">
        <f t="shared" si="140"/>
        <v>0</v>
      </c>
      <c r="DQ97" s="1295">
        <f t="shared" si="141"/>
        <v>0</v>
      </c>
      <c r="DR97" s="1296">
        <f t="shared" si="142"/>
        <v>0</v>
      </c>
      <c r="DS97" s="1294">
        <f t="shared" si="143"/>
        <v>0</v>
      </c>
      <c r="DT97" s="1295">
        <f t="shared" si="144"/>
        <v>0</v>
      </c>
      <c r="DU97" s="1296">
        <f t="shared" si="145"/>
        <v>0</v>
      </c>
    </row>
    <row r="98" spans="1:286" s="1229" customFormat="1" ht="15.6" hidden="1" customHeight="1" thickBot="1">
      <c r="A98" s="1366"/>
      <c r="B98" s="1271"/>
      <c r="C98" s="156" t="s">
        <v>382</v>
      </c>
      <c r="D98" s="151">
        <v>0.86458333333333337</v>
      </c>
      <c r="E98" s="1336" t="s">
        <v>304</v>
      </c>
      <c r="F98" s="1336" t="s">
        <v>305</v>
      </c>
      <c r="G98" s="1337" t="str">
        <f t="shared" ref="G98:G100" si="170">IF(D98&lt;=0.541,"DAY",(IF(D98&lt;=0.74930556,"EARLY",(IF(D98&lt;=0.97916667,"PRIME","LATE")))))</f>
        <v>PRIME</v>
      </c>
      <c r="H98" s="1356" t="s">
        <v>295</v>
      </c>
      <c r="I98" s="1411" t="s">
        <v>380</v>
      </c>
      <c r="J98" s="1411" t="s">
        <v>381</v>
      </c>
      <c r="K98" s="1373"/>
      <c r="L98" s="1373"/>
      <c r="M98" s="1373"/>
      <c r="N98" s="1373"/>
      <c r="O98" s="1373"/>
      <c r="P98" s="1374"/>
      <c r="Q98" s="1374"/>
      <c r="R98" s="1373"/>
      <c r="S98" s="1373"/>
      <c r="T98" s="1373"/>
      <c r="U98" s="1373"/>
      <c r="V98" s="1373"/>
      <c r="W98" s="1374"/>
      <c r="X98" s="1374"/>
      <c r="Y98" s="1373"/>
      <c r="Z98" s="1373"/>
      <c r="AA98" s="1373"/>
      <c r="AB98" s="1373"/>
      <c r="AC98" s="1373"/>
      <c r="AD98" s="1374"/>
      <c r="AE98" s="1374"/>
      <c r="AF98" s="1373"/>
      <c r="AG98" s="1373"/>
      <c r="AH98" s="1373"/>
      <c r="AI98" s="1373"/>
      <c r="AJ98" s="1373"/>
      <c r="AK98" s="1374"/>
      <c r="AL98" s="1374"/>
      <c r="AM98" s="1373"/>
      <c r="AN98" s="1373"/>
      <c r="AO98" s="1373"/>
      <c r="AP98" s="1373"/>
      <c r="AQ98" s="1373"/>
      <c r="AR98" s="1374"/>
      <c r="AS98" s="1374"/>
      <c r="AT98" s="1373"/>
      <c r="AU98" s="1373"/>
      <c r="AV98" s="1373"/>
      <c r="AW98" s="1373"/>
      <c r="AX98" s="1373"/>
      <c r="AY98" s="1374"/>
      <c r="AZ98" s="1374"/>
      <c r="BA98" s="1373"/>
      <c r="BB98" s="1373"/>
      <c r="BC98" s="1373"/>
      <c r="BD98" s="1373"/>
      <c r="BE98" s="1373"/>
      <c r="BF98" s="1374"/>
      <c r="BG98" s="1374"/>
      <c r="BH98" s="1373"/>
      <c r="BI98" s="1373"/>
      <c r="BJ98" s="1373"/>
      <c r="BK98" s="1373"/>
      <c r="BL98" s="1373"/>
      <c r="BM98" s="1374"/>
      <c r="BN98" s="1374"/>
      <c r="BO98" s="1373"/>
      <c r="BP98" s="1373"/>
      <c r="BQ98" s="1373"/>
      <c r="BR98" s="1373"/>
      <c r="BS98" s="1373"/>
      <c r="BT98" s="1374"/>
      <c r="BU98" s="1374"/>
      <c r="BV98" s="1373"/>
      <c r="BW98" s="1373"/>
      <c r="BX98" s="1373"/>
      <c r="BY98" s="1373"/>
      <c r="BZ98" s="1373"/>
      <c r="CA98" s="1374"/>
      <c r="CB98" s="1374"/>
      <c r="CC98" s="1373"/>
      <c r="CD98" s="1375">
        <f t="shared" si="166"/>
        <v>0</v>
      </c>
      <c r="CE98" s="144">
        <v>4.2</v>
      </c>
      <c r="CF98" s="145">
        <v>2.2999999999999998</v>
      </c>
      <c r="CG98" s="331">
        <f t="shared" si="117"/>
        <v>3.3870571281712376</v>
      </c>
      <c r="CH98" s="153">
        <f t="shared" si="167"/>
        <v>0</v>
      </c>
      <c r="CI98" s="147">
        <f t="shared" si="168"/>
        <v>0</v>
      </c>
      <c r="CJ98" s="148">
        <f t="shared" si="169"/>
        <v>0</v>
      </c>
      <c r="CK98" s="549">
        <v>280</v>
      </c>
      <c r="CL98" s="549">
        <v>3200</v>
      </c>
      <c r="CM98" s="276">
        <v>1000</v>
      </c>
      <c r="CN98" s="548">
        <v>500</v>
      </c>
      <c r="CO98" s="1394">
        <v>500</v>
      </c>
      <c r="CP98" s="1394"/>
      <c r="CQ98" s="1394"/>
      <c r="CR98" s="250">
        <f t="shared" si="122"/>
        <v>0</v>
      </c>
      <c r="CS98" s="1468"/>
      <c r="CT98" s="1468"/>
      <c r="CU98" s="1333"/>
      <c r="CV98" s="1324"/>
      <c r="CW98" s="1279"/>
      <c r="CX98" s="1271"/>
      <c r="CY98" s="1279">
        <f t="shared" si="155"/>
        <v>0</v>
      </c>
      <c r="CZ98" s="1324"/>
      <c r="DA98" s="1294">
        <f t="shared" si="125"/>
        <v>0</v>
      </c>
      <c r="DB98" s="1295">
        <f t="shared" si="126"/>
        <v>0</v>
      </c>
      <c r="DC98" s="1296">
        <f t="shared" si="127"/>
        <v>0</v>
      </c>
      <c r="DD98" s="1294">
        <f t="shared" si="128"/>
        <v>0</v>
      </c>
      <c r="DE98" s="1295">
        <f t="shared" si="129"/>
        <v>0</v>
      </c>
      <c r="DF98" s="1296">
        <f t="shared" si="130"/>
        <v>0</v>
      </c>
      <c r="DG98" s="1294">
        <f t="shared" si="131"/>
        <v>0</v>
      </c>
      <c r="DH98" s="1295">
        <f t="shared" si="132"/>
        <v>0</v>
      </c>
      <c r="DI98" s="1296">
        <f t="shared" si="133"/>
        <v>0</v>
      </c>
      <c r="DJ98" s="1294">
        <f t="shared" si="134"/>
        <v>0</v>
      </c>
      <c r="DK98" s="1295">
        <f t="shared" si="135"/>
        <v>0</v>
      </c>
      <c r="DL98" s="1296">
        <f t="shared" si="136"/>
        <v>0</v>
      </c>
      <c r="DM98" s="1294">
        <f t="shared" si="137"/>
        <v>0</v>
      </c>
      <c r="DN98" s="1295">
        <f t="shared" si="138"/>
        <v>0</v>
      </c>
      <c r="DO98" s="1296">
        <f t="shared" si="139"/>
        <v>0</v>
      </c>
      <c r="DP98" s="1294">
        <f t="shared" si="140"/>
        <v>0</v>
      </c>
      <c r="DQ98" s="1295">
        <f t="shared" si="141"/>
        <v>0</v>
      </c>
      <c r="DR98" s="1296">
        <f t="shared" si="142"/>
        <v>0</v>
      </c>
      <c r="DS98" s="1294">
        <f t="shared" si="143"/>
        <v>0</v>
      </c>
      <c r="DT98" s="1295">
        <f t="shared" si="144"/>
        <v>0</v>
      </c>
      <c r="DU98" s="1296">
        <f t="shared" si="145"/>
        <v>0</v>
      </c>
      <c r="DV98" s="1271"/>
      <c r="DW98" s="1271"/>
      <c r="DX98" s="1271"/>
      <c r="DY98" s="1271"/>
      <c r="DZ98" s="1271"/>
      <c r="EA98" s="1271"/>
      <c r="EB98" s="1271"/>
    </row>
    <row r="99" spans="1:286" s="1229" customFormat="1" ht="15.6" hidden="1" customHeight="1" thickBot="1">
      <c r="A99" s="1366"/>
      <c r="B99" s="1271"/>
      <c r="C99" s="156" t="s">
        <v>370</v>
      </c>
      <c r="D99" s="151">
        <v>0.87152777777777779</v>
      </c>
      <c r="E99" s="1336" t="s">
        <v>371</v>
      </c>
      <c r="F99" s="1336" t="s">
        <v>305</v>
      </c>
      <c r="G99" s="1337" t="str">
        <f t="shared" si="170"/>
        <v>PRIME</v>
      </c>
      <c r="H99" s="1356" t="s">
        <v>295</v>
      </c>
      <c r="I99" s="1306" t="s">
        <v>306</v>
      </c>
      <c r="J99" s="1306" t="s">
        <v>314</v>
      </c>
      <c r="K99" s="1373"/>
      <c r="L99" s="1373"/>
      <c r="M99" s="1373"/>
      <c r="N99" s="1373"/>
      <c r="O99" s="1373"/>
      <c r="P99" s="1374"/>
      <c r="Q99" s="1374"/>
      <c r="R99" s="1373"/>
      <c r="S99" s="1373"/>
      <c r="T99" s="1373"/>
      <c r="U99" s="1373"/>
      <c r="V99" s="1373"/>
      <c r="W99" s="1374"/>
      <c r="X99" s="1374"/>
      <c r="Y99" s="1373"/>
      <c r="Z99" s="1373"/>
      <c r="AA99" s="1373"/>
      <c r="AB99" s="1373"/>
      <c r="AC99" s="1373"/>
      <c r="AD99" s="1374"/>
      <c r="AE99" s="1374"/>
      <c r="AF99" s="1373"/>
      <c r="AG99" s="1373"/>
      <c r="AH99" s="1373"/>
      <c r="AI99" s="1373"/>
      <c r="AJ99" s="1373"/>
      <c r="AK99" s="1374"/>
      <c r="AL99" s="1374"/>
      <c r="AM99" s="1373"/>
      <c r="AN99" s="1373"/>
      <c r="AO99" s="1373"/>
      <c r="AP99" s="1373"/>
      <c r="AQ99" s="1373"/>
      <c r="AR99" s="1374"/>
      <c r="AS99" s="1374"/>
      <c r="AT99" s="1373"/>
      <c r="AU99" s="1373"/>
      <c r="AV99" s="1373"/>
      <c r="AW99" s="1373"/>
      <c r="AX99" s="1373"/>
      <c r="AY99" s="1374"/>
      <c r="AZ99" s="1374"/>
      <c r="BA99" s="1373"/>
      <c r="BB99" s="1373"/>
      <c r="BC99" s="1373"/>
      <c r="BD99" s="1373"/>
      <c r="BE99" s="1373"/>
      <c r="BF99" s="1374"/>
      <c r="BG99" s="1374"/>
      <c r="BH99" s="1373"/>
      <c r="BI99" s="1373"/>
      <c r="BJ99" s="1373"/>
      <c r="BK99" s="1373"/>
      <c r="BL99" s="1373"/>
      <c r="BM99" s="1374"/>
      <c r="BN99" s="1374"/>
      <c r="BO99" s="1373"/>
      <c r="BP99" s="1373"/>
      <c r="BQ99" s="1373"/>
      <c r="BR99" s="1373"/>
      <c r="BS99" s="1373"/>
      <c r="BT99" s="1374"/>
      <c r="BU99" s="1374"/>
      <c r="BV99" s="1373"/>
      <c r="BW99" s="1373"/>
      <c r="BX99" s="1373"/>
      <c r="BY99" s="1373"/>
      <c r="BZ99" s="1373"/>
      <c r="CA99" s="1374"/>
      <c r="CB99" s="1374"/>
      <c r="CC99" s="1373"/>
      <c r="CD99" s="1375">
        <f t="shared" si="166"/>
        <v>0</v>
      </c>
      <c r="CE99" s="144">
        <v>4.2</v>
      </c>
      <c r="CF99" s="145">
        <v>2.2999999999999998</v>
      </c>
      <c r="CG99" s="331">
        <f t="shared" si="117"/>
        <v>3.3870571281712376</v>
      </c>
      <c r="CH99" s="153">
        <f t="shared" si="167"/>
        <v>0</v>
      </c>
      <c r="CI99" s="147">
        <f t="shared" si="168"/>
        <v>0</v>
      </c>
      <c r="CJ99" s="148">
        <f t="shared" si="169"/>
        <v>0</v>
      </c>
      <c r="CK99" s="549">
        <v>280</v>
      </c>
      <c r="CL99" s="549">
        <v>3200</v>
      </c>
      <c r="CM99" s="276">
        <f t="shared" ref="CM99:CM100" si="171">CL99/30*J99</f>
        <v>2133.3333333333335</v>
      </c>
      <c r="CN99" s="548">
        <f>(CK99/30*J99)*CG99</f>
        <v>632.25066392529777</v>
      </c>
      <c r="CO99" s="1394">
        <v>632.25</v>
      </c>
      <c r="CP99" s="1394"/>
      <c r="CQ99" s="1394"/>
      <c r="CR99" s="250">
        <f t="shared" si="122"/>
        <v>0</v>
      </c>
      <c r="CS99" s="1468"/>
      <c r="CT99" s="1468"/>
      <c r="CU99" s="1333"/>
      <c r="CV99" s="1324"/>
      <c r="CW99" s="1279"/>
      <c r="CX99" s="1271"/>
      <c r="CY99" s="1279">
        <f t="shared" si="155"/>
        <v>0</v>
      </c>
      <c r="CZ99" s="1324"/>
      <c r="DA99" s="1294">
        <f t="shared" si="125"/>
        <v>0</v>
      </c>
      <c r="DB99" s="1295">
        <f t="shared" si="126"/>
        <v>0</v>
      </c>
      <c r="DC99" s="1296">
        <f t="shared" si="127"/>
        <v>0</v>
      </c>
      <c r="DD99" s="1294">
        <f t="shared" si="128"/>
        <v>0</v>
      </c>
      <c r="DE99" s="1295">
        <f t="shared" si="129"/>
        <v>0</v>
      </c>
      <c r="DF99" s="1296">
        <f t="shared" si="130"/>
        <v>0</v>
      </c>
      <c r="DG99" s="1294">
        <f t="shared" si="131"/>
        <v>0</v>
      </c>
      <c r="DH99" s="1295">
        <f t="shared" si="132"/>
        <v>0</v>
      </c>
      <c r="DI99" s="1296">
        <f t="shared" si="133"/>
        <v>0</v>
      </c>
      <c r="DJ99" s="1294">
        <f t="shared" si="134"/>
        <v>0</v>
      </c>
      <c r="DK99" s="1295">
        <f t="shared" si="135"/>
        <v>0</v>
      </c>
      <c r="DL99" s="1296">
        <f t="shared" si="136"/>
        <v>0</v>
      </c>
      <c r="DM99" s="1294">
        <f t="shared" si="137"/>
        <v>0</v>
      </c>
      <c r="DN99" s="1295">
        <f t="shared" si="138"/>
        <v>0</v>
      </c>
      <c r="DO99" s="1296">
        <f t="shared" si="139"/>
        <v>0</v>
      </c>
      <c r="DP99" s="1294">
        <f t="shared" si="140"/>
        <v>0</v>
      </c>
      <c r="DQ99" s="1295">
        <f t="shared" si="141"/>
        <v>0</v>
      </c>
      <c r="DR99" s="1296">
        <f t="shared" si="142"/>
        <v>0</v>
      </c>
      <c r="DS99" s="1294">
        <f t="shared" si="143"/>
        <v>0</v>
      </c>
      <c r="DT99" s="1295">
        <f t="shared" si="144"/>
        <v>0</v>
      </c>
      <c r="DU99" s="1296">
        <f t="shared" si="145"/>
        <v>0</v>
      </c>
      <c r="DV99" s="1271"/>
      <c r="DW99" s="1271"/>
      <c r="DX99" s="1271"/>
      <c r="DY99" s="1271"/>
      <c r="DZ99" s="1271"/>
      <c r="EA99" s="1271"/>
      <c r="EB99" s="1271"/>
    </row>
    <row r="100" spans="1:286" s="1372" customFormat="1" ht="16.149999999999999" hidden="1" customHeight="1" thickBot="1">
      <c r="A100" s="1366"/>
      <c r="B100" s="1271"/>
      <c r="C100" s="232" t="s">
        <v>377</v>
      </c>
      <c r="D100" s="268">
        <v>0.83333333333333337</v>
      </c>
      <c r="E100" s="268" t="s">
        <v>304</v>
      </c>
      <c r="F100" s="268" t="s">
        <v>318</v>
      </c>
      <c r="G100" s="1397" t="str">
        <f t="shared" si="170"/>
        <v>PRIME</v>
      </c>
      <c r="H100" s="1356" t="s">
        <v>295</v>
      </c>
      <c r="I100" s="1397" t="s">
        <v>306</v>
      </c>
      <c r="J100" s="1397" t="s">
        <v>314</v>
      </c>
      <c r="K100" s="1399"/>
      <c r="L100" s="1399"/>
      <c r="M100" s="1399"/>
      <c r="N100" s="1399"/>
      <c r="O100" s="1399"/>
      <c r="P100" s="1400"/>
      <c r="Q100" s="1400"/>
      <c r="R100" s="1399"/>
      <c r="S100" s="1399"/>
      <c r="T100" s="1399"/>
      <c r="U100" s="1399"/>
      <c r="V100" s="1399"/>
      <c r="W100" s="1400"/>
      <c r="X100" s="1400"/>
      <c r="Y100" s="1399"/>
      <c r="Z100" s="1399"/>
      <c r="AA100" s="1399"/>
      <c r="AB100" s="1399"/>
      <c r="AC100" s="1399"/>
      <c r="AD100" s="1400"/>
      <c r="AE100" s="1400"/>
      <c r="AF100" s="1399"/>
      <c r="AG100" s="1399"/>
      <c r="AH100" s="1399"/>
      <c r="AI100" s="1399"/>
      <c r="AJ100" s="1399"/>
      <c r="AK100" s="1400"/>
      <c r="AL100" s="1400"/>
      <c r="AM100" s="1399"/>
      <c r="AN100" s="1399"/>
      <c r="AO100" s="1399"/>
      <c r="AP100" s="1399"/>
      <c r="AQ100" s="1399"/>
      <c r="AR100" s="1400"/>
      <c r="AS100" s="1400"/>
      <c r="AT100" s="1399"/>
      <c r="AU100" s="1399"/>
      <c r="AV100" s="1399"/>
      <c r="AW100" s="1399"/>
      <c r="AX100" s="1399"/>
      <c r="AY100" s="1400"/>
      <c r="AZ100" s="1400"/>
      <c r="BA100" s="1399"/>
      <c r="BB100" s="1399"/>
      <c r="BC100" s="1399"/>
      <c r="BD100" s="1399"/>
      <c r="BE100" s="1399"/>
      <c r="BF100" s="1400"/>
      <c r="BG100" s="1400"/>
      <c r="BH100" s="1399"/>
      <c r="BI100" s="1399"/>
      <c r="BJ100" s="1399"/>
      <c r="BK100" s="1399"/>
      <c r="BL100" s="1399"/>
      <c r="BM100" s="1400"/>
      <c r="BN100" s="1400"/>
      <c r="BO100" s="1399"/>
      <c r="BP100" s="1399"/>
      <c r="BQ100" s="1399"/>
      <c r="BR100" s="1399"/>
      <c r="BS100" s="1399"/>
      <c r="BT100" s="1400"/>
      <c r="BU100" s="1400"/>
      <c r="BV100" s="1399"/>
      <c r="BW100" s="1399"/>
      <c r="BX100" s="1399"/>
      <c r="BY100" s="1399"/>
      <c r="BZ100" s="1399"/>
      <c r="CA100" s="1400"/>
      <c r="CB100" s="1400"/>
      <c r="CC100" s="1399"/>
      <c r="CD100" s="1401">
        <f t="shared" si="166"/>
        <v>0</v>
      </c>
      <c r="CE100" s="237">
        <v>3.4</v>
      </c>
      <c r="CF100" s="238">
        <v>2.5</v>
      </c>
      <c r="CG100" s="332">
        <f t="shared" si="117"/>
        <v>3.0149217975547966</v>
      </c>
      <c r="CH100" s="270">
        <f>+CD100*CE100</f>
        <v>0</v>
      </c>
      <c r="CI100" s="239">
        <f>+CD100*CF100</f>
        <v>0</v>
      </c>
      <c r="CJ100" s="240">
        <f>CD100*CG100</f>
        <v>0</v>
      </c>
      <c r="CK100" s="544">
        <v>280</v>
      </c>
      <c r="CL100" s="544">
        <v>3000</v>
      </c>
      <c r="CM100" s="317">
        <f t="shared" si="171"/>
        <v>2000</v>
      </c>
      <c r="CN100" s="551">
        <f>850/30*J100</f>
        <v>566.66666666666663</v>
      </c>
      <c r="CO100" s="1402">
        <v>566.66999999999996</v>
      </c>
      <c r="CP100" s="1402"/>
      <c r="CQ100" s="1402"/>
      <c r="CR100" s="251">
        <f t="shared" si="122"/>
        <v>0</v>
      </c>
      <c r="CS100" s="1474"/>
      <c r="CT100" s="1474"/>
      <c r="CU100" s="1333"/>
      <c r="CV100" s="1293"/>
      <c r="CW100" s="1279"/>
      <c r="CX100" s="1271"/>
      <c r="CY100" s="1279">
        <f t="shared" si="155"/>
        <v>0</v>
      </c>
      <c r="CZ100" s="1293"/>
      <c r="DA100" s="1294">
        <f t="shared" si="125"/>
        <v>0</v>
      </c>
      <c r="DB100" s="1295">
        <f t="shared" si="126"/>
        <v>0</v>
      </c>
      <c r="DC100" s="1296">
        <f t="shared" si="127"/>
        <v>0</v>
      </c>
      <c r="DD100" s="1294">
        <f t="shared" si="128"/>
        <v>0</v>
      </c>
      <c r="DE100" s="1295">
        <f t="shared" si="129"/>
        <v>0</v>
      </c>
      <c r="DF100" s="1296">
        <f t="shared" si="130"/>
        <v>0</v>
      </c>
      <c r="DG100" s="1294">
        <f t="shared" si="131"/>
        <v>0</v>
      </c>
      <c r="DH100" s="1295">
        <f t="shared" si="132"/>
        <v>0</v>
      </c>
      <c r="DI100" s="1296">
        <f t="shared" si="133"/>
        <v>0</v>
      </c>
      <c r="DJ100" s="1294">
        <f t="shared" si="134"/>
        <v>0</v>
      </c>
      <c r="DK100" s="1295">
        <f t="shared" si="135"/>
        <v>0</v>
      </c>
      <c r="DL100" s="1296">
        <f t="shared" si="136"/>
        <v>0</v>
      </c>
      <c r="DM100" s="1294">
        <f t="shared" si="137"/>
        <v>0</v>
      </c>
      <c r="DN100" s="1295">
        <f t="shared" si="138"/>
        <v>0</v>
      </c>
      <c r="DO100" s="1296">
        <f t="shared" si="139"/>
        <v>0</v>
      </c>
      <c r="DP100" s="1294">
        <f t="shared" si="140"/>
        <v>0</v>
      </c>
      <c r="DQ100" s="1295">
        <f t="shared" si="141"/>
        <v>0</v>
      </c>
      <c r="DR100" s="1296">
        <f t="shared" si="142"/>
        <v>0</v>
      </c>
      <c r="DS100" s="1294">
        <f t="shared" si="143"/>
        <v>0</v>
      </c>
      <c r="DT100" s="1295">
        <f t="shared" si="144"/>
        <v>0</v>
      </c>
      <c r="DU100" s="1296">
        <f t="shared" si="145"/>
        <v>0</v>
      </c>
      <c r="DV100" s="1271"/>
      <c r="DW100" s="1271"/>
      <c r="DX100" s="1271"/>
      <c r="DY100" s="1271"/>
      <c r="DZ100" s="1271"/>
      <c r="EA100" s="1271"/>
      <c r="EB100" s="1271"/>
      <c r="EC100" s="1229"/>
      <c r="ED100" s="1229"/>
      <c r="EE100" s="1229"/>
      <c r="EF100" s="1229"/>
      <c r="EG100" s="1229"/>
      <c r="EH100" s="1229"/>
      <c r="EI100" s="1229"/>
      <c r="EJ100" s="1229"/>
      <c r="EK100" s="1229"/>
      <c r="EL100" s="1229"/>
      <c r="EM100" s="1229"/>
      <c r="EN100" s="1229"/>
      <c r="EO100" s="1229"/>
      <c r="EP100" s="1229"/>
      <c r="EQ100" s="1229"/>
      <c r="ER100" s="1229"/>
      <c r="ES100" s="1229"/>
      <c r="ET100" s="1229"/>
      <c r="EU100" s="1229"/>
      <c r="EV100" s="1229"/>
      <c r="EW100" s="1229"/>
      <c r="EX100" s="1229"/>
      <c r="EY100" s="1229"/>
      <c r="EZ100" s="1229"/>
      <c r="FA100" s="1229"/>
      <c r="FB100" s="1229"/>
      <c r="FC100" s="1229"/>
      <c r="FD100" s="1229"/>
      <c r="FE100" s="1229"/>
      <c r="FF100" s="1229"/>
      <c r="FG100" s="1229"/>
      <c r="FH100" s="1229"/>
      <c r="FI100" s="1229"/>
      <c r="FJ100" s="1229"/>
      <c r="FK100" s="1229"/>
      <c r="FL100" s="1229"/>
      <c r="FM100" s="1229"/>
      <c r="FN100" s="1229"/>
      <c r="FO100" s="1229"/>
      <c r="FP100" s="1229"/>
      <c r="FQ100" s="1229"/>
      <c r="FR100" s="1229"/>
      <c r="FS100" s="1229"/>
      <c r="FT100" s="1229"/>
      <c r="FU100" s="1229"/>
      <c r="FV100" s="1229"/>
      <c r="FW100" s="1229"/>
      <c r="FX100" s="1229"/>
      <c r="FY100" s="1229"/>
      <c r="FZ100" s="1229"/>
      <c r="GA100" s="1229"/>
      <c r="GB100" s="1229"/>
      <c r="GC100" s="1229"/>
      <c r="GD100" s="1229"/>
      <c r="GE100" s="1229"/>
      <c r="GF100" s="1229"/>
      <c r="GG100" s="1229"/>
      <c r="GH100" s="1229"/>
      <c r="GI100" s="1229"/>
      <c r="GJ100" s="1229"/>
      <c r="GK100" s="1229"/>
      <c r="GL100" s="1229"/>
      <c r="GM100" s="1229"/>
      <c r="GN100" s="1229"/>
      <c r="GO100" s="1229"/>
      <c r="GP100" s="1229"/>
      <c r="GQ100" s="1229"/>
      <c r="GR100" s="1229"/>
      <c r="GS100" s="1229"/>
      <c r="GT100" s="1229"/>
      <c r="GU100" s="1229"/>
      <c r="GV100" s="1229"/>
      <c r="GW100" s="1229"/>
      <c r="GX100" s="1229"/>
      <c r="GY100" s="1229"/>
      <c r="GZ100" s="1229"/>
      <c r="HA100" s="1229"/>
      <c r="HB100" s="1229"/>
      <c r="HC100" s="1229"/>
      <c r="HD100" s="1229"/>
      <c r="HE100" s="1229"/>
      <c r="HF100" s="1229"/>
      <c r="HG100" s="1229"/>
      <c r="HH100" s="1229"/>
      <c r="HI100" s="1229"/>
      <c r="HJ100" s="1229"/>
      <c r="HK100" s="1229"/>
      <c r="HL100" s="1229"/>
      <c r="HM100" s="1229"/>
      <c r="HN100" s="1229"/>
      <c r="HO100" s="1229"/>
      <c r="HP100" s="1229"/>
      <c r="HQ100" s="1229"/>
      <c r="HR100" s="1229"/>
      <c r="HS100" s="1229"/>
      <c r="HT100" s="1229"/>
      <c r="HU100" s="1229"/>
      <c r="HV100" s="1229"/>
      <c r="HW100" s="1229"/>
      <c r="HX100" s="1229"/>
      <c r="HY100" s="1229"/>
      <c r="HZ100" s="1229"/>
      <c r="IA100" s="1229"/>
      <c r="IB100" s="1229"/>
      <c r="IC100" s="1229"/>
      <c r="ID100" s="1229"/>
      <c r="IE100" s="1229"/>
      <c r="IF100" s="1229"/>
      <c r="IG100" s="1229"/>
      <c r="IH100" s="1229"/>
      <c r="II100" s="1229"/>
      <c r="IJ100" s="1229"/>
      <c r="IK100" s="1229"/>
      <c r="IL100" s="1229"/>
      <c r="IM100" s="1229"/>
      <c r="IN100" s="1229"/>
      <c r="IO100" s="1229"/>
      <c r="IP100" s="1229"/>
      <c r="IQ100" s="1229"/>
      <c r="IR100" s="1229"/>
      <c r="IS100" s="1229"/>
      <c r="IT100" s="1229"/>
      <c r="IU100" s="1229"/>
      <c r="IV100" s="1229"/>
      <c r="IW100" s="1229"/>
      <c r="IX100" s="1229"/>
      <c r="IY100" s="1229"/>
      <c r="IZ100" s="1229"/>
      <c r="JA100" s="1229"/>
      <c r="JB100" s="1229"/>
      <c r="JC100" s="1229"/>
      <c r="JD100" s="1229"/>
      <c r="JE100" s="1229"/>
      <c r="JF100" s="1229"/>
      <c r="JG100" s="1229"/>
      <c r="JH100" s="1229"/>
      <c r="JI100" s="1229"/>
      <c r="JJ100" s="1229"/>
      <c r="JK100" s="1229"/>
      <c r="JL100" s="1229"/>
      <c r="JM100" s="1229"/>
      <c r="JN100" s="1229"/>
      <c r="JO100" s="1229"/>
      <c r="JP100" s="1229"/>
      <c r="JQ100" s="1229"/>
      <c r="JR100" s="1229"/>
      <c r="JS100" s="1229"/>
      <c r="JT100" s="1229"/>
      <c r="JU100" s="1229"/>
      <c r="JV100" s="1229"/>
      <c r="JW100" s="1229"/>
      <c r="JX100" s="1229"/>
      <c r="JY100" s="1229"/>
      <c r="JZ100" s="1229"/>
    </row>
    <row r="101" spans="1:286" ht="19.149999999999999" hidden="1" customHeight="1" thickBot="1">
      <c r="A101" s="1283"/>
      <c r="B101" s="1271"/>
      <c r="C101" s="1998" t="s">
        <v>383</v>
      </c>
      <c r="D101" s="1999"/>
      <c r="E101" s="1999"/>
      <c r="F101" s="1999"/>
      <c r="G101" s="1999"/>
      <c r="H101" s="1999"/>
      <c r="I101" s="1999"/>
      <c r="J101" s="2000"/>
      <c r="K101" s="1320">
        <f t="shared" ref="K101:Q101" si="172">SUM(K78:K87)</f>
        <v>0</v>
      </c>
      <c r="L101" s="1320">
        <f t="shared" si="172"/>
        <v>0</v>
      </c>
      <c r="M101" s="1320">
        <f t="shared" si="172"/>
        <v>0</v>
      </c>
      <c r="N101" s="1320">
        <f t="shared" si="172"/>
        <v>0</v>
      </c>
      <c r="O101" s="1320">
        <f t="shared" si="172"/>
        <v>0</v>
      </c>
      <c r="P101" s="1320">
        <f t="shared" si="172"/>
        <v>0</v>
      </c>
      <c r="Q101" s="1320">
        <f t="shared" si="172"/>
        <v>0</v>
      </c>
      <c r="R101" s="1320">
        <f t="shared" ref="R101:CC101" si="173">SUM(R78:R100)</f>
        <v>0</v>
      </c>
      <c r="S101" s="1320">
        <f t="shared" si="173"/>
        <v>0</v>
      </c>
      <c r="T101" s="1320">
        <f t="shared" si="173"/>
        <v>0</v>
      </c>
      <c r="U101" s="1320">
        <f t="shared" si="173"/>
        <v>0</v>
      </c>
      <c r="V101" s="1320">
        <f t="shared" si="173"/>
        <v>0</v>
      </c>
      <c r="W101" s="1320">
        <f t="shared" si="173"/>
        <v>0</v>
      </c>
      <c r="X101" s="1320">
        <f t="shared" si="173"/>
        <v>0</v>
      </c>
      <c r="Y101" s="1320">
        <f t="shared" si="173"/>
        <v>0</v>
      </c>
      <c r="Z101" s="1320">
        <f t="shared" si="173"/>
        <v>0</v>
      </c>
      <c r="AA101" s="1320">
        <f t="shared" si="173"/>
        <v>0</v>
      </c>
      <c r="AB101" s="1320">
        <f t="shared" si="173"/>
        <v>0</v>
      </c>
      <c r="AC101" s="1320">
        <f t="shared" si="173"/>
        <v>0</v>
      </c>
      <c r="AD101" s="1320">
        <f t="shared" si="173"/>
        <v>0</v>
      </c>
      <c r="AE101" s="1320">
        <f t="shared" si="173"/>
        <v>0</v>
      </c>
      <c r="AF101" s="1320">
        <f t="shared" si="173"/>
        <v>0</v>
      </c>
      <c r="AG101" s="1320">
        <f t="shared" si="173"/>
        <v>0</v>
      </c>
      <c r="AH101" s="1320">
        <f t="shared" si="173"/>
        <v>0</v>
      </c>
      <c r="AI101" s="1320">
        <f t="shared" si="173"/>
        <v>0</v>
      </c>
      <c r="AJ101" s="1320">
        <f t="shared" si="173"/>
        <v>0</v>
      </c>
      <c r="AK101" s="1320">
        <f t="shared" si="173"/>
        <v>0</v>
      </c>
      <c r="AL101" s="1320">
        <f t="shared" si="173"/>
        <v>0</v>
      </c>
      <c r="AM101" s="1320">
        <f t="shared" si="173"/>
        <v>0</v>
      </c>
      <c r="AN101" s="1320">
        <f t="shared" si="173"/>
        <v>0</v>
      </c>
      <c r="AO101" s="1320">
        <f t="shared" si="173"/>
        <v>0</v>
      </c>
      <c r="AP101" s="1320">
        <f t="shared" si="173"/>
        <v>0</v>
      </c>
      <c r="AQ101" s="1320">
        <f t="shared" si="173"/>
        <v>0</v>
      </c>
      <c r="AR101" s="1320">
        <f t="shared" si="173"/>
        <v>0</v>
      </c>
      <c r="AS101" s="1320">
        <f t="shared" si="173"/>
        <v>0</v>
      </c>
      <c r="AT101" s="1320">
        <f t="shared" si="173"/>
        <v>0</v>
      </c>
      <c r="AU101" s="1320">
        <f t="shared" si="173"/>
        <v>0</v>
      </c>
      <c r="AV101" s="1320">
        <f t="shared" si="173"/>
        <v>0</v>
      </c>
      <c r="AW101" s="1320">
        <f t="shared" si="173"/>
        <v>0</v>
      </c>
      <c r="AX101" s="1320">
        <f t="shared" si="173"/>
        <v>0</v>
      </c>
      <c r="AY101" s="1320">
        <f t="shared" si="173"/>
        <v>0</v>
      </c>
      <c r="AZ101" s="1320">
        <f t="shared" si="173"/>
        <v>0</v>
      </c>
      <c r="BA101" s="1320">
        <f t="shared" si="173"/>
        <v>0</v>
      </c>
      <c r="BB101" s="1320">
        <f t="shared" si="173"/>
        <v>0</v>
      </c>
      <c r="BC101" s="1320">
        <f t="shared" si="173"/>
        <v>0</v>
      </c>
      <c r="BD101" s="1320">
        <f t="shared" si="173"/>
        <v>0</v>
      </c>
      <c r="BE101" s="1320">
        <f t="shared" si="173"/>
        <v>0</v>
      </c>
      <c r="BF101" s="1320">
        <f t="shared" si="173"/>
        <v>0</v>
      </c>
      <c r="BG101" s="1320">
        <f t="shared" si="173"/>
        <v>0</v>
      </c>
      <c r="BH101" s="1320">
        <f t="shared" si="173"/>
        <v>0</v>
      </c>
      <c r="BI101" s="1320">
        <f t="shared" si="173"/>
        <v>0</v>
      </c>
      <c r="BJ101" s="1320">
        <f t="shared" si="173"/>
        <v>0</v>
      </c>
      <c r="BK101" s="1320">
        <f t="shared" si="173"/>
        <v>0</v>
      </c>
      <c r="BL101" s="1320">
        <f t="shared" si="173"/>
        <v>0</v>
      </c>
      <c r="BM101" s="1320">
        <f t="shared" si="173"/>
        <v>0</v>
      </c>
      <c r="BN101" s="1320">
        <f t="shared" si="173"/>
        <v>0</v>
      </c>
      <c r="BO101" s="1320">
        <f t="shared" si="173"/>
        <v>0</v>
      </c>
      <c r="BP101" s="1320">
        <f t="shared" si="173"/>
        <v>0</v>
      </c>
      <c r="BQ101" s="1320">
        <f t="shared" si="173"/>
        <v>0</v>
      </c>
      <c r="BR101" s="1320">
        <f t="shared" si="173"/>
        <v>0</v>
      </c>
      <c r="BS101" s="1320">
        <f t="shared" si="173"/>
        <v>0</v>
      </c>
      <c r="BT101" s="1320">
        <f t="shared" si="173"/>
        <v>0</v>
      </c>
      <c r="BU101" s="1320">
        <f t="shared" si="173"/>
        <v>0</v>
      </c>
      <c r="BV101" s="1320">
        <f t="shared" si="173"/>
        <v>0</v>
      </c>
      <c r="BW101" s="1320">
        <f t="shared" si="173"/>
        <v>0</v>
      </c>
      <c r="BX101" s="1320">
        <f t="shared" si="173"/>
        <v>0</v>
      </c>
      <c r="BY101" s="1320">
        <f t="shared" si="173"/>
        <v>0</v>
      </c>
      <c r="BZ101" s="1320">
        <f t="shared" si="173"/>
        <v>0</v>
      </c>
      <c r="CA101" s="1320">
        <f t="shared" si="173"/>
        <v>0</v>
      </c>
      <c r="CB101" s="1320">
        <f t="shared" si="173"/>
        <v>0</v>
      </c>
      <c r="CC101" s="1320">
        <f t="shared" si="173"/>
        <v>0</v>
      </c>
      <c r="CD101" s="1320">
        <f t="shared" ref="CD101" si="174">SUM(CD78:CD100)</f>
        <v>0</v>
      </c>
      <c r="CE101" s="1500"/>
      <c r="CF101" s="1360"/>
      <c r="CG101" s="1361"/>
      <c r="CH101" s="1500">
        <f>SUM(CH78:CH100)</f>
        <v>0</v>
      </c>
      <c r="CI101" s="1500">
        <f t="shared" ref="CI101:CJ101" si="175">SUM(CI78:CI100)</f>
        <v>0</v>
      </c>
      <c r="CJ101" s="1500">
        <f t="shared" si="175"/>
        <v>0</v>
      </c>
      <c r="CK101" s="318"/>
      <c r="CL101" s="318"/>
      <c r="CM101" s="318"/>
      <c r="CN101" s="1323"/>
      <c r="CO101" s="1323"/>
      <c r="CP101" s="1323"/>
      <c r="CQ101" s="1323"/>
      <c r="CR101" s="266">
        <f>SUM(CR78:CR100)</f>
        <v>0</v>
      </c>
      <c r="CS101" s="1473"/>
      <c r="CT101" s="1473"/>
      <c r="CU101" s="1333"/>
      <c r="CV101" s="1386"/>
      <c r="CW101" s="1325">
        <f t="shared" ref="CW101:CX101" si="176">SUM(CW78:CW100)</f>
        <v>0</v>
      </c>
      <c r="CX101" s="1325">
        <f t="shared" si="176"/>
        <v>0</v>
      </c>
      <c r="CY101" s="1325">
        <f>SUM(CY78:CY100)</f>
        <v>0</v>
      </c>
      <c r="CZ101" s="1324"/>
      <c r="DA101" s="1326">
        <f>SUM(DA78:DA100)</f>
        <v>0</v>
      </c>
      <c r="DB101" s="1326">
        <f t="shared" ref="DB101:DU101" si="177">SUM(DB78:DB100)</f>
        <v>0</v>
      </c>
      <c r="DC101" s="1326">
        <f t="shared" si="177"/>
        <v>0</v>
      </c>
      <c r="DD101" s="1326">
        <f t="shared" si="177"/>
        <v>0</v>
      </c>
      <c r="DE101" s="1326">
        <f t="shared" si="177"/>
        <v>0</v>
      </c>
      <c r="DF101" s="1326">
        <f t="shared" si="177"/>
        <v>0</v>
      </c>
      <c r="DG101" s="1326">
        <f t="shared" si="177"/>
        <v>0</v>
      </c>
      <c r="DH101" s="1326">
        <f t="shared" si="177"/>
        <v>0</v>
      </c>
      <c r="DI101" s="1326">
        <f t="shared" si="177"/>
        <v>0</v>
      </c>
      <c r="DJ101" s="1326">
        <f t="shared" si="177"/>
        <v>0</v>
      </c>
      <c r="DK101" s="1326">
        <f t="shared" si="177"/>
        <v>0</v>
      </c>
      <c r="DL101" s="1326">
        <f t="shared" si="177"/>
        <v>0</v>
      </c>
      <c r="DM101" s="1326">
        <f t="shared" si="177"/>
        <v>0</v>
      </c>
      <c r="DN101" s="1326">
        <f t="shared" si="177"/>
        <v>0</v>
      </c>
      <c r="DO101" s="1326">
        <f t="shared" si="177"/>
        <v>0</v>
      </c>
      <c r="DP101" s="1326">
        <f t="shared" si="177"/>
        <v>0</v>
      </c>
      <c r="DQ101" s="1326">
        <f t="shared" si="177"/>
        <v>0</v>
      </c>
      <c r="DR101" s="1326">
        <f t="shared" si="177"/>
        <v>0</v>
      </c>
      <c r="DS101" s="1326">
        <f t="shared" si="177"/>
        <v>0</v>
      </c>
      <c r="DT101" s="1326">
        <f t="shared" si="177"/>
        <v>0</v>
      </c>
      <c r="DU101" s="1326">
        <f t="shared" si="177"/>
        <v>0</v>
      </c>
    </row>
    <row r="102" spans="1:286" s="1226" customFormat="1" ht="13.5" thickBot="1">
      <c r="C102" s="1412"/>
      <c r="K102" s="1413"/>
      <c r="L102" s="1413"/>
      <c r="M102" s="1414"/>
      <c r="N102" s="1414"/>
      <c r="O102" s="1414"/>
      <c r="P102" s="1414"/>
      <c r="Q102" s="1414"/>
      <c r="R102" s="1413"/>
      <c r="S102" s="1413"/>
      <c r="T102" s="1414"/>
      <c r="U102" s="1414"/>
      <c r="V102" s="1414"/>
      <c r="W102" s="1414"/>
      <c r="X102" s="1414"/>
      <c r="Y102" s="1413"/>
      <c r="Z102" s="1413"/>
      <c r="AA102" s="1414"/>
      <c r="AB102" s="1414"/>
      <c r="AC102" s="1414"/>
      <c r="AD102" s="1414"/>
      <c r="AE102" s="1414"/>
      <c r="AF102" s="1413"/>
      <c r="AG102" s="1413"/>
      <c r="AH102" s="1414"/>
      <c r="AI102" s="1414"/>
      <c r="AJ102" s="1414"/>
      <c r="AK102" s="1414"/>
      <c r="AL102" s="1414"/>
      <c r="AM102" s="1413"/>
      <c r="AN102" s="1413"/>
      <c r="AO102" s="1414"/>
      <c r="AP102" s="1414"/>
      <c r="AQ102" s="1414"/>
      <c r="AR102" s="1414"/>
      <c r="AS102" s="1414"/>
      <c r="AT102" s="1413"/>
      <c r="AU102" s="1413"/>
      <c r="AV102" s="1414"/>
      <c r="AW102" s="1414"/>
      <c r="AX102" s="1414"/>
      <c r="AY102" s="1414"/>
      <c r="AZ102" s="1414"/>
      <c r="BA102" s="1413"/>
      <c r="BB102" s="1413"/>
      <c r="BC102" s="1414"/>
      <c r="BD102" s="1414"/>
      <c r="BE102" s="1414"/>
      <c r="BF102" s="1414"/>
      <c r="BG102" s="1414"/>
      <c r="BH102" s="1413"/>
      <c r="BI102" s="1413"/>
      <c r="BJ102" s="1414"/>
      <c r="BK102" s="1414"/>
      <c r="BL102" s="1414"/>
      <c r="BM102" s="1414"/>
      <c r="BN102" s="1414"/>
      <c r="BO102" s="1413"/>
      <c r="BP102" s="1413"/>
      <c r="BQ102" s="1414"/>
      <c r="BR102" s="1414"/>
      <c r="BS102" s="1414"/>
      <c r="BT102" s="1414"/>
      <c r="BU102" s="1414"/>
      <c r="BV102" s="1413"/>
      <c r="BW102" s="1413"/>
      <c r="BX102" s="1414"/>
      <c r="BY102" s="1414"/>
      <c r="BZ102" s="1414"/>
      <c r="CA102" s="1414"/>
      <c r="CB102" s="1414"/>
      <c r="CC102" s="1413"/>
      <c r="CH102" s="1415"/>
      <c r="CK102" s="552"/>
      <c r="CL102" s="552"/>
      <c r="CM102" s="134"/>
      <c r="CN102" s="1416"/>
      <c r="CO102" s="1332"/>
      <c r="CP102" s="1332"/>
      <c r="CQ102" s="1332"/>
      <c r="CR102" s="1333"/>
      <c r="CS102" s="1333"/>
      <c r="CT102" s="1333"/>
      <c r="CU102" s="1333"/>
      <c r="CV102" s="1324"/>
      <c r="CW102" s="1334"/>
      <c r="CX102" s="1334"/>
      <c r="CY102" s="1334"/>
      <c r="CZ102" s="1324"/>
      <c r="DA102" s="1326"/>
      <c r="DB102" s="1326"/>
      <c r="DC102" s="1326"/>
      <c r="DD102" s="1326"/>
      <c r="DE102" s="1326"/>
      <c r="DF102" s="1326"/>
      <c r="DG102" s="1326"/>
      <c r="DH102" s="1326"/>
      <c r="DI102" s="1326"/>
      <c r="DJ102" s="1326"/>
      <c r="DK102" s="1326"/>
      <c r="DL102" s="1326"/>
      <c r="DM102" s="1326"/>
      <c r="DN102" s="1326"/>
      <c r="DO102" s="1326"/>
      <c r="DP102" s="1326"/>
      <c r="DQ102" s="1326"/>
      <c r="DR102" s="1326"/>
      <c r="DS102" s="1326"/>
      <c r="DT102" s="1326"/>
      <c r="DU102" s="1326"/>
      <c r="DV102" s="1230"/>
      <c r="DW102" s="1230"/>
      <c r="DX102" s="1230"/>
      <c r="DY102" s="1230"/>
      <c r="DZ102" s="1230"/>
      <c r="EA102" s="1230"/>
      <c r="EB102" s="1230"/>
      <c r="EC102" s="1227"/>
      <c r="ED102" s="1227"/>
      <c r="EE102" s="1227"/>
    </row>
    <row r="103" spans="1:286" s="1231" customFormat="1" ht="19.149999999999999" customHeight="1" thickBot="1">
      <c r="A103" s="1413"/>
      <c r="C103" s="2002" t="s">
        <v>384</v>
      </c>
      <c r="D103" s="2003"/>
      <c r="E103" s="2003"/>
      <c r="F103" s="2003"/>
      <c r="G103" s="2003"/>
      <c r="H103" s="2003"/>
      <c r="I103" s="2003"/>
      <c r="J103" s="2004"/>
      <c r="K103" s="1417">
        <f t="shared" ref="K103:Q103" si="178">SUM(K75,K54,K19)</f>
        <v>0</v>
      </c>
      <c r="L103" s="1417">
        <f t="shared" si="178"/>
        <v>0</v>
      </c>
      <c r="M103" s="1417">
        <f t="shared" si="178"/>
        <v>0</v>
      </c>
      <c r="N103" s="1417">
        <f t="shared" si="178"/>
        <v>2</v>
      </c>
      <c r="O103" s="1417">
        <f t="shared" si="178"/>
        <v>3</v>
      </c>
      <c r="P103" s="1417">
        <f t="shared" si="178"/>
        <v>0</v>
      </c>
      <c r="Q103" s="1417">
        <f t="shared" si="178"/>
        <v>1</v>
      </c>
      <c r="R103" s="1417">
        <f t="shared" ref="R103:CC103" si="179">SUM(R75,R54,R19,R101)</f>
        <v>5</v>
      </c>
      <c r="S103" s="1417">
        <f t="shared" si="179"/>
        <v>3</v>
      </c>
      <c r="T103" s="1417">
        <f t="shared" si="179"/>
        <v>2</v>
      </c>
      <c r="U103" s="1417">
        <f t="shared" si="179"/>
        <v>4</v>
      </c>
      <c r="V103" s="1417">
        <f t="shared" si="179"/>
        <v>4</v>
      </c>
      <c r="W103" s="1417">
        <f t="shared" si="179"/>
        <v>0</v>
      </c>
      <c r="X103" s="1417">
        <f t="shared" si="179"/>
        <v>1</v>
      </c>
      <c r="Y103" s="1417">
        <f t="shared" si="179"/>
        <v>3</v>
      </c>
      <c r="Z103" s="1417">
        <f t="shared" si="179"/>
        <v>3</v>
      </c>
      <c r="AA103" s="1417">
        <f t="shared" si="179"/>
        <v>3</v>
      </c>
      <c r="AB103" s="1417">
        <f t="shared" si="179"/>
        <v>2</v>
      </c>
      <c r="AC103" s="1417">
        <f t="shared" si="179"/>
        <v>1</v>
      </c>
      <c r="AD103" s="1417">
        <f t="shared" si="179"/>
        <v>0</v>
      </c>
      <c r="AE103" s="1417">
        <f t="shared" si="179"/>
        <v>1</v>
      </c>
      <c r="AF103" s="1417">
        <f t="shared" si="179"/>
        <v>3</v>
      </c>
      <c r="AG103" s="1417">
        <f t="shared" si="179"/>
        <v>1</v>
      </c>
      <c r="AH103" s="1417">
        <f t="shared" si="179"/>
        <v>2</v>
      </c>
      <c r="AI103" s="1417">
        <f t="shared" si="179"/>
        <v>2</v>
      </c>
      <c r="AJ103" s="1417">
        <f t="shared" si="179"/>
        <v>0</v>
      </c>
      <c r="AK103" s="1417">
        <f t="shared" si="179"/>
        <v>0</v>
      </c>
      <c r="AL103" s="1417">
        <f t="shared" si="179"/>
        <v>0</v>
      </c>
      <c r="AM103" s="1417">
        <f t="shared" si="179"/>
        <v>0</v>
      </c>
      <c r="AN103" s="1417">
        <f t="shared" si="179"/>
        <v>0</v>
      </c>
      <c r="AO103" s="1417">
        <f t="shared" si="179"/>
        <v>2</v>
      </c>
      <c r="AP103" s="1417">
        <f t="shared" si="179"/>
        <v>3</v>
      </c>
      <c r="AQ103" s="1417">
        <f t="shared" si="179"/>
        <v>1</v>
      </c>
      <c r="AR103" s="1417">
        <f t="shared" si="179"/>
        <v>0</v>
      </c>
      <c r="AS103" s="1417">
        <f t="shared" si="179"/>
        <v>1</v>
      </c>
      <c r="AT103" s="1417">
        <f t="shared" si="179"/>
        <v>1</v>
      </c>
      <c r="AU103" s="1417">
        <f t="shared" si="179"/>
        <v>3</v>
      </c>
      <c r="AV103" s="1417">
        <f t="shared" si="179"/>
        <v>2</v>
      </c>
      <c r="AW103" s="1417">
        <f t="shared" si="179"/>
        <v>1</v>
      </c>
      <c r="AX103" s="1417">
        <f t="shared" si="179"/>
        <v>0</v>
      </c>
      <c r="AY103" s="1417">
        <f t="shared" si="179"/>
        <v>0</v>
      </c>
      <c r="AZ103" s="1417">
        <f t="shared" si="179"/>
        <v>0</v>
      </c>
      <c r="BA103" s="1417">
        <f t="shared" si="179"/>
        <v>0</v>
      </c>
      <c r="BB103" s="1417">
        <f t="shared" si="179"/>
        <v>0</v>
      </c>
      <c r="BC103" s="1417">
        <f t="shared" si="179"/>
        <v>0</v>
      </c>
      <c r="BD103" s="1417">
        <f t="shared" si="179"/>
        <v>0</v>
      </c>
      <c r="BE103" s="1417">
        <f t="shared" si="179"/>
        <v>0</v>
      </c>
      <c r="BF103" s="1417">
        <f t="shared" si="179"/>
        <v>0</v>
      </c>
      <c r="BG103" s="1417">
        <f t="shared" si="179"/>
        <v>0</v>
      </c>
      <c r="BH103" s="1417">
        <f t="shared" si="179"/>
        <v>0</v>
      </c>
      <c r="BI103" s="1417">
        <f t="shared" si="179"/>
        <v>0</v>
      </c>
      <c r="BJ103" s="1417">
        <f t="shared" si="179"/>
        <v>0</v>
      </c>
      <c r="BK103" s="1417">
        <f t="shared" si="179"/>
        <v>0</v>
      </c>
      <c r="BL103" s="1417">
        <f t="shared" si="179"/>
        <v>0</v>
      </c>
      <c r="BM103" s="1417">
        <f t="shared" si="179"/>
        <v>0</v>
      </c>
      <c r="BN103" s="1417">
        <f t="shared" si="179"/>
        <v>0</v>
      </c>
      <c r="BO103" s="1417">
        <f t="shared" si="179"/>
        <v>0</v>
      </c>
      <c r="BP103" s="1417">
        <f t="shared" si="179"/>
        <v>0</v>
      </c>
      <c r="BQ103" s="1417">
        <f t="shared" si="179"/>
        <v>0</v>
      </c>
      <c r="BR103" s="1417">
        <f t="shared" si="179"/>
        <v>0</v>
      </c>
      <c r="BS103" s="1417">
        <f t="shared" si="179"/>
        <v>0</v>
      </c>
      <c r="BT103" s="1417">
        <f t="shared" si="179"/>
        <v>0</v>
      </c>
      <c r="BU103" s="1417">
        <f t="shared" si="179"/>
        <v>0</v>
      </c>
      <c r="BV103" s="1417">
        <f t="shared" si="179"/>
        <v>0</v>
      </c>
      <c r="BW103" s="1417">
        <f t="shared" si="179"/>
        <v>0</v>
      </c>
      <c r="BX103" s="1417">
        <f t="shared" si="179"/>
        <v>0</v>
      </c>
      <c r="BY103" s="1417">
        <f t="shared" si="179"/>
        <v>0</v>
      </c>
      <c r="BZ103" s="1417">
        <f t="shared" si="179"/>
        <v>0</v>
      </c>
      <c r="CA103" s="1417">
        <f t="shared" si="179"/>
        <v>0</v>
      </c>
      <c r="CB103" s="1417">
        <f t="shared" si="179"/>
        <v>0</v>
      </c>
      <c r="CC103" s="1417">
        <f t="shared" si="179"/>
        <v>0</v>
      </c>
      <c r="CD103" s="1417">
        <f t="shared" ref="CD103" si="180">SUM(CD75,CD54,CD19,CD101)</f>
        <v>60</v>
      </c>
      <c r="CE103" s="1418"/>
      <c r="CF103" s="1418"/>
      <c r="CG103" s="1418"/>
      <c r="CH103" s="1419">
        <f>SUM(CH75,CH54,CH19,CH101)</f>
        <v>62</v>
      </c>
      <c r="CI103" s="1419">
        <f>SUM(CI75,CI54,CI19,CI101)</f>
        <v>155.59999999999997</v>
      </c>
      <c r="CJ103" s="1419">
        <f>SUM(CJ75,CJ54,CJ19,CJ101)</f>
        <v>190.51</v>
      </c>
      <c r="CK103" s="1419"/>
      <c r="CL103" s="1419"/>
      <c r="CM103" s="1419"/>
      <c r="CN103" s="1419"/>
      <c r="CO103" s="1419"/>
      <c r="CP103" s="1419"/>
      <c r="CQ103" s="1419"/>
      <c r="CR103" s="1420">
        <f>SUM(CR75,CR54,CR19,CR101)</f>
        <v>18020</v>
      </c>
      <c r="CS103" s="1475"/>
      <c r="CT103" s="1475"/>
      <c r="CU103" s="1333"/>
      <c r="CV103" s="1421"/>
      <c r="CW103" s="1325">
        <f>CW75+CW54+CW19+CW101</f>
        <v>9247.996666666666</v>
      </c>
      <c r="CX103" s="1325">
        <f>CX75+CX54+CX19+CX101</f>
        <v>8772.003333333334</v>
      </c>
      <c r="CY103" s="1325">
        <f>CY75+CY54+CY19+CY101</f>
        <v>0</v>
      </c>
      <c r="CZ103" s="1422"/>
      <c r="DA103" s="1984">
        <v>1</v>
      </c>
      <c r="DB103" s="1985"/>
      <c r="DC103" s="1986"/>
      <c r="DD103" s="1984">
        <v>2</v>
      </c>
      <c r="DE103" s="1985"/>
      <c r="DF103" s="1986"/>
      <c r="DG103" s="1984">
        <v>3</v>
      </c>
      <c r="DH103" s="1985"/>
      <c r="DI103" s="1986"/>
      <c r="DJ103" s="1984">
        <v>4</v>
      </c>
      <c r="DK103" s="1985"/>
      <c r="DL103" s="1986"/>
      <c r="DM103" s="1984">
        <v>5</v>
      </c>
      <c r="DN103" s="1985"/>
      <c r="DO103" s="1986"/>
      <c r="DP103" s="1984">
        <v>6</v>
      </c>
      <c r="DQ103" s="1985"/>
      <c r="DR103" s="1986"/>
      <c r="DS103" s="1984">
        <v>7</v>
      </c>
      <c r="DT103" s="1985"/>
      <c r="DU103" s="1986"/>
      <c r="DV103" s="1232"/>
      <c r="DW103" s="1232"/>
      <c r="DX103" s="1232"/>
      <c r="DY103" s="1232"/>
      <c r="DZ103" s="1232"/>
      <c r="EA103" s="1232"/>
      <c r="EB103" s="1232"/>
    </row>
    <row r="104" spans="1:286" ht="14.45">
      <c r="C104" s="1423" t="s">
        <v>385</v>
      </c>
      <c r="D104" s="1231"/>
      <c r="E104" s="1231"/>
      <c r="F104" s="1231"/>
      <c r="G104" s="1231"/>
      <c r="H104" s="1231"/>
      <c r="I104" s="2001"/>
      <c r="J104" s="2001"/>
      <c r="K104" s="1424"/>
      <c r="L104" s="1424"/>
      <c r="M104" s="1424"/>
      <c r="N104" s="1424"/>
      <c r="O104" s="1424"/>
      <c r="P104" s="1424"/>
      <c r="Q104" s="1424"/>
      <c r="R104" s="1424"/>
      <c r="S104" s="1424"/>
      <c r="T104" s="1424"/>
      <c r="U104" s="1424"/>
      <c r="V104" s="1424"/>
      <c r="W104" s="1424"/>
      <c r="X104" s="1424"/>
      <c r="Y104" s="1424"/>
      <c r="Z104" s="1424"/>
      <c r="AA104" s="1424"/>
      <c r="AB104" s="1424"/>
      <c r="AC104" s="1424"/>
      <c r="AD104" s="1424"/>
      <c r="AE104" s="1424"/>
      <c r="AF104" s="1424"/>
      <c r="AG104" s="1424"/>
      <c r="AH104" s="1424"/>
      <c r="AI104" s="1424"/>
      <c r="AJ104" s="1424"/>
      <c r="AK104" s="1424"/>
      <c r="AL104" s="1424"/>
      <c r="AM104" s="1424"/>
      <c r="AN104" s="1424"/>
      <c r="AO104" s="1424"/>
      <c r="AP104" s="1424"/>
      <c r="AQ104" s="1424"/>
      <c r="AR104" s="1424"/>
      <c r="AS104" s="1424"/>
      <c r="AT104" s="1424"/>
      <c r="AU104" s="1424"/>
      <c r="AV104" s="1424"/>
      <c r="AW104" s="1424"/>
      <c r="AX104" s="1424"/>
      <c r="AY104" s="1424"/>
      <c r="AZ104" s="1424"/>
      <c r="BA104" s="1424"/>
      <c r="BB104" s="1424"/>
      <c r="BC104" s="1424"/>
      <c r="BD104" s="1424"/>
      <c r="BE104" s="1424"/>
      <c r="BF104" s="1424"/>
      <c r="BG104" s="1424"/>
      <c r="BH104" s="1424"/>
      <c r="BI104" s="1424"/>
      <c r="BJ104" s="1424"/>
      <c r="BK104" s="1424"/>
      <c r="BL104" s="1424"/>
      <c r="BM104" s="1424"/>
      <c r="BN104" s="1424"/>
      <c r="BO104" s="1424"/>
      <c r="BP104" s="1424"/>
      <c r="BQ104" s="1424"/>
      <c r="BR104" s="1424"/>
      <c r="BS104" s="1424"/>
      <c r="BT104" s="1424"/>
      <c r="BU104" s="1424"/>
      <c r="BV104" s="1424"/>
      <c r="BW104" s="1424"/>
      <c r="BX104" s="1424"/>
      <c r="BY104" s="1424"/>
      <c r="BZ104" s="1424"/>
      <c r="CA104" s="1424"/>
      <c r="CB104" s="1424"/>
      <c r="CC104" s="1424"/>
      <c r="CD104" s="1333"/>
      <c r="CG104" s="1425"/>
      <c r="CH104" s="419">
        <f>CH103/(CI103+CH103)</f>
        <v>0.28492647058823534</v>
      </c>
      <c r="CI104" s="419">
        <f>CI103/(CH103+CI103)</f>
        <v>0.71507352941176461</v>
      </c>
      <c r="CJ104" s="1425"/>
      <c r="CK104" s="536"/>
      <c r="CL104" s="536"/>
      <c r="CM104" s="81"/>
      <c r="CN104" s="1230"/>
      <c r="CO104" s="1332"/>
      <c r="CP104" s="1332"/>
      <c r="CQ104" s="1332"/>
      <c r="CR104" s="1333"/>
      <c r="CS104" s="1333"/>
      <c r="CT104" s="1333"/>
      <c r="CU104" s="1333"/>
      <c r="CV104" s="1386"/>
      <c r="CW104" s="1386"/>
      <c r="CX104" s="1386"/>
      <c r="CY104" s="1386"/>
      <c r="CZ104" s="1386"/>
      <c r="DA104" s="1427">
        <f t="shared" ref="DA104:DU104" si="181">DA101+DA75+DA54+DA19</f>
        <v>20.000000000000004</v>
      </c>
      <c r="DB104" s="1427">
        <f t="shared" si="181"/>
        <v>48</v>
      </c>
      <c r="DC104" s="1428">
        <f t="shared" si="181"/>
        <v>22.38</v>
      </c>
      <c r="DD104" s="1427">
        <f t="shared" si="181"/>
        <v>12</v>
      </c>
      <c r="DE104" s="1427">
        <f t="shared" si="181"/>
        <v>33.599999999999994</v>
      </c>
      <c r="DF104" s="1428">
        <f t="shared" si="181"/>
        <v>58.749999999999993</v>
      </c>
      <c r="DG104" s="1427">
        <f t="shared" si="181"/>
        <v>9</v>
      </c>
      <c r="DH104" s="1427">
        <f t="shared" si="181"/>
        <v>21.4</v>
      </c>
      <c r="DI104" s="1428">
        <f t="shared" si="181"/>
        <v>41.04</v>
      </c>
      <c r="DJ104" s="1427">
        <f t="shared" si="181"/>
        <v>7.4999999999999991</v>
      </c>
      <c r="DK104" s="1427">
        <f t="shared" si="181"/>
        <v>18.2</v>
      </c>
      <c r="DL104" s="1428">
        <f t="shared" si="181"/>
        <v>24.14</v>
      </c>
      <c r="DM104" s="1427">
        <f t="shared" si="181"/>
        <v>6.9</v>
      </c>
      <c r="DN104" s="1427">
        <f t="shared" si="181"/>
        <v>18.3</v>
      </c>
      <c r="DO104" s="1428">
        <f t="shared" si="181"/>
        <v>23.88</v>
      </c>
      <c r="DP104" s="1427">
        <f t="shared" si="181"/>
        <v>0</v>
      </c>
      <c r="DQ104" s="1427">
        <f t="shared" si="181"/>
        <v>0</v>
      </c>
      <c r="DR104" s="1428">
        <f t="shared" si="181"/>
        <v>20.32</v>
      </c>
      <c r="DS104" s="1427">
        <f t="shared" si="181"/>
        <v>0</v>
      </c>
      <c r="DT104" s="1427">
        <f t="shared" si="181"/>
        <v>0</v>
      </c>
      <c r="DU104" s="1428">
        <f t="shared" si="181"/>
        <v>0</v>
      </c>
    </row>
    <row r="105" spans="1:286" ht="10.15" customHeight="1">
      <c r="M105" s="1231"/>
      <c r="N105" s="1231"/>
      <c r="O105" s="1231"/>
      <c r="P105" s="1231"/>
      <c r="Q105" s="1231"/>
      <c r="T105" s="1231"/>
      <c r="U105" s="1231"/>
      <c r="V105" s="1231"/>
      <c r="W105" s="1231"/>
      <c r="X105" s="1231"/>
      <c r="AA105" s="1231"/>
      <c r="AB105" s="1231"/>
      <c r="AC105" s="1231"/>
      <c r="AD105" s="1231"/>
      <c r="AE105" s="1231"/>
      <c r="AH105" s="1231"/>
      <c r="AI105" s="1231"/>
      <c r="AJ105" s="1231"/>
      <c r="AK105" s="1231"/>
      <c r="AL105" s="1231"/>
      <c r="AO105" s="1231"/>
      <c r="AP105" s="1231"/>
      <c r="AQ105" s="1231"/>
      <c r="AR105" s="1231"/>
      <c r="AS105" s="1231"/>
      <c r="AV105" s="1231"/>
      <c r="AW105" s="1231"/>
      <c r="AX105" s="1231"/>
      <c r="AY105" s="1231"/>
      <c r="AZ105" s="1231"/>
      <c r="BC105" s="1231"/>
      <c r="BD105" s="1231"/>
      <c r="BE105" s="1231"/>
      <c r="BF105" s="1231"/>
      <c r="BG105" s="1231"/>
      <c r="BJ105" s="1231"/>
      <c r="BK105" s="1231"/>
      <c r="BL105" s="1231"/>
      <c r="BM105" s="1231"/>
      <c r="BN105" s="1231"/>
      <c r="BQ105" s="1231"/>
      <c r="BR105" s="1231"/>
      <c r="BS105" s="1231"/>
      <c r="BT105" s="1231"/>
      <c r="BU105" s="1231"/>
      <c r="BX105" s="1231"/>
      <c r="BY105" s="1231"/>
      <c r="BZ105" s="1231"/>
      <c r="CA105" s="1231"/>
      <c r="CB105" s="1231"/>
      <c r="CD105" s="1229"/>
      <c r="CG105" s="1425"/>
      <c r="CH105" s="167"/>
      <c r="CI105" s="168"/>
      <c r="CJ105" s="1425"/>
      <c r="CK105" s="536"/>
      <c r="CL105" s="536"/>
      <c r="CM105" s="81"/>
      <c r="CN105" s="1230"/>
      <c r="CO105" s="1388"/>
      <c r="CP105" s="1388"/>
      <c r="CQ105" s="1388"/>
      <c r="CR105" s="1334">
        <v>23347.739999999998</v>
      </c>
      <c r="CS105" s="1334"/>
      <c r="CT105" s="1334"/>
      <c r="CU105" s="1333"/>
      <c r="CV105" s="1386"/>
      <c r="CW105" s="1386"/>
      <c r="CX105" s="1386"/>
      <c r="CY105" s="1386"/>
      <c r="CZ105" s="1386"/>
      <c r="DA105" s="1429"/>
      <c r="DD105" s="1429"/>
      <c r="DG105" s="1429"/>
      <c r="DH105" s="1429"/>
      <c r="DI105" s="1429"/>
      <c r="DJ105" s="1429"/>
      <c r="DK105" s="1429"/>
      <c r="DL105" s="1429"/>
      <c r="DM105" s="1429"/>
      <c r="DN105" s="1429"/>
      <c r="DO105" s="1429"/>
      <c r="DP105" s="1429"/>
      <c r="DQ105" s="1429"/>
      <c r="DR105" s="1429"/>
      <c r="DS105" s="1429"/>
      <c r="DT105" s="1429"/>
      <c r="DU105" s="1429"/>
    </row>
    <row r="106" spans="1:286">
      <c r="M106" s="1430"/>
      <c r="N106" s="1430"/>
      <c r="O106" s="1430"/>
      <c r="P106" s="1430"/>
      <c r="Q106" s="1430"/>
      <c r="T106" s="1430"/>
      <c r="U106" s="1430"/>
      <c r="V106" s="1430"/>
      <c r="W106" s="1430"/>
      <c r="X106" s="1430"/>
      <c r="AA106" s="1430"/>
      <c r="AB106" s="1430"/>
      <c r="AC106" s="1430"/>
      <c r="AD106" s="1430"/>
      <c r="AE106" s="1430"/>
      <c r="AH106" s="1430"/>
      <c r="AI106" s="1430"/>
      <c r="AJ106" s="1430"/>
      <c r="AK106" s="1430"/>
      <c r="AL106" s="1430"/>
      <c r="AO106" s="1430"/>
      <c r="AP106" s="1430"/>
      <c r="AQ106" s="1430"/>
      <c r="AR106" s="1430"/>
      <c r="AS106" s="1430"/>
      <c r="AV106" s="1430"/>
      <c r="AW106" s="1430"/>
      <c r="AX106" s="1430"/>
      <c r="AY106" s="1430"/>
      <c r="AZ106" s="1430"/>
      <c r="BC106" s="1430"/>
      <c r="BD106" s="1430"/>
      <c r="BE106" s="1430"/>
      <c r="BF106" s="1430"/>
      <c r="BG106" s="1430"/>
      <c r="BJ106" s="1430"/>
      <c r="BK106" s="1430"/>
      <c r="BL106" s="1430"/>
      <c r="BM106" s="1430"/>
      <c r="BN106" s="1430"/>
      <c r="BQ106" s="1430"/>
      <c r="BR106" s="1430"/>
      <c r="BS106" s="1430"/>
      <c r="BT106" s="1430"/>
      <c r="BU106" s="1430"/>
      <c r="BX106" s="1430"/>
      <c r="BY106" s="1430"/>
      <c r="BZ106" s="1430"/>
      <c r="CA106" s="1430"/>
      <c r="CB106" s="1430"/>
      <c r="CG106" s="1425"/>
      <c r="CH106" s="1425"/>
      <c r="CI106" s="164"/>
      <c r="CJ106" s="1425"/>
      <c r="CK106" s="536"/>
      <c r="CL106" s="536"/>
      <c r="CM106" s="81"/>
      <c r="CN106" s="1230"/>
      <c r="CO106" s="1332"/>
      <c r="CP106" s="1332"/>
      <c r="CQ106" s="1332"/>
      <c r="CR106" s="1334">
        <f>CR105-CR103</f>
        <v>5327.739999999998</v>
      </c>
      <c r="CS106" s="1334"/>
      <c r="CT106" s="1334"/>
      <c r="CU106" s="1333"/>
      <c r="CV106" s="1386"/>
      <c r="CW106" s="1386"/>
      <c r="CX106" s="1386"/>
      <c r="CY106" s="1386"/>
      <c r="CZ106" s="1386"/>
    </row>
    <row r="107" spans="1:286">
      <c r="C107" s="1431"/>
      <c r="CD107" s="1432"/>
      <c r="CG107" s="1425"/>
      <c r="CH107" s="167"/>
      <c r="CI107" s="168"/>
      <c r="CJ107" s="1425"/>
      <c r="CK107" s="536"/>
      <c r="CL107" s="536"/>
      <c r="CM107" s="81"/>
      <c r="CN107" s="1230"/>
      <c r="CO107" s="1332"/>
      <c r="CP107" s="1332"/>
      <c r="CQ107" s="1332"/>
      <c r="CR107" s="1334"/>
      <c r="CS107" s="1334"/>
      <c r="CT107" s="1334"/>
      <c r="CU107" s="1333"/>
      <c r="CV107" s="1386"/>
      <c r="CW107" s="1386"/>
      <c r="CX107" s="1386"/>
      <c r="CY107" s="1386"/>
      <c r="CZ107" s="1386"/>
      <c r="DA107" s="1230" t="s">
        <v>386</v>
      </c>
      <c r="DB107" s="1433">
        <f>+CJ12+CJ13+CJ15+CJ16+CJ22+CJ23+CJ24+CJ31+CJ32+CJ57+CJ58+CJ59+CJ66+CJ67+CJ68</f>
        <v>66.44</v>
      </c>
      <c r="DD107" s="1230" t="s">
        <v>387</v>
      </c>
      <c r="DE107" s="1433">
        <f>+CJ12+CJ14+CJ15+CJ16+CJ17+CJ18+CJ22+CJ25+CJ31+CJ32+CJ36+CJ37+CJ57+CJ59+CJ60+CJ63+CJ64+CJ66+CJ68+CJ69+CJ72+CJ73</f>
        <v>132.73999999999998</v>
      </c>
    </row>
    <row r="108" spans="1:286">
      <c r="C108" s="81"/>
      <c r="CD108" s="1434"/>
      <c r="CG108" s="1425"/>
      <c r="CH108" s="1425"/>
      <c r="CI108" s="164"/>
      <c r="CJ108" s="1425"/>
      <c r="CK108" s="536"/>
      <c r="CL108" s="536"/>
      <c r="CM108" s="81"/>
      <c r="CN108" s="1230"/>
      <c r="CO108" s="1332"/>
      <c r="CP108" s="1332"/>
      <c r="CQ108" s="1332"/>
      <c r="CR108" s="1426"/>
      <c r="CS108" s="1426"/>
      <c r="CT108" s="1426"/>
      <c r="CU108" s="1333"/>
      <c r="CV108" s="1386"/>
      <c r="CW108" s="1386"/>
      <c r="CX108" s="1386"/>
      <c r="CY108" s="1386"/>
      <c r="CZ108" s="1386"/>
      <c r="DA108" s="1435" t="s">
        <v>373</v>
      </c>
      <c r="DB108" s="1435">
        <f>+CJ14+CJ25+CJ26+CJ35+CJ60+CJ61+CJ62+CJ69+CJ70+CJ71</f>
        <v>29.19</v>
      </c>
      <c r="DC108" s="1435"/>
      <c r="DD108" s="843" t="s">
        <v>438</v>
      </c>
      <c r="DE108" s="1433">
        <f>+CJ23+CJ26+CJ29+CJ35+CJ39+CJ61+CJ65+CJ70+CJ71+CJ74+CJ62</f>
        <v>44.65</v>
      </c>
    </row>
    <row r="109" spans="1:286">
      <c r="C109" s="81"/>
      <c r="M109" s="1414"/>
      <c r="N109" s="1414"/>
      <c r="O109" s="1414"/>
      <c r="P109" s="1414"/>
      <c r="Q109" s="1414"/>
      <c r="T109" s="1414"/>
      <c r="U109" s="1414"/>
      <c r="V109" s="1414"/>
      <c r="W109" s="1414"/>
      <c r="X109" s="1414"/>
      <c r="AA109" s="1414"/>
      <c r="AB109" s="1414"/>
      <c r="AC109" s="1414"/>
      <c r="AD109" s="1414"/>
      <c r="AE109" s="1414"/>
      <c r="AH109" s="1414"/>
      <c r="AI109" s="1414"/>
      <c r="AJ109" s="1414"/>
      <c r="AK109" s="1414"/>
      <c r="AL109" s="1414"/>
      <c r="AO109" s="1414"/>
      <c r="AP109" s="1414"/>
      <c r="AQ109" s="1414"/>
      <c r="AR109" s="1414"/>
      <c r="AS109" s="1414"/>
      <c r="AV109" s="1414"/>
      <c r="AW109" s="1414"/>
      <c r="AX109" s="1414"/>
      <c r="AY109" s="1414"/>
      <c r="AZ109" s="1414"/>
      <c r="BC109" s="1414"/>
      <c r="BD109" s="1414"/>
      <c r="BE109" s="1414"/>
      <c r="BF109" s="1414"/>
      <c r="BG109" s="1414"/>
      <c r="BJ109" s="1414"/>
      <c r="BK109" s="1414"/>
      <c r="BL109" s="1414"/>
      <c r="BM109" s="1414"/>
      <c r="BN109" s="1414"/>
      <c r="BQ109" s="1414"/>
      <c r="BR109" s="1414"/>
      <c r="BS109" s="1414"/>
      <c r="BT109" s="1414"/>
      <c r="BU109" s="1414"/>
      <c r="BX109" s="1414"/>
      <c r="BY109" s="1414"/>
      <c r="BZ109" s="1414"/>
      <c r="CA109" s="1414"/>
      <c r="CB109" s="1414"/>
      <c r="CD109" s="1434"/>
      <c r="CG109" s="1425"/>
      <c r="CH109" s="167"/>
      <c r="CI109" s="168"/>
      <c r="CJ109" s="1425"/>
      <c r="CK109" s="536"/>
      <c r="CL109" s="536"/>
      <c r="CM109" s="81"/>
      <c r="CN109" s="1230"/>
      <c r="CO109" s="1231"/>
      <c r="CP109" s="1231"/>
      <c r="CQ109" s="1231"/>
      <c r="CR109" s="533"/>
      <c r="CS109" s="533"/>
      <c r="CT109" s="533"/>
      <c r="CU109" s="1333"/>
      <c r="CV109" s="1386"/>
      <c r="CW109" s="1386"/>
      <c r="CX109" s="1386"/>
      <c r="CY109" s="1386"/>
      <c r="CZ109" s="1386"/>
      <c r="DA109" s="1435" t="s">
        <v>388</v>
      </c>
      <c r="DB109" s="1435">
        <f>+CJ17+CJ18+CJ27+CJ28+CJ29+CJ36+CJ37+CJ38+CJ39+CJ63+CJ64+CJ65+CJ72+CJ73+CJ74</f>
        <v>94.88</v>
      </c>
      <c r="DC109" s="1435"/>
      <c r="DD109" s="843" t="s">
        <v>310</v>
      </c>
      <c r="DE109" s="1433">
        <f>+CJ13+CJ24+CJ67+CJ58</f>
        <v>13.120000000000001</v>
      </c>
    </row>
    <row r="110" spans="1:286">
      <c r="C110" s="81"/>
      <c r="CG110" s="1425"/>
      <c r="CH110" s="1425"/>
      <c r="CI110" s="1436"/>
      <c r="CJ110" s="1425"/>
      <c r="CK110" s="536"/>
      <c r="CL110" s="536"/>
      <c r="CM110" s="81"/>
      <c r="CN110" s="1230"/>
      <c r="CO110" s="1231"/>
      <c r="CP110" s="1231"/>
      <c r="CQ110" s="1231"/>
      <c r="CR110" s="1437"/>
      <c r="CS110" s="1437"/>
      <c r="CT110" s="1437"/>
      <c r="CU110" s="1333"/>
      <c r="CV110" s="1386"/>
      <c r="CW110" s="1386"/>
      <c r="CX110" s="1386"/>
      <c r="CY110" s="1386"/>
      <c r="CZ110" s="1386"/>
      <c r="DA110" s="1435"/>
      <c r="DB110" s="1435">
        <f>SUM(DB107:DB109)</f>
        <v>190.51</v>
      </c>
      <c r="DC110" s="1435"/>
      <c r="DD110" s="1230" t="s">
        <v>389</v>
      </c>
      <c r="DE110" s="1433">
        <f>+CJ27+CJ28+CJ38</f>
        <v>0</v>
      </c>
    </row>
    <row r="111" spans="1:286">
      <c r="C111" s="81"/>
      <c r="CH111" s="1227"/>
      <c r="CK111" s="536"/>
      <c r="CL111" s="536"/>
      <c r="CM111" s="81"/>
      <c r="CN111" s="1230"/>
      <c r="CO111" s="1231"/>
      <c r="CP111" s="1231"/>
      <c r="CQ111" s="1231"/>
      <c r="CR111" s="1438"/>
      <c r="CS111" s="1438"/>
      <c r="CT111" s="1438"/>
      <c r="CU111" s="1333"/>
      <c r="CV111" s="1386"/>
      <c r="CW111" s="1386"/>
      <c r="CX111" s="1386"/>
      <c r="CY111" s="1386"/>
      <c r="CZ111" s="1386"/>
      <c r="DC111" s="1435"/>
      <c r="DE111" s="1433">
        <f>SUM(DE107:DE110)</f>
        <v>190.51</v>
      </c>
    </row>
    <row r="112" spans="1:286">
      <c r="C112" s="81"/>
      <c r="CH112" s="1227"/>
      <c r="CK112" s="536"/>
      <c r="CL112" s="536"/>
      <c r="CM112" s="81"/>
      <c r="CN112" s="1230"/>
      <c r="CO112" s="1231"/>
      <c r="CP112" s="1231"/>
      <c r="CQ112" s="1231"/>
      <c r="CR112" s="1226"/>
      <c r="CS112" s="1226"/>
      <c r="CT112" s="1226"/>
      <c r="CU112" s="1333"/>
      <c r="CV112" s="1386"/>
      <c r="CW112" s="1386"/>
      <c r="CX112" s="1386"/>
      <c r="CY112" s="1386"/>
      <c r="CZ112" s="1386"/>
    </row>
    <row r="113" spans="3:98">
      <c r="C113" s="81"/>
      <c r="CK113" s="536"/>
      <c r="CL113" s="536"/>
      <c r="CM113" s="81"/>
      <c r="CN113" s="1230"/>
      <c r="CO113" s="1231"/>
      <c r="CP113" s="1231"/>
      <c r="CQ113" s="1231"/>
      <c r="CR113" s="1226"/>
      <c r="CS113" s="1226"/>
      <c r="CT113" s="1226"/>
    </row>
    <row r="114" spans="3:98">
      <c r="C114" s="81"/>
      <c r="CK114" s="536"/>
      <c r="CL114" s="536"/>
      <c r="CM114" s="81"/>
      <c r="CN114" s="1230"/>
      <c r="CO114" s="1231"/>
      <c r="CP114" s="1231"/>
      <c r="CQ114" s="1231"/>
      <c r="CR114" s="1226"/>
      <c r="CS114" s="1226"/>
      <c r="CT114" s="1226"/>
    </row>
    <row r="115" spans="3:98">
      <c r="C115" s="81"/>
      <c r="CK115" s="536"/>
      <c r="CL115" s="536"/>
      <c r="CM115" s="81"/>
      <c r="CN115" s="1230"/>
      <c r="CO115" s="1231"/>
      <c r="CP115" s="1231"/>
      <c r="CQ115" s="1231"/>
    </row>
    <row r="116" spans="3:98">
      <c r="C116" s="81"/>
      <c r="CK116" s="536"/>
      <c r="CL116" s="536"/>
      <c r="CM116" s="81"/>
      <c r="CN116" s="1230"/>
      <c r="CO116" s="1231"/>
      <c r="CP116" s="1231"/>
      <c r="CQ116" s="1231"/>
    </row>
    <row r="117" spans="3:98">
      <c r="C117" s="81"/>
      <c r="CK117" s="536"/>
      <c r="CL117" s="536"/>
      <c r="CM117" s="81"/>
      <c r="CN117" s="1230"/>
      <c r="CO117" s="1231"/>
      <c r="CP117" s="1231"/>
      <c r="CQ117" s="1231"/>
    </row>
    <row r="118" spans="3:98">
      <c r="C118" s="81"/>
      <c r="CK118" s="536"/>
      <c r="CL118" s="536"/>
      <c r="CM118" s="81"/>
      <c r="CN118" s="1230"/>
      <c r="CO118" s="1231"/>
      <c r="CP118" s="1231"/>
      <c r="CQ118" s="1231"/>
    </row>
    <row r="119" spans="3:98">
      <c r="C119" s="81"/>
      <c r="CK119" s="536"/>
      <c r="CL119" s="536"/>
      <c r="CM119" s="81"/>
      <c r="CN119" s="1230"/>
      <c r="CO119" s="1231"/>
      <c r="CP119" s="1231"/>
      <c r="CQ119" s="1231"/>
    </row>
    <row r="120" spans="3:98">
      <c r="C120" s="81"/>
      <c r="CK120" s="536"/>
      <c r="CL120" s="536"/>
      <c r="CM120" s="81"/>
      <c r="CN120" s="1230"/>
      <c r="CO120" s="1231"/>
      <c r="CP120" s="1231"/>
      <c r="CQ120" s="1231"/>
    </row>
    <row r="121" spans="3:98">
      <c r="CK121" s="536"/>
      <c r="CL121" s="536"/>
      <c r="CM121" s="81"/>
      <c r="CN121" s="1230"/>
      <c r="CO121" s="1231"/>
      <c r="CP121" s="1231"/>
      <c r="CQ121" s="1231"/>
    </row>
    <row r="122" spans="3:98">
      <c r="CK122" s="536"/>
      <c r="CL122" s="536"/>
      <c r="CM122" s="81"/>
      <c r="CN122" s="1230"/>
      <c r="CO122" s="1231"/>
      <c r="CP122" s="1231"/>
      <c r="CQ122" s="1231"/>
    </row>
    <row r="123" spans="3:98">
      <c r="CK123" s="536"/>
      <c r="CL123" s="536"/>
      <c r="CM123" s="81"/>
      <c r="CN123" s="1230"/>
      <c r="CO123" s="1231"/>
      <c r="CP123" s="1231"/>
      <c r="CQ123" s="1231"/>
    </row>
    <row r="124" spans="3:98">
      <c r="CK124" s="536"/>
      <c r="CL124" s="536"/>
      <c r="CM124" s="81"/>
      <c r="CN124" s="1230"/>
      <c r="CO124" s="1231"/>
      <c r="CP124" s="1231"/>
      <c r="CQ124" s="1231"/>
    </row>
    <row r="125" spans="3:98">
      <c r="CK125" s="536"/>
      <c r="CL125" s="536"/>
      <c r="CM125" s="81"/>
      <c r="CN125" s="1230"/>
      <c r="CO125" s="1231"/>
      <c r="CP125" s="1231"/>
      <c r="CQ125" s="1231"/>
    </row>
    <row r="126" spans="3:98">
      <c r="CK126" s="536"/>
      <c r="CL126" s="536"/>
      <c r="CM126" s="81"/>
      <c r="CN126" s="1230"/>
      <c r="CO126" s="1231"/>
      <c r="CP126" s="1231"/>
      <c r="CQ126" s="1231"/>
    </row>
    <row r="127" spans="3:98">
      <c r="CK127" s="536"/>
      <c r="CL127" s="536"/>
      <c r="CM127" s="81"/>
      <c r="CN127" s="1230"/>
      <c r="CO127" s="1231"/>
      <c r="CP127" s="1231"/>
      <c r="CQ127" s="1231"/>
    </row>
    <row r="128" spans="3:98">
      <c r="CK128" s="536"/>
      <c r="CL128" s="536"/>
      <c r="CM128" s="81"/>
      <c r="CN128" s="1230"/>
      <c r="CO128" s="1231"/>
      <c r="CP128" s="1231"/>
      <c r="CQ128" s="1231"/>
    </row>
    <row r="129" spans="89:95">
      <c r="CK129" s="536"/>
      <c r="CL129" s="536"/>
      <c r="CM129" s="81"/>
      <c r="CN129" s="1230"/>
      <c r="CO129" s="1231"/>
      <c r="CP129" s="1231"/>
      <c r="CQ129" s="1231"/>
    </row>
    <row r="130" spans="89:95">
      <c r="CK130" s="536"/>
      <c r="CL130" s="536"/>
      <c r="CM130" s="81"/>
      <c r="CN130" s="1230"/>
      <c r="CO130" s="1231"/>
      <c r="CP130" s="1231"/>
      <c r="CQ130" s="1231"/>
    </row>
    <row r="131" spans="89:95">
      <c r="CK131" s="536"/>
      <c r="CL131" s="536"/>
      <c r="CM131" s="81"/>
      <c r="CN131" s="1230"/>
      <c r="CO131" s="1231"/>
      <c r="CP131" s="1231"/>
      <c r="CQ131" s="1231"/>
    </row>
    <row r="132" spans="89:95">
      <c r="CK132" s="536"/>
      <c r="CL132" s="536"/>
      <c r="CM132" s="81"/>
      <c r="CN132" s="1230"/>
      <c r="CO132" s="1231"/>
      <c r="CP132" s="1231"/>
      <c r="CQ132" s="1231"/>
    </row>
    <row r="133" spans="89:95">
      <c r="CK133" s="536"/>
      <c r="CL133" s="536"/>
      <c r="CM133" s="81"/>
      <c r="CN133" s="1230"/>
      <c r="CO133" s="1231"/>
      <c r="CP133" s="1231"/>
      <c r="CQ133" s="1231"/>
    </row>
    <row r="134" spans="89:95">
      <c r="CK134" s="536"/>
      <c r="CL134" s="536"/>
      <c r="CM134" s="81"/>
      <c r="CN134" s="1230"/>
      <c r="CO134" s="1231"/>
      <c r="CP134" s="1231"/>
      <c r="CQ134" s="1231"/>
    </row>
    <row r="135" spans="89:95">
      <c r="CK135" s="536"/>
      <c r="CL135" s="536"/>
      <c r="CM135" s="81"/>
      <c r="CN135" s="1230"/>
      <c r="CO135" s="1231"/>
      <c r="CP135" s="1231"/>
      <c r="CQ135" s="1231"/>
    </row>
    <row r="136" spans="89:95">
      <c r="CK136" s="536"/>
      <c r="CL136" s="536"/>
      <c r="CM136" s="81"/>
      <c r="CN136" s="1230"/>
      <c r="CO136" s="1231"/>
      <c r="CP136" s="1231"/>
      <c r="CQ136" s="1231"/>
    </row>
    <row r="137" spans="89:95">
      <c r="CK137" s="536"/>
      <c r="CL137" s="536"/>
      <c r="CM137" s="81"/>
      <c r="CN137" s="1230"/>
      <c r="CO137" s="1231"/>
      <c r="CP137" s="1231"/>
      <c r="CQ137" s="1231"/>
    </row>
    <row r="138" spans="89:95">
      <c r="CK138" s="536"/>
      <c r="CL138" s="536"/>
      <c r="CM138" s="81"/>
      <c r="CN138" s="1230"/>
      <c r="CO138" s="1231"/>
      <c r="CP138" s="1231"/>
      <c r="CQ138" s="1231"/>
    </row>
    <row r="139" spans="89:95">
      <c r="CK139" s="536"/>
      <c r="CL139" s="536"/>
      <c r="CM139" s="81"/>
      <c r="CN139" s="1230"/>
      <c r="CO139" s="1231"/>
      <c r="CP139" s="1231"/>
      <c r="CQ139" s="1231"/>
    </row>
    <row r="140" spans="89:95">
      <c r="CK140" s="536"/>
      <c r="CL140" s="536"/>
      <c r="CM140" s="81"/>
      <c r="CN140" s="1230"/>
      <c r="CO140" s="1231"/>
      <c r="CP140" s="1231"/>
      <c r="CQ140" s="1231"/>
    </row>
    <row r="141" spans="89:95">
      <c r="CK141" s="536"/>
      <c r="CL141" s="536"/>
      <c r="CM141" s="81"/>
      <c r="CN141" s="1230"/>
      <c r="CO141" s="1231"/>
      <c r="CP141" s="1231"/>
      <c r="CQ141" s="1231"/>
    </row>
    <row r="142" spans="89:95">
      <c r="CK142" s="536"/>
      <c r="CL142" s="536"/>
      <c r="CM142" s="81"/>
      <c r="CN142" s="1230"/>
      <c r="CO142" s="1231"/>
      <c r="CP142" s="1231"/>
      <c r="CQ142" s="1231"/>
    </row>
    <row r="143" spans="89:95">
      <c r="CK143" s="536"/>
      <c r="CL143" s="536"/>
      <c r="CM143" s="81"/>
      <c r="CN143" s="1230"/>
      <c r="CO143" s="1231"/>
      <c r="CP143" s="1231"/>
      <c r="CQ143" s="1231"/>
    </row>
    <row r="144" spans="89:95">
      <c r="CK144" s="536"/>
      <c r="CL144" s="536"/>
      <c r="CM144" s="81"/>
      <c r="CN144" s="1230"/>
      <c r="CO144" s="1231"/>
      <c r="CP144" s="1231"/>
      <c r="CQ144" s="1231"/>
    </row>
    <row r="145" spans="89:95">
      <c r="CK145" s="536"/>
      <c r="CL145" s="536"/>
      <c r="CM145" s="81"/>
      <c r="CN145" s="1230"/>
      <c r="CO145" s="1231"/>
      <c r="CP145" s="1231"/>
      <c r="CQ145" s="1231"/>
    </row>
    <row r="146" spans="89:95">
      <c r="CK146" s="536"/>
      <c r="CL146" s="536"/>
      <c r="CM146" s="81"/>
      <c r="CN146" s="1230"/>
      <c r="CO146" s="1231"/>
      <c r="CP146" s="1231"/>
      <c r="CQ146" s="1231"/>
    </row>
    <row r="147" spans="89:95">
      <c r="CK147" s="536"/>
      <c r="CL147" s="536"/>
      <c r="CM147" s="81"/>
      <c r="CN147" s="1230"/>
      <c r="CO147" s="1231"/>
      <c r="CP147" s="1231"/>
      <c r="CQ147" s="1231"/>
    </row>
    <row r="148" spans="89:95">
      <c r="CK148" s="536"/>
      <c r="CL148" s="536"/>
      <c r="CM148" s="81"/>
      <c r="CN148" s="1230"/>
      <c r="CO148" s="1231"/>
      <c r="CP148" s="1231"/>
      <c r="CQ148" s="1231"/>
    </row>
    <row r="149" spans="89:95">
      <c r="CK149" s="536"/>
      <c r="CL149" s="536"/>
      <c r="CM149" s="81"/>
      <c r="CN149" s="1230"/>
      <c r="CO149" s="1231"/>
      <c r="CP149" s="1231"/>
      <c r="CQ149" s="1231"/>
    </row>
    <row r="150" spans="89:95">
      <c r="CK150" s="536"/>
      <c r="CL150" s="536"/>
      <c r="CM150" s="81"/>
      <c r="CN150" s="1230"/>
      <c r="CO150" s="1231"/>
      <c r="CP150" s="1231"/>
      <c r="CQ150" s="1231"/>
    </row>
    <row r="151" spans="89:95">
      <c r="CK151" s="536"/>
      <c r="CL151" s="536"/>
      <c r="CM151" s="81"/>
      <c r="CN151" s="1230"/>
      <c r="CO151" s="1231"/>
      <c r="CP151" s="1231"/>
      <c r="CQ151" s="1231"/>
    </row>
    <row r="152" spans="89:95">
      <c r="CK152" s="536"/>
      <c r="CL152" s="536"/>
      <c r="CM152" s="81"/>
      <c r="CN152" s="1230"/>
      <c r="CO152" s="1231"/>
      <c r="CP152" s="1231"/>
      <c r="CQ152" s="1231"/>
    </row>
    <row r="153" spans="89:95">
      <c r="CK153" s="536"/>
      <c r="CL153" s="536"/>
      <c r="CM153" s="81"/>
      <c r="CN153" s="1230"/>
      <c r="CO153" s="1231"/>
      <c r="CP153" s="1231"/>
      <c r="CQ153" s="1231"/>
    </row>
    <row r="154" spans="89:95">
      <c r="CK154" s="536"/>
      <c r="CL154" s="536"/>
      <c r="CM154" s="81"/>
      <c r="CN154" s="1230"/>
      <c r="CO154" s="1231"/>
      <c r="CP154" s="1231"/>
      <c r="CQ154" s="1231"/>
    </row>
    <row r="155" spans="89:95">
      <c r="CK155" s="536"/>
      <c r="CL155" s="536"/>
      <c r="CM155" s="81"/>
      <c r="CN155" s="1230"/>
      <c r="CO155" s="1231"/>
      <c r="CP155" s="1231"/>
      <c r="CQ155" s="1231"/>
    </row>
    <row r="156" spans="89:95">
      <c r="CK156" s="536"/>
      <c r="CL156" s="536"/>
      <c r="CM156" s="81"/>
      <c r="CN156" s="1230"/>
      <c r="CO156" s="1231"/>
      <c r="CP156" s="1231"/>
      <c r="CQ156" s="1231"/>
    </row>
    <row r="157" spans="89:95">
      <c r="CK157" s="536"/>
      <c r="CL157" s="536"/>
      <c r="CM157" s="81"/>
      <c r="CN157" s="1230"/>
      <c r="CO157" s="1231"/>
      <c r="CP157" s="1231"/>
      <c r="CQ157" s="1231"/>
    </row>
    <row r="158" spans="89:95">
      <c r="CK158" s="536"/>
      <c r="CL158" s="536"/>
      <c r="CM158" s="81"/>
      <c r="CN158" s="1230"/>
      <c r="CO158" s="1231"/>
      <c r="CP158" s="1231"/>
      <c r="CQ158" s="1231"/>
    </row>
    <row r="159" spans="89:95">
      <c r="CK159" s="536"/>
      <c r="CL159" s="536"/>
      <c r="CM159" s="81"/>
      <c r="CN159" s="1230"/>
      <c r="CO159" s="1231"/>
      <c r="CP159" s="1231"/>
      <c r="CQ159" s="1231"/>
    </row>
    <row r="160" spans="89:95">
      <c r="CK160" s="536"/>
      <c r="CL160" s="536"/>
      <c r="CM160" s="81"/>
      <c r="CN160" s="1230"/>
      <c r="CO160" s="1231"/>
      <c r="CP160" s="1231"/>
      <c r="CQ160" s="1231"/>
    </row>
    <row r="161" spans="89:95">
      <c r="CK161" s="536"/>
      <c r="CL161" s="536"/>
      <c r="CM161" s="81"/>
      <c r="CN161" s="1230"/>
      <c r="CO161" s="1231"/>
      <c r="CP161" s="1231"/>
      <c r="CQ161" s="1231"/>
    </row>
    <row r="162" spans="89:95">
      <c r="CK162" s="536"/>
      <c r="CL162" s="536"/>
      <c r="CM162" s="81"/>
      <c r="CN162" s="1230"/>
      <c r="CO162" s="1231"/>
      <c r="CP162" s="1231"/>
      <c r="CQ162" s="1231"/>
    </row>
    <row r="163" spans="89:95">
      <c r="CK163" s="536"/>
      <c r="CL163" s="536"/>
      <c r="CM163" s="81"/>
      <c r="CN163" s="1230"/>
      <c r="CO163" s="1231"/>
      <c r="CP163" s="1231"/>
      <c r="CQ163" s="1231"/>
    </row>
    <row r="164" spans="89:95">
      <c r="CK164" s="536"/>
      <c r="CL164" s="536"/>
      <c r="CM164" s="81"/>
      <c r="CN164" s="1230"/>
      <c r="CO164" s="1231"/>
      <c r="CP164" s="1231"/>
      <c r="CQ164" s="1231"/>
    </row>
    <row r="165" spans="89:95">
      <c r="CK165" s="536"/>
      <c r="CL165" s="536"/>
      <c r="CM165" s="81"/>
      <c r="CN165" s="1230"/>
      <c r="CO165" s="1231"/>
      <c r="CP165" s="1231"/>
      <c r="CQ165" s="1231"/>
    </row>
    <row r="166" spans="89:95">
      <c r="CK166" s="536"/>
      <c r="CL166" s="536"/>
      <c r="CM166" s="81"/>
      <c r="CN166" s="1230"/>
      <c r="CO166" s="1231"/>
      <c r="CP166" s="1231"/>
      <c r="CQ166" s="1231"/>
    </row>
    <row r="167" spans="89:95">
      <c r="CK167" s="536"/>
      <c r="CL167" s="536"/>
      <c r="CM167" s="81"/>
      <c r="CN167" s="1230"/>
      <c r="CO167" s="1231"/>
      <c r="CP167" s="1231"/>
      <c r="CQ167" s="1231"/>
    </row>
    <row r="168" spans="89:95">
      <c r="CK168" s="536"/>
      <c r="CL168" s="536"/>
      <c r="CM168" s="81"/>
      <c r="CN168" s="1230"/>
      <c r="CO168" s="1231"/>
      <c r="CP168" s="1231"/>
      <c r="CQ168" s="1231"/>
    </row>
    <row r="169" spans="89:95">
      <c r="CK169" s="536"/>
      <c r="CL169" s="536"/>
      <c r="CM169" s="81"/>
      <c r="CN169" s="1230"/>
      <c r="CO169" s="1231"/>
      <c r="CP169" s="1231"/>
      <c r="CQ169" s="1231"/>
    </row>
    <row r="170" spans="89:95">
      <c r="CK170" s="536"/>
      <c r="CL170" s="536"/>
      <c r="CM170" s="81"/>
      <c r="CN170" s="1230"/>
      <c r="CO170" s="1231"/>
      <c r="CP170" s="1231"/>
      <c r="CQ170" s="1231"/>
    </row>
    <row r="171" spans="89:95">
      <c r="CK171" s="536"/>
      <c r="CL171" s="536"/>
      <c r="CM171" s="81"/>
      <c r="CN171" s="1230"/>
      <c r="CO171" s="1231"/>
      <c r="CP171" s="1231"/>
      <c r="CQ171" s="1231"/>
    </row>
    <row r="172" spans="89:95">
      <c r="CK172" s="536"/>
      <c r="CL172" s="536"/>
      <c r="CM172" s="81"/>
      <c r="CN172" s="1230"/>
      <c r="CO172" s="1231"/>
      <c r="CP172" s="1231"/>
      <c r="CQ172" s="1231"/>
    </row>
    <row r="173" spans="89:95">
      <c r="CK173" s="536"/>
      <c r="CL173" s="536"/>
      <c r="CM173" s="81"/>
      <c r="CN173" s="1230"/>
      <c r="CO173" s="1231"/>
      <c r="CP173" s="1231"/>
      <c r="CQ173" s="1231"/>
    </row>
    <row r="174" spans="89:95">
      <c r="CK174" s="536"/>
      <c r="CL174" s="536"/>
      <c r="CM174" s="81"/>
      <c r="CN174" s="1230"/>
      <c r="CO174" s="1231"/>
      <c r="CP174" s="1231"/>
      <c r="CQ174" s="1231"/>
    </row>
    <row r="175" spans="89:95">
      <c r="CK175" s="536"/>
      <c r="CL175" s="536"/>
      <c r="CM175" s="81"/>
      <c r="CN175" s="1230"/>
      <c r="CO175" s="1231"/>
      <c r="CP175" s="1231"/>
      <c r="CQ175" s="1231"/>
    </row>
    <row r="176" spans="89:95">
      <c r="CK176" s="536"/>
      <c r="CL176" s="536"/>
      <c r="CM176" s="81"/>
      <c r="CN176" s="1230"/>
      <c r="CO176" s="1231"/>
      <c r="CP176" s="1231"/>
      <c r="CQ176" s="1231"/>
    </row>
    <row r="177" spans="89:95">
      <c r="CK177" s="536"/>
      <c r="CL177" s="536"/>
      <c r="CM177" s="81"/>
      <c r="CN177" s="1230"/>
      <c r="CO177" s="1231"/>
      <c r="CP177" s="1231"/>
      <c r="CQ177" s="1231"/>
    </row>
    <row r="178" spans="89:95">
      <c r="CK178" s="536"/>
      <c r="CL178" s="536"/>
      <c r="CM178" s="81"/>
      <c r="CN178" s="1230"/>
      <c r="CO178" s="1231"/>
      <c r="CP178" s="1231"/>
      <c r="CQ178" s="1231"/>
    </row>
    <row r="179" spans="89:95">
      <c r="CK179" s="536"/>
      <c r="CL179" s="536"/>
      <c r="CM179" s="81"/>
      <c r="CN179" s="1230"/>
      <c r="CO179" s="1231"/>
      <c r="CP179" s="1231"/>
      <c r="CQ179" s="1231"/>
    </row>
    <row r="180" spans="89:95">
      <c r="CK180" s="536"/>
      <c r="CL180" s="536"/>
      <c r="CM180" s="81"/>
      <c r="CN180" s="1230"/>
      <c r="CO180" s="1231"/>
      <c r="CP180" s="1231"/>
      <c r="CQ180" s="1231"/>
    </row>
    <row r="181" spans="89:95">
      <c r="CK181" s="536"/>
      <c r="CL181" s="536"/>
      <c r="CM181" s="81"/>
      <c r="CN181" s="1230"/>
      <c r="CO181" s="1231"/>
      <c r="CP181" s="1231"/>
      <c r="CQ181" s="1231"/>
    </row>
    <row r="182" spans="89:95">
      <c r="CK182" s="536"/>
      <c r="CL182" s="536"/>
      <c r="CM182" s="81"/>
      <c r="CN182" s="1230"/>
      <c r="CO182" s="1231"/>
      <c r="CP182" s="1231"/>
      <c r="CQ182" s="1231"/>
    </row>
    <row r="183" spans="89:95">
      <c r="CK183" s="536"/>
      <c r="CL183" s="536"/>
      <c r="CM183" s="81"/>
      <c r="CN183" s="1230"/>
      <c r="CO183" s="1231"/>
      <c r="CP183" s="1231"/>
      <c r="CQ183" s="1231"/>
    </row>
    <row r="184" spans="89:95">
      <c r="CK184" s="536"/>
      <c r="CL184" s="536"/>
      <c r="CM184" s="81"/>
      <c r="CN184" s="1230"/>
      <c r="CO184" s="1231"/>
      <c r="CP184" s="1231"/>
      <c r="CQ184" s="1231"/>
    </row>
    <row r="185" spans="89:95">
      <c r="CK185" s="536"/>
      <c r="CL185" s="536"/>
      <c r="CM185" s="81"/>
      <c r="CN185" s="1230"/>
      <c r="CO185" s="1231"/>
      <c r="CP185" s="1231"/>
      <c r="CQ185" s="1231"/>
    </row>
    <row r="186" spans="89:95">
      <c r="CK186" s="536"/>
      <c r="CL186" s="536"/>
      <c r="CM186" s="81"/>
      <c r="CN186" s="1230"/>
      <c r="CO186" s="1231"/>
      <c r="CP186" s="1231"/>
      <c r="CQ186" s="1231"/>
    </row>
    <row r="187" spans="89:95">
      <c r="CK187" s="536"/>
      <c r="CL187" s="536"/>
      <c r="CM187" s="81"/>
      <c r="CN187" s="1230"/>
      <c r="CO187" s="1231"/>
      <c r="CP187" s="1231"/>
      <c r="CQ187" s="1231"/>
    </row>
    <row r="188" spans="89:95">
      <c r="CK188" s="536"/>
      <c r="CL188" s="536"/>
      <c r="CM188" s="81"/>
      <c r="CN188" s="1230"/>
      <c r="CO188" s="1231"/>
      <c r="CP188" s="1231"/>
      <c r="CQ188" s="1231"/>
    </row>
    <row r="189" spans="89:95">
      <c r="CK189" s="536"/>
      <c r="CL189" s="536"/>
      <c r="CM189" s="81"/>
      <c r="CN189" s="1230"/>
      <c r="CO189" s="1231"/>
      <c r="CP189" s="1231"/>
      <c r="CQ189" s="1231"/>
    </row>
    <row r="190" spans="89:95">
      <c r="CK190" s="536"/>
      <c r="CL190" s="536"/>
      <c r="CM190" s="81"/>
      <c r="CN190" s="1230"/>
      <c r="CO190" s="1231"/>
      <c r="CP190" s="1231"/>
      <c r="CQ190" s="1231"/>
    </row>
    <row r="191" spans="89:95">
      <c r="CK191" s="536"/>
      <c r="CL191" s="536"/>
      <c r="CM191" s="81"/>
      <c r="CN191" s="1230"/>
      <c r="CO191" s="1231"/>
      <c r="CP191" s="1231"/>
      <c r="CQ191" s="1231"/>
    </row>
    <row r="192" spans="89:95">
      <c r="CK192" s="536"/>
      <c r="CL192" s="536"/>
      <c r="CM192" s="81"/>
      <c r="CN192" s="1230"/>
      <c r="CO192" s="1231"/>
      <c r="CP192" s="1231"/>
      <c r="CQ192" s="1231"/>
    </row>
    <row r="193" spans="89:95">
      <c r="CK193" s="536"/>
      <c r="CL193" s="536"/>
      <c r="CM193" s="81"/>
      <c r="CN193" s="1230"/>
      <c r="CO193" s="1231"/>
      <c r="CP193" s="1231"/>
      <c r="CQ193" s="1231"/>
    </row>
    <row r="194" spans="89:95">
      <c r="CK194" s="536"/>
      <c r="CL194" s="536"/>
      <c r="CM194" s="81"/>
      <c r="CN194" s="1230"/>
      <c r="CO194" s="1231"/>
      <c r="CP194" s="1231"/>
      <c r="CQ194" s="1231"/>
    </row>
    <row r="195" spans="89:95">
      <c r="CK195" s="536"/>
      <c r="CL195" s="536"/>
      <c r="CM195" s="81"/>
      <c r="CN195" s="1230"/>
      <c r="CO195" s="1231"/>
      <c r="CP195" s="1231"/>
      <c r="CQ195" s="1231"/>
    </row>
    <row r="196" spans="89:95">
      <c r="CK196" s="536"/>
      <c r="CL196" s="536"/>
      <c r="CM196" s="81"/>
      <c r="CN196" s="1230"/>
      <c r="CO196" s="1231"/>
      <c r="CP196" s="1231"/>
      <c r="CQ196" s="1231"/>
    </row>
    <row r="197" spans="89:95">
      <c r="CK197" s="536"/>
      <c r="CL197" s="536"/>
      <c r="CM197" s="81"/>
      <c r="CN197" s="1230"/>
      <c r="CO197" s="1231"/>
      <c r="CP197" s="1231"/>
      <c r="CQ197" s="1231"/>
    </row>
    <row r="198" spans="89:95">
      <c r="CK198" s="536"/>
      <c r="CL198" s="536"/>
      <c r="CM198" s="81"/>
      <c r="CN198" s="1230"/>
      <c r="CO198" s="1231"/>
      <c r="CP198" s="1231"/>
      <c r="CQ198" s="1231"/>
    </row>
    <row r="199" spans="89:95">
      <c r="CK199" s="536"/>
      <c r="CL199" s="536"/>
      <c r="CM199" s="81"/>
      <c r="CN199" s="1230"/>
      <c r="CO199" s="1231"/>
      <c r="CP199" s="1231"/>
      <c r="CQ199" s="1231"/>
    </row>
    <row r="200" spans="89:95">
      <c r="CK200" s="536"/>
      <c r="CL200" s="536"/>
      <c r="CM200" s="81"/>
      <c r="CN200" s="1230"/>
      <c r="CO200" s="1231"/>
      <c r="CP200" s="1231"/>
      <c r="CQ200" s="1231"/>
    </row>
    <row r="201" spans="89:95">
      <c r="CK201" s="536"/>
      <c r="CL201" s="536"/>
      <c r="CM201" s="81"/>
      <c r="CN201" s="1230"/>
      <c r="CO201" s="1231"/>
      <c r="CP201" s="1231"/>
      <c r="CQ201" s="1231"/>
    </row>
    <row r="202" spans="89:95">
      <c r="CK202" s="536"/>
      <c r="CL202" s="536"/>
      <c r="CM202" s="81"/>
      <c r="CN202" s="1230"/>
      <c r="CO202" s="1231"/>
      <c r="CP202" s="1231"/>
      <c r="CQ202" s="1231"/>
    </row>
    <row r="203" spans="89:95">
      <c r="CK203" s="536"/>
      <c r="CL203" s="536"/>
      <c r="CM203" s="81"/>
      <c r="CN203" s="1230"/>
      <c r="CO203" s="1231"/>
      <c r="CP203" s="1231"/>
      <c r="CQ203" s="1231"/>
    </row>
    <row r="204" spans="89:95">
      <c r="CK204" s="536"/>
      <c r="CL204" s="536"/>
      <c r="CM204" s="81"/>
      <c r="CN204" s="1230"/>
      <c r="CO204" s="1231"/>
      <c r="CP204" s="1231"/>
      <c r="CQ204" s="1231"/>
    </row>
    <row r="205" spans="89:95">
      <c r="CK205" s="536"/>
      <c r="CL205" s="536"/>
      <c r="CM205" s="81"/>
      <c r="CN205" s="1230"/>
      <c r="CO205" s="1231"/>
      <c r="CP205" s="1231"/>
      <c r="CQ205" s="1231"/>
    </row>
    <row r="206" spans="89:95">
      <c r="CK206" s="536"/>
      <c r="CL206" s="536"/>
      <c r="CM206" s="81"/>
      <c r="CN206" s="1230"/>
      <c r="CO206" s="1231"/>
      <c r="CP206" s="1231"/>
      <c r="CQ206" s="1231"/>
    </row>
    <row r="207" spans="89:95">
      <c r="CK207" s="536"/>
      <c r="CL207" s="536"/>
      <c r="CM207" s="81"/>
      <c r="CN207" s="1230"/>
      <c r="CO207" s="1231"/>
      <c r="CP207" s="1231"/>
      <c r="CQ207" s="1231"/>
    </row>
    <row r="208" spans="89:95">
      <c r="CK208" s="536"/>
      <c r="CL208" s="536"/>
      <c r="CM208" s="81"/>
      <c r="CN208" s="1230"/>
      <c r="CO208" s="1231"/>
      <c r="CP208" s="1231"/>
      <c r="CQ208" s="1231"/>
    </row>
    <row r="209" spans="89:95">
      <c r="CK209" s="536"/>
      <c r="CL209" s="536"/>
      <c r="CM209" s="81"/>
      <c r="CN209" s="1230"/>
      <c r="CO209" s="1231"/>
      <c r="CP209" s="1231"/>
      <c r="CQ209" s="1231"/>
    </row>
    <row r="210" spans="89:95">
      <c r="CK210" s="536"/>
      <c r="CL210" s="536"/>
      <c r="CM210" s="81"/>
      <c r="CN210" s="1230"/>
      <c r="CO210" s="1231"/>
      <c r="CP210" s="1231"/>
      <c r="CQ210" s="1231"/>
    </row>
    <row r="211" spans="89:95">
      <c r="CK211" s="536"/>
      <c r="CL211" s="536"/>
      <c r="CM211" s="81"/>
      <c r="CN211" s="1230"/>
      <c r="CO211" s="1231"/>
      <c r="CP211" s="1231"/>
      <c r="CQ211" s="1231"/>
    </row>
    <row r="212" spans="89:95">
      <c r="CK212" s="536"/>
      <c r="CL212" s="536"/>
      <c r="CM212" s="81"/>
      <c r="CN212" s="1230"/>
      <c r="CO212" s="1231"/>
      <c r="CP212" s="1231"/>
      <c r="CQ212" s="1231"/>
    </row>
    <row r="213" spans="89:95">
      <c r="CK213" s="536"/>
      <c r="CL213" s="536"/>
      <c r="CM213" s="81"/>
      <c r="CN213" s="1230"/>
      <c r="CO213" s="1231"/>
      <c r="CP213" s="1231"/>
      <c r="CQ213" s="1231"/>
    </row>
    <row r="214" spans="89:95">
      <c r="CK214" s="536"/>
      <c r="CL214" s="536"/>
      <c r="CM214" s="81"/>
      <c r="CN214" s="1230"/>
      <c r="CO214" s="1231"/>
      <c r="CP214" s="1231"/>
      <c r="CQ214" s="1231"/>
    </row>
    <row r="215" spans="89:95">
      <c r="CK215" s="536"/>
      <c r="CL215" s="536"/>
      <c r="CM215" s="81"/>
      <c r="CN215" s="1230"/>
      <c r="CO215" s="1231"/>
      <c r="CP215" s="1231"/>
      <c r="CQ215" s="1231"/>
    </row>
    <row r="216" spans="89:95">
      <c r="CK216" s="536"/>
      <c r="CL216" s="536"/>
      <c r="CM216" s="81"/>
      <c r="CN216" s="1230"/>
      <c r="CO216" s="1231"/>
      <c r="CP216" s="1231"/>
      <c r="CQ216" s="1231"/>
    </row>
    <row r="217" spans="89:95">
      <c r="CK217" s="536"/>
      <c r="CL217" s="536"/>
      <c r="CM217" s="81"/>
      <c r="CN217" s="1230"/>
      <c r="CO217" s="1231"/>
      <c r="CP217" s="1231"/>
      <c r="CQ217" s="1231"/>
    </row>
    <row r="218" spans="89:95">
      <c r="CK218" s="536"/>
      <c r="CL218" s="536"/>
      <c r="CM218" s="81"/>
      <c r="CN218" s="1230"/>
      <c r="CO218" s="1231"/>
      <c r="CP218" s="1231"/>
      <c r="CQ218" s="1231"/>
    </row>
    <row r="219" spans="89:95">
      <c r="CK219" s="536"/>
      <c r="CL219" s="536"/>
      <c r="CM219" s="81"/>
      <c r="CN219" s="1230"/>
      <c r="CO219" s="1231"/>
      <c r="CP219" s="1231"/>
      <c r="CQ219" s="1231"/>
    </row>
    <row r="220" spans="89:95">
      <c r="CK220" s="536"/>
      <c r="CL220" s="536"/>
      <c r="CM220" s="81"/>
      <c r="CN220" s="1230"/>
      <c r="CO220" s="1231"/>
      <c r="CP220" s="1231"/>
      <c r="CQ220" s="1231"/>
    </row>
    <row r="221" spans="89:95">
      <c r="CK221" s="536"/>
      <c r="CL221" s="536"/>
      <c r="CM221" s="81"/>
      <c r="CN221" s="1230"/>
      <c r="CO221" s="1231"/>
      <c r="CP221" s="1231"/>
      <c r="CQ221" s="1231"/>
    </row>
    <row r="222" spans="89:95">
      <c r="CK222" s="536"/>
      <c r="CL222" s="536"/>
      <c r="CM222" s="81"/>
      <c r="CN222" s="1230"/>
      <c r="CO222" s="1231"/>
      <c r="CP222" s="1231"/>
      <c r="CQ222" s="1231"/>
    </row>
    <row r="223" spans="89:95">
      <c r="CK223" s="536"/>
      <c r="CL223" s="536"/>
      <c r="CM223" s="81"/>
      <c r="CN223" s="1230"/>
      <c r="CO223" s="1231"/>
      <c r="CP223" s="1231"/>
      <c r="CQ223" s="1231"/>
    </row>
    <row r="224" spans="89:95">
      <c r="CK224" s="536"/>
      <c r="CL224" s="536"/>
      <c r="CM224" s="81"/>
      <c r="CN224" s="1230"/>
      <c r="CO224" s="1231"/>
      <c r="CP224" s="1231"/>
      <c r="CQ224" s="1231"/>
    </row>
    <row r="225" spans="89:95">
      <c r="CK225" s="536"/>
      <c r="CL225" s="536"/>
      <c r="CM225" s="81"/>
      <c r="CN225" s="1230"/>
      <c r="CO225" s="1231"/>
      <c r="CP225" s="1231"/>
      <c r="CQ225" s="1231"/>
    </row>
    <row r="226" spans="89:95">
      <c r="CK226" s="536"/>
      <c r="CL226" s="536"/>
      <c r="CM226" s="81"/>
      <c r="CN226" s="1230"/>
      <c r="CO226" s="1231"/>
      <c r="CP226" s="1231"/>
      <c r="CQ226" s="1231"/>
    </row>
    <row r="227" spans="89:95">
      <c r="CK227" s="536"/>
      <c r="CL227" s="536"/>
      <c r="CM227" s="81"/>
      <c r="CN227" s="1230"/>
      <c r="CO227" s="1231"/>
      <c r="CP227" s="1231"/>
      <c r="CQ227" s="1231"/>
    </row>
    <row r="228" spans="89:95">
      <c r="CK228" s="536"/>
      <c r="CL228" s="536"/>
      <c r="CM228" s="81"/>
      <c r="CN228" s="1230"/>
      <c r="CO228" s="1231"/>
      <c r="CP228" s="1231"/>
      <c r="CQ228" s="1231"/>
    </row>
    <row r="229" spans="89:95">
      <c r="CK229" s="536"/>
      <c r="CL229" s="536"/>
      <c r="CM229" s="81"/>
      <c r="CN229" s="1230"/>
      <c r="CO229" s="1231"/>
      <c r="CP229" s="1231"/>
      <c r="CQ229" s="1231"/>
    </row>
    <row r="230" spans="89:95">
      <c r="CK230" s="536"/>
      <c r="CL230" s="536"/>
      <c r="CM230" s="81"/>
      <c r="CN230" s="1230"/>
      <c r="CO230" s="1231"/>
      <c r="CP230" s="1231"/>
      <c r="CQ230" s="1231"/>
    </row>
    <row r="231" spans="89:95">
      <c r="CK231" s="536"/>
      <c r="CL231" s="536"/>
      <c r="CM231" s="81"/>
      <c r="CN231" s="1230"/>
      <c r="CO231" s="1231"/>
      <c r="CP231" s="1231"/>
      <c r="CQ231" s="1231"/>
    </row>
    <row r="232" spans="89:95">
      <c r="CK232" s="536"/>
      <c r="CL232" s="536"/>
      <c r="CM232" s="81"/>
      <c r="CN232" s="1230"/>
      <c r="CO232" s="1231"/>
      <c r="CP232" s="1231"/>
      <c r="CQ232" s="1231"/>
    </row>
    <row r="233" spans="89:95">
      <c r="CK233" s="536"/>
      <c r="CL233" s="536"/>
      <c r="CM233" s="81"/>
      <c r="CN233" s="1230"/>
      <c r="CO233" s="1231"/>
      <c r="CP233" s="1231"/>
      <c r="CQ233" s="1231"/>
    </row>
    <row r="234" spans="89:95">
      <c r="CK234" s="536"/>
      <c r="CL234" s="536"/>
      <c r="CM234" s="81"/>
      <c r="CN234" s="1230"/>
      <c r="CO234" s="1231"/>
      <c r="CP234" s="1231"/>
      <c r="CQ234" s="1231"/>
    </row>
    <row r="235" spans="89:95">
      <c r="CK235" s="536"/>
      <c r="CL235" s="536"/>
      <c r="CM235" s="81"/>
      <c r="CN235" s="1230"/>
      <c r="CO235" s="1231"/>
      <c r="CP235" s="1231"/>
      <c r="CQ235" s="1231"/>
    </row>
    <row r="236" spans="89:95">
      <c r="CK236" s="536"/>
      <c r="CL236" s="536"/>
      <c r="CM236" s="81"/>
      <c r="CN236" s="1230"/>
      <c r="CO236" s="1231"/>
      <c r="CP236" s="1231"/>
      <c r="CQ236" s="1231"/>
    </row>
    <row r="237" spans="89:95">
      <c r="CK237" s="536"/>
      <c r="CL237" s="536"/>
      <c r="CM237" s="81"/>
      <c r="CN237" s="1230"/>
      <c r="CO237" s="1231"/>
      <c r="CP237" s="1231"/>
      <c r="CQ237" s="1231"/>
    </row>
    <row r="238" spans="89:95">
      <c r="CK238" s="536"/>
      <c r="CL238" s="536"/>
      <c r="CM238" s="81"/>
      <c r="CN238" s="1230"/>
      <c r="CO238" s="1231"/>
      <c r="CP238" s="1231"/>
      <c r="CQ238" s="1231"/>
    </row>
    <row r="239" spans="89:95">
      <c r="CK239" s="536"/>
      <c r="CL239" s="536"/>
      <c r="CM239" s="81"/>
      <c r="CN239" s="1230"/>
      <c r="CO239" s="1231"/>
      <c r="CP239" s="1231"/>
      <c r="CQ239" s="1231"/>
    </row>
    <row r="240" spans="89:95">
      <c r="CK240" s="536"/>
      <c r="CL240" s="536"/>
      <c r="CM240" s="81"/>
      <c r="CN240" s="1230"/>
      <c r="CO240" s="1231"/>
      <c r="CP240" s="1231"/>
      <c r="CQ240" s="1231"/>
    </row>
    <row r="241" spans="89:95">
      <c r="CK241" s="536"/>
      <c r="CL241" s="536"/>
      <c r="CM241" s="81"/>
      <c r="CN241" s="1230"/>
      <c r="CO241" s="1231"/>
      <c r="CP241" s="1231"/>
      <c r="CQ241" s="1231"/>
    </row>
    <row r="242" spans="89:95">
      <c r="CK242" s="536"/>
      <c r="CL242" s="536"/>
      <c r="CM242" s="81"/>
      <c r="CN242" s="1230"/>
      <c r="CO242" s="1231"/>
      <c r="CP242" s="1231"/>
      <c r="CQ242" s="1231"/>
    </row>
    <row r="243" spans="89:95">
      <c r="CK243" s="536"/>
      <c r="CL243" s="536"/>
      <c r="CM243" s="81"/>
      <c r="CN243" s="1230"/>
      <c r="CO243" s="1231"/>
      <c r="CP243" s="1231"/>
      <c r="CQ243" s="1231"/>
    </row>
    <row r="244" spans="89:95">
      <c r="CK244" s="536"/>
      <c r="CL244" s="536"/>
      <c r="CM244" s="81"/>
      <c r="CN244" s="1230"/>
      <c r="CO244" s="1231"/>
      <c r="CP244" s="1231"/>
      <c r="CQ244" s="1231"/>
    </row>
    <row r="245" spans="89:95">
      <c r="CK245" s="536"/>
      <c r="CL245" s="536"/>
      <c r="CM245" s="81"/>
      <c r="CN245" s="1230"/>
      <c r="CO245" s="1231"/>
      <c r="CP245" s="1231"/>
      <c r="CQ245" s="1231"/>
    </row>
    <row r="246" spans="89:95">
      <c r="CK246" s="536"/>
      <c r="CL246" s="536"/>
      <c r="CM246" s="81"/>
      <c r="CN246" s="1230"/>
      <c r="CO246" s="1231"/>
      <c r="CP246" s="1231"/>
      <c r="CQ246" s="1231"/>
    </row>
    <row r="247" spans="89:95">
      <c r="CK247" s="536"/>
      <c r="CL247" s="536"/>
      <c r="CM247" s="81"/>
      <c r="CN247" s="1230"/>
      <c r="CO247" s="1231"/>
      <c r="CP247" s="1231"/>
      <c r="CQ247" s="1231"/>
    </row>
    <row r="248" spans="89:95">
      <c r="CK248" s="536"/>
      <c r="CL248" s="536"/>
      <c r="CM248" s="81"/>
      <c r="CN248" s="1230"/>
      <c r="CO248" s="1231"/>
      <c r="CP248" s="1231"/>
      <c r="CQ248" s="1231"/>
    </row>
    <row r="249" spans="89:95">
      <c r="CK249" s="536"/>
      <c r="CL249" s="536"/>
      <c r="CM249" s="81"/>
      <c r="CN249" s="1230"/>
      <c r="CO249" s="1231"/>
      <c r="CP249" s="1231"/>
      <c r="CQ249" s="1231"/>
    </row>
    <row r="250" spans="89:95">
      <c r="CK250" s="536"/>
      <c r="CL250" s="536"/>
      <c r="CM250" s="81"/>
      <c r="CN250" s="1230"/>
      <c r="CO250" s="1231"/>
      <c r="CP250" s="1231"/>
      <c r="CQ250" s="1231"/>
    </row>
    <row r="251" spans="89:95">
      <c r="CK251" s="536"/>
      <c r="CL251" s="536"/>
      <c r="CM251" s="81"/>
      <c r="CN251" s="1230"/>
      <c r="CO251" s="1231"/>
      <c r="CP251" s="1231"/>
      <c r="CQ251" s="1231"/>
    </row>
    <row r="252" spans="89:95">
      <c r="CK252" s="536"/>
      <c r="CL252" s="536"/>
      <c r="CM252" s="81"/>
      <c r="CN252" s="1230"/>
      <c r="CO252" s="1231"/>
      <c r="CP252" s="1231"/>
      <c r="CQ252" s="1231"/>
    </row>
    <row r="253" spans="89:95">
      <c r="CK253" s="536"/>
      <c r="CL253" s="536"/>
      <c r="CM253" s="81"/>
      <c r="CN253" s="1230"/>
      <c r="CO253" s="1231"/>
      <c r="CP253" s="1231"/>
      <c r="CQ253" s="1231"/>
    </row>
    <row r="254" spans="89:95">
      <c r="CK254" s="536"/>
      <c r="CL254" s="536"/>
      <c r="CM254" s="81"/>
      <c r="CN254" s="1230"/>
      <c r="CO254" s="1231"/>
      <c r="CP254" s="1231"/>
      <c r="CQ254" s="1231"/>
    </row>
    <row r="255" spans="89:95">
      <c r="CK255" s="536"/>
      <c r="CL255" s="536"/>
      <c r="CM255" s="81"/>
      <c r="CN255" s="1230"/>
      <c r="CO255" s="1231"/>
      <c r="CP255" s="1231"/>
      <c r="CQ255" s="1231"/>
    </row>
    <row r="256" spans="89:95">
      <c r="CK256" s="536"/>
      <c r="CL256" s="536"/>
      <c r="CM256" s="81"/>
      <c r="CN256" s="1230"/>
      <c r="CO256" s="1231"/>
      <c r="CP256" s="1231"/>
      <c r="CQ256" s="1231"/>
    </row>
    <row r="257" spans="89:95">
      <c r="CK257" s="536"/>
      <c r="CL257" s="536"/>
      <c r="CM257" s="81"/>
      <c r="CN257" s="1230"/>
      <c r="CO257" s="1231"/>
      <c r="CP257" s="1231"/>
      <c r="CQ257" s="1231"/>
    </row>
    <row r="258" spans="89:95">
      <c r="CK258" s="536"/>
      <c r="CL258" s="536"/>
      <c r="CM258" s="81"/>
      <c r="CN258" s="1230"/>
      <c r="CO258" s="1231"/>
      <c r="CP258" s="1231"/>
      <c r="CQ258" s="1231"/>
    </row>
    <row r="259" spans="89:95">
      <c r="CK259" s="536"/>
      <c r="CL259" s="536"/>
      <c r="CM259" s="81"/>
      <c r="CN259" s="1230"/>
      <c r="CO259" s="1231"/>
      <c r="CP259" s="1231"/>
      <c r="CQ259" s="1231"/>
    </row>
    <row r="260" spans="89:95">
      <c r="CK260" s="536"/>
      <c r="CL260" s="536"/>
      <c r="CM260" s="81"/>
      <c r="CN260" s="1230"/>
      <c r="CO260" s="1231"/>
      <c r="CP260" s="1231"/>
      <c r="CQ260" s="1231"/>
    </row>
    <row r="261" spans="89:95">
      <c r="CK261" s="536"/>
      <c r="CL261" s="536"/>
      <c r="CM261" s="81"/>
      <c r="CN261" s="1230"/>
      <c r="CO261" s="1231"/>
      <c r="CP261" s="1231"/>
      <c r="CQ261" s="1231"/>
    </row>
    <row r="262" spans="89:95">
      <c r="CK262" s="536"/>
      <c r="CL262" s="536"/>
      <c r="CM262" s="81"/>
      <c r="CN262" s="1230"/>
      <c r="CO262" s="1231"/>
      <c r="CP262" s="1231"/>
      <c r="CQ262" s="1231"/>
    </row>
    <row r="263" spans="89:95">
      <c r="CK263" s="536"/>
      <c r="CL263" s="536"/>
      <c r="CM263" s="81"/>
      <c r="CN263" s="1230"/>
      <c r="CO263" s="1231"/>
      <c r="CP263" s="1231"/>
      <c r="CQ263" s="1231"/>
    </row>
    <row r="264" spans="89:95">
      <c r="CK264" s="536"/>
      <c r="CL264" s="536"/>
      <c r="CM264" s="81"/>
      <c r="CN264" s="1230"/>
      <c r="CO264" s="1231"/>
      <c r="CP264" s="1231"/>
      <c r="CQ264" s="1231"/>
    </row>
    <row r="265" spans="89:95">
      <c r="CK265" s="536"/>
      <c r="CL265" s="536"/>
      <c r="CM265" s="81"/>
      <c r="CN265" s="1230"/>
      <c r="CO265" s="1231"/>
      <c r="CP265" s="1231"/>
      <c r="CQ265" s="1231"/>
    </row>
    <row r="266" spans="89:95">
      <c r="CK266" s="536"/>
      <c r="CL266" s="536"/>
      <c r="CM266" s="81"/>
      <c r="CN266" s="1230"/>
      <c r="CO266" s="1231"/>
      <c r="CP266" s="1231"/>
      <c r="CQ266" s="1231"/>
    </row>
    <row r="267" spans="89:95">
      <c r="CK267" s="536"/>
      <c r="CL267" s="536"/>
      <c r="CM267" s="81"/>
      <c r="CN267" s="1230"/>
      <c r="CO267" s="1231"/>
      <c r="CP267" s="1231"/>
      <c r="CQ267" s="1231"/>
    </row>
    <row r="268" spans="89:95">
      <c r="CK268" s="536"/>
      <c r="CL268" s="536"/>
      <c r="CM268" s="81"/>
      <c r="CN268" s="1230"/>
      <c r="CO268" s="1231"/>
      <c r="CP268" s="1231"/>
      <c r="CQ268" s="1231"/>
    </row>
    <row r="269" spans="89:95">
      <c r="CK269" s="536"/>
      <c r="CL269" s="536"/>
      <c r="CM269" s="81"/>
      <c r="CN269" s="1230"/>
      <c r="CO269" s="1231"/>
      <c r="CP269" s="1231"/>
      <c r="CQ269" s="1231"/>
    </row>
    <row r="270" spans="89:95">
      <c r="CK270" s="536"/>
      <c r="CL270" s="536"/>
      <c r="CM270" s="81"/>
      <c r="CN270" s="1230"/>
      <c r="CO270" s="1231"/>
      <c r="CP270" s="1231"/>
      <c r="CQ270" s="1231"/>
    </row>
    <row r="271" spans="89:95">
      <c r="CK271" s="536"/>
      <c r="CL271" s="536"/>
      <c r="CM271" s="81"/>
      <c r="CN271" s="1230"/>
      <c r="CO271" s="1231"/>
      <c r="CP271" s="1231"/>
      <c r="CQ271" s="1231"/>
    </row>
    <row r="272" spans="89:95">
      <c r="CK272" s="536"/>
      <c r="CL272" s="536"/>
      <c r="CM272" s="81"/>
      <c r="CN272" s="1230"/>
      <c r="CO272" s="1231"/>
      <c r="CP272" s="1231"/>
      <c r="CQ272" s="1231"/>
    </row>
    <row r="273" spans="89:95">
      <c r="CK273" s="536"/>
      <c r="CL273" s="536"/>
      <c r="CM273" s="81"/>
      <c r="CN273" s="1230"/>
      <c r="CO273" s="1231"/>
      <c r="CP273" s="1231"/>
      <c r="CQ273" s="1231"/>
    </row>
    <row r="274" spans="89:95">
      <c r="CK274" s="536"/>
      <c r="CL274" s="536"/>
      <c r="CM274" s="81"/>
      <c r="CN274" s="1230"/>
      <c r="CO274" s="1231"/>
      <c r="CP274" s="1231"/>
      <c r="CQ274" s="1231"/>
    </row>
    <row r="275" spans="89:95">
      <c r="CK275" s="536"/>
      <c r="CL275" s="536"/>
      <c r="CM275" s="81"/>
      <c r="CN275" s="1230"/>
      <c r="CO275" s="1231"/>
      <c r="CP275" s="1231"/>
      <c r="CQ275" s="1231"/>
    </row>
    <row r="276" spans="89:95">
      <c r="CK276" s="536"/>
      <c r="CL276" s="536"/>
      <c r="CM276" s="81"/>
      <c r="CN276" s="1230"/>
      <c r="CO276" s="1231"/>
      <c r="CP276" s="1231"/>
      <c r="CQ276" s="1231"/>
    </row>
    <row r="277" spans="89:95">
      <c r="CK277" s="536"/>
      <c r="CL277" s="536"/>
      <c r="CM277" s="81"/>
      <c r="CN277" s="1230"/>
      <c r="CO277" s="1231"/>
      <c r="CP277" s="1231"/>
      <c r="CQ277" s="1231"/>
    </row>
    <row r="278" spans="89:95">
      <c r="CK278" s="536"/>
      <c r="CL278" s="536"/>
      <c r="CM278" s="81"/>
      <c r="CN278" s="1230"/>
      <c r="CO278" s="1231"/>
      <c r="CP278" s="1231"/>
      <c r="CQ278" s="1231"/>
    </row>
    <row r="279" spans="89:95">
      <c r="CK279" s="536"/>
      <c r="CL279" s="536"/>
      <c r="CM279" s="81"/>
      <c r="CN279" s="1230"/>
      <c r="CO279" s="1231"/>
      <c r="CP279" s="1231"/>
      <c r="CQ279" s="1231"/>
    </row>
    <row r="280" spans="89:95">
      <c r="CK280" s="536"/>
      <c r="CL280" s="536"/>
      <c r="CM280" s="81"/>
      <c r="CN280" s="1230"/>
      <c r="CO280" s="1231"/>
      <c r="CP280" s="1231"/>
      <c r="CQ280" s="1231"/>
    </row>
    <row r="281" spans="89:95">
      <c r="CK281" s="536"/>
      <c r="CL281" s="536"/>
      <c r="CM281" s="81"/>
      <c r="CN281" s="1230"/>
      <c r="CO281" s="1231"/>
      <c r="CP281" s="1231"/>
      <c r="CQ281" s="1231"/>
    </row>
    <row r="282" spans="89:95">
      <c r="CK282" s="536"/>
      <c r="CL282" s="536"/>
      <c r="CM282" s="81"/>
      <c r="CN282" s="1230"/>
      <c r="CO282" s="1231"/>
      <c r="CP282" s="1231"/>
      <c r="CQ282" s="1231"/>
    </row>
    <row r="283" spans="89:95">
      <c r="CK283" s="536"/>
      <c r="CL283" s="536"/>
      <c r="CM283" s="81"/>
      <c r="CN283" s="1230"/>
      <c r="CO283" s="1231"/>
      <c r="CP283" s="1231"/>
      <c r="CQ283" s="1231"/>
    </row>
    <row r="284" spans="89:95">
      <c r="CK284" s="536"/>
      <c r="CL284" s="536"/>
      <c r="CM284" s="81"/>
      <c r="CN284" s="1230"/>
      <c r="CO284" s="1231"/>
      <c r="CP284" s="1231"/>
      <c r="CQ284" s="1231"/>
    </row>
    <row r="285" spans="89:95">
      <c r="CK285" s="536"/>
      <c r="CL285" s="536"/>
      <c r="CM285" s="81"/>
      <c r="CN285" s="1230"/>
      <c r="CO285" s="1231"/>
      <c r="CP285" s="1231"/>
      <c r="CQ285" s="1231"/>
    </row>
    <row r="286" spans="89:95">
      <c r="CK286" s="536"/>
      <c r="CL286" s="536"/>
      <c r="CM286" s="81"/>
      <c r="CN286" s="1230"/>
      <c r="CO286" s="1231"/>
      <c r="CP286" s="1231"/>
      <c r="CQ286" s="1231"/>
    </row>
    <row r="287" spans="89:95">
      <c r="CK287" s="536"/>
      <c r="CL287" s="536"/>
      <c r="CM287" s="81"/>
      <c r="CN287" s="1230"/>
      <c r="CO287" s="1231"/>
      <c r="CP287" s="1231"/>
      <c r="CQ287" s="1231"/>
    </row>
    <row r="288" spans="89:95">
      <c r="CK288" s="536"/>
      <c r="CL288" s="536"/>
      <c r="CM288" s="81"/>
      <c r="CN288" s="1230"/>
      <c r="CO288" s="1231"/>
      <c r="CP288" s="1231"/>
      <c r="CQ288" s="1231"/>
    </row>
    <row r="289" spans="89:95">
      <c r="CK289" s="536"/>
      <c r="CL289" s="536"/>
      <c r="CM289" s="81"/>
      <c r="CN289" s="1230"/>
      <c r="CO289" s="1231"/>
      <c r="CP289" s="1231"/>
      <c r="CQ289" s="1231"/>
    </row>
    <row r="290" spans="89:95">
      <c r="CK290" s="536"/>
      <c r="CL290" s="536"/>
      <c r="CM290" s="81"/>
      <c r="CN290" s="1230"/>
      <c r="CO290" s="1231"/>
      <c r="CP290" s="1231"/>
      <c r="CQ290" s="1231"/>
    </row>
    <row r="291" spans="89:95">
      <c r="CK291" s="536"/>
      <c r="CL291" s="536"/>
      <c r="CM291" s="81"/>
      <c r="CN291" s="1230"/>
      <c r="CO291" s="1231"/>
      <c r="CP291" s="1231"/>
      <c r="CQ291" s="1231"/>
    </row>
    <row r="292" spans="89:95">
      <c r="CK292" s="536"/>
      <c r="CL292" s="536"/>
      <c r="CM292" s="81"/>
      <c r="CN292" s="1230"/>
      <c r="CO292" s="1231"/>
      <c r="CP292" s="1231"/>
      <c r="CQ292" s="1231"/>
    </row>
    <row r="293" spans="89:95">
      <c r="CK293" s="536"/>
      <c r="CL293" s="536"/>
      <c r="CM293" s="81"/>
      <c r="CN293" s="1230"/>
      <c r="CO293" s="1231"/>
      <c r="CP293" s="1231"/>
      <c r="CQ293" s="1231"/>
    </row>
    <row r="294" spans="89:95">
      <c r="CK294" s="536"/>
      <c r="CL294" s="536"/>
      <c r="CM294" s="81"/>
      <c r="CN294" s="1230"/>
      <c r="CO294" s="1231"/>
      <c r="CP294" s="1231"/>
      <c r="CQ294" s="1231"/>
    </row>
    <row r="295" spans="89:95">
      <c r="CK295" s="536"/>
      <c r="CL295" s="536"/>
      <c r="CM295" s="81"/>
      <c r="CN295" s="1230"/>
      <c r="CO295" s="1231"/>
      <c r="CP295" s="1231"/>
      <c r="CQ295" s="1231"/>
    </row>
    <row r="296" spans="89:95">
      <c r="CK296" s="536"/>
      <c r="CL296" s="536"/>
      <c r="CM296" s="81"/>
      <c r="CN296" s="1230"/>
      <c r="CO296" s="1231"/>
      <c r="CP296" s="1231"/>
      <c r="CQ296" s="1231"/>
    </row>
    <row r="297" spans="89:95">
      <c r="CK297" s="536"/>
      <c r="CL297" s="536"/>
      <c r="CM297" s="81"/>
      <c r="CN297" s="1230"/>
      <c r="CO297" s="1231"/>
      <c r="CP297" s="1231"/>
      <c r="CQ297" s="1231"/>
    </row>
    <row r="298" spans="89:95">
      <c r="CK298" s="536"/>
      <c r="CL298" s="536"/>
      <c r="CM298" s="81"/>
      <c r="CN298" s="1230"/>
      <c r="CO298" s="1231"/>
      <c r="CP298" s="1231"/>
      <c r="CQ298" s="1231"/>
    </row>
    <row r="299" spans="89:95">
      <c r="CK299" s="536"/>
      <c r="CL299" s="536"/>
      <c r="CM299" s="81"/>
      <c r="CN299" s="1230"/>
      <c r="CO299" s="1231"/>
      <c r="CP299" s="1231"/>
      <c r="CQ299" s="1231"/>
    </row>
    <row r="300" spans="89:95">
      <c r="CK300" s="536"/>
      <c r="CL300" s="536"/>
      <c r="CM300" s="81"/>
      <c r="CN300" s="1230"/>
      <c r="CO300" s="1231"/>
      <c r="CP300" s="1231"/>
      <c r="CQ300" s="1231"/>
    </row>
    <row r="301" spans="89:95">
      <c r="CK301" s="536"/>
      <c r="CL301" s="536"/>
      <c r="CM301" s="81"/>
      <c r="CN301" s="1230"/>
      <c r="CO301" s="1231"/>
      <c r="CP301" s="1231"/>
      <c r="CQ301" s="1231"/>
    </row>
    <row r="302" spans="89:95">
      <c r="CK302" s="536"/>
      <c r="CL302" s="536"/>
      <c r="CM302" s="81"/>
      <c r="CN302" s="1230"/>
      <c r="CO302" s="1231"/>
      <c r="CP302" s="1231"/>
      <c r="CQ302" s="1231"/>
    </row>
    <row r="303" spans="89:95">
      <c r="CK303" s="536"/>
      <c r="CL303" s="536"/>
      <c r="CM303" s="81"/>
      <c r="CN303" s="1230"/>
      <c r="CO303" s="1231"/>
      <c r="CP303" s="1231"/>
      <c r="CQ303" s="1231"/>
    </row>
    <row r="304" spans="89:95">
      <c r="CK304" s="536"/>
      <c r="CL304" s="536"/>
      <c r="CM304" s="81"/>
      <c r="CN304" s="1230"/>
      <c r="CO304" s="1231"/>
      <c r="CP304" s="1231"/>
      <c r="CQ304" s="1231"/>
    </row>
    <row r="305" spans="89:95">
      <c r="CK305" s="536"/>
      <c r="CL305" s="536"/>
      <c r="CM305" s="81"/>
      <c r="CN305" s="1230"/>
      <c r="CO305" s="1231"/>
      <c r="CP305" s="1231"/>
      <c r="CQ305" s="1231"/>
    </row>
    <row r="306" spans="89:95">
      <c r="CK306" s="536"/>
      <c r="CL306" s="536"/>
      <c r="CM306" s="81"/>
      <c r="CN306" s="1230"/>
      <c r="CO306" s="1231"/>
      <c r="CP306" s="1231"/>
      <c r="CQ306" s="1231"/>
    </row>
    <row r="307" spans="89:95">
      <c r="CK307" s="536"/>
      <c r="CL307" s="536"/>
      <c r="CM307" s="81"/>
      <c r="CN307" s="1230"/>
      <c r="CO307" s="1231"/>
      <c r="CP307" s="1231"/>
      <c r="CQ307" s="1231"/>
    </row>
    <row r="308" spans="89:95">
      <c r="CK308" s="536"/>
      <c r="CL308" s="536"/>
      <c r="CM308" s="81"/>
      <c r="CN308" s="1230"/>
      <c r="CO308" s="1231"/>
      <c r="CP308" s="1231"/>
      <c r="CQ308" s="1231"/>
    </row>
    <row r="309" spans="89:95">
      <c r="CK309" s="536"/>
      <c r="CL309" s="536"/>
      <c r="CM309" s="81"/>
      <c r="CN309" s="1230"/>
      <c r="CO309" s="1231"/>
      <c r="CP309" s="1231"/>
      <c r="CQ309" s="1231"/>
    </row>
    <row r="310" spans="89:95">
      <c r="CK310" s="536"/>
      <c r="CL310" s="536"/>
      <c r="CM310" s="81"/>
      <c r="CN310" s="1230"/>
      <c r="CO310" s="1231"/>
      <c r="CP310" s="1231"/>
      <c r="CQ310" s="1231"/>
    </row>
    <row r="311" spans="89:95">
      <c r="CK311" s="536"/>
      <c r="CL311" s="536"/>
      <c r="CM311" s="81"/>
      <c r="CN311" s="1230"/>
      <c r="CO311" s="1231"/>
      <c r="CP311" s="1231"/>
      <c r="CQ311" s="1231"/>
    </row>
    <row r="312" spans="89:95">
      <c r="CK312" s="536"/>
      <c r="CL312" s="536"/>
      <c r="CM312" s="81"/>
      <c r="CN312" s="1230"/>
      <c r="CO312" s="1231"/>
      <c r="CP312" s="1231"/>
      <c r="CQ312" s="1231"/>
    </row>
    <row r="313" spans="89:95">
      <c r="CK313" s="536"/>
      <c r="CL313" s="536"/>
      <c r="CM313" s="81"/>
      <c r="CN313" s="1230"/>
      <c r="CO313" s="1231"/>
      <c r="CP313" s="1231"/>
      <c r="CQ313" s="1231"/>
    </row>
    <row r="314" spans="89:95">
      <c r="CK314" s="536"/>
      <c r="CL314" s="536"/>
      <c r="CM314" s="81"/>
      <c r="CN314" s="1230"/>
      <c r="CO314" s="1231"/>
      <c r="CP314" s="1231"/>
      <c r="CQ314" s="1231"/>
    </row>
    <row r="315" spans="89:95">
      <c r="CK315" s="536"/>
      <c r="CL315" s="536"/>
      <c r="CM315" s="81"/>
      <c r="CN315" s="1230"/>
      <c r="CO315" s="1231"/>
      <c r="CP315" s="1231"/>
      <c r="CQ315" s="1231"/>
    </row>
    <row r="316" spans="89:95">
      <c r="CK316" s="536"/>
      <c r="CL316" s="536"/>
      <c r="CM316" s="81"/>
      <c r="CN316" s="1230"/>
      <c r="CO316" s="1231"/>
      <c r="CP316" s="1231"/>
      <c r="CQ316" s="1231"/>
    </row>
    <row r="317" spans="89:95">
      <c r="CK317" s="536"/>
      <c r="CL317" s="536"/>
      <c r="CM317" s="81"/>
      <c r="CN317" s="1230"/>
      <c r="CO317" s="1231"/>
      <c r="CP317" s="1231"/>
      <c r="CQ317" s="1231"/>
    </row>
    <row r="318" spans="89:95">
      <c r="CK318" s="536"/>
      <c r="CL318" s="536"/>
      <c r="CM318" s="81"/>
      <c r="CN318" s="1230"/>
      <c r="CO318" s="1231"/>
      <c r="CP318" s="1231"/>
      <c r="CQ318" s="1231"/>
    </row>
    <row r="319" spans="89:95">
      <c r="CK319" s="536"/>
      <c r="CL319" s="536"/>
      <c r="CM319" s="81"/>
      <c r="CN319" s="1230"/>
      <c r="CO319" s="1231"/>
      <c r="CP319" s="1231"/>
      <c r="CQ319" s="1231"/>
    </row>
    <row r="320" spans="89:95">
      <c r="CK320" s="536"/>
      <c r="CL320" s="536"/>
      <c r="CM320" s="81"/>
      <c r="CN320" s="1230"/>
      <c r="CO320" s="1231"/>
      <c r="CP320" s="1231"/>
      <c r="CQ320" s="1231"/>
    </row>
    <row r="321" spans="89:95">
      <c r="CK321" s="536"/>
      <c r="CL321" s="536"/>
      <c r="CM321" s="81"/>
      <c r="CN321" s="1230"/>
      <c r="CO321" s="1231"/>
      <c r="CP321" s="1231"/>
      <c r="CQ321" s="1231"/>
    </row>
    <row r="322" spans="89:95">
      <c r="CK322" s="536"/>
      <c r="CL322" s="536"/>
      <c r="CM322" s="81"/>
      <c r="CN322" s="1230"/>
      <c r="CO322" s="1231"/>
      <c r="CP322" s="1231"/>
      <c r="CQ322" s="1231"/>
    </row>
    <row r="323" spans="89:95">
      <c r="CK323" s="536"/>
      <c r="CL323" s="536"/>
      <c r="CM323" s="81"/>
      <c r="CN323" s="1230"/>
      <c r="CO323" s="1231"/>
      <c r="CP323" s="1231"/>
      <c r="CQ323" s="1231"/>
    </row>
    <row r="324" spans="89:95">
      <c r="CK324" s="536"/>
      <c r="CL324" s="536"/>
      <c r="CM324" s="81"/>
      <c r="CN324" s="1230"/>
      <c r="CO324" s="1231"/>
      <c r="CP324" s="1231"/>
      <c r="CQ324" s="1231"/>
    </row>
    <row r="325" spans="89:95">
      <c r="CK325" s="536"/>
      <c r="CL325" s="536"/>
      <c r="CM325" s="81"/>
      <c r="CN325" s="1230"/>
      <c r="CO325" s="1231"/>
      <c r="CP325" s="1231"/>
      <c r="CQ325" s="1231"/>
    </row>
    <row r="326" spans="89:95">
      <c r="CK326" s="536"/>
      <c r="CL326" s="536"/>
      <c r="CM326" s="81"/>
      <c r="CN326" s="1230"/>
      <c r="CO326" s="1231"/>
      <c r="CP326" s="1231"/>
      <c r="CQ326" s="1231"/>
    </row>
    <row r="327" spans="89:95">
      <c r="CK327" s="536"/>
      <c r="CL327" s="536"/>
      <c r="CM327" s="81"/>
      <c r="CN327" s="1230"/>
      <c r="CO327" s="1231"/>
      <c r="CP327" s="1231"/>
      <c r="CQ327" s="1231"/>
    </row>
    <row r="328" spans="89:95">
      <c r="CK328" s="536"/>
      <c r="CL328" s="536"/>
      <c r="CM328" s="81"/>
      <c r="CN328" s="1230"/>
      <c r="CO328" s="1231"/>
      <c r="CP328" s="1231"/>
      <c r="CQ328" s="1231"/>
    </row>
    <row r="329" spans="89:95">
      <c r="CK329" s="536"/>
      <c r="CL329" s="536"/>
      <c r="CM329" s="81"/>
      <c r="CN329" s="1230"/>
      <c r="CO329" s="1231"/>
      <c r="CP329" s="1231"/>
      <c r="CQ329" s="1231"/>
    </row>
    <row r="330" spans="89:95">
      <c r="CK330" s="536"/>
      <c r="CL330" s="536"/>
      <c r="CM330" s="81"/>
      <c r="CN330" s="1230"/>
      <c r="CO330" s="1231"/>
      <c r="CP330" s="1231"/>
      <c r="CQ330" s="1231"/>
    </row>
    <row r="331" spans="89:95">
      <c r="CK331" s="536"/>
      <c r="CL331" s="536"/>
      <c r="CM331" s="81"/>
      <c r="CN331" s="1230"/>
      <c r="CO331" s="1231"/>
      <c r="CP331" s="1231"/>
      <c r="CQ331" s="1231"/>
    </row>
    <row r="332" spans="89:95">
      <c r="CK332" s="536"/>
      <c r="CL332" s="536"/>
      <c r="CM332" s="81"/>
      <c r="CN332" s="1230"/>
      <c r="CO332" s="1231"/>
      <c r="CP332" s="1231"/>
      <c r="CQ332" s="1231"/>
    </row>
    <row r="333" spans="89:95">
      <c r="CK333" s="536"/>
      <c r="CL333" s="536"/>
      <c r="CM333" s="81"/>
      <c r="CN333" s="1230"/>
      <c r="CO333" s="1231"/>
      <c r="CP333" s="1231"/>
      <c r="CQ333" s="1231"/>
    </row>
    <row r="334" spans="89:95">
      <c r="CK334" s="536"/>
      <c r="CL334" s="536"/>
      <c r="CM334" s="81"/>
      <c r="CN334" s="1230"/>
      <c r="CO334" s="1231"/>
      <c r="CP334" s="1231"/>
      <c r="CQ334" s="1231"/>
    </row>
    <row r="335" spans="89:95">
      <c r="CK335" s="536"/>
      <c r="CL335" s="536"/>
      <c r="CM335" s="81"/>
      <c r="CN335" s="1230"/>
      <c r="CO335" s="1231"/>
      <c r="CP335" s="1231"/>
      <c r="CQ335" s="1231"/>
    </row>
    <row r="336" spans="89:95">
      <c r="CK336" s="536"/>
      <c r="CL336" s="536"/>
      <c r="CM336" s="81"/>
      <c r="CN336" s="1230"/>
      <c r="CO336" s="1231"/>
      <c r="CP336" s="1231"/>
      <c r="CQ336" s="1231"/>
    </row>
    <row r="337" spans="89:95">
      <c r="CK337" s="536"/>
      <c r="CL337" s="536"/>
      <c r="CM337" s="81"/>
      <c r="CN337" s="1230"/>
      <c r="CO337" s="1231"/>
      <c r="CP337" s="1231"/>
      <c r="CQ337" s="1231"/>
    </row>
    <row r="338" spans="89:95">
      <c r="CK338" s="536"/>
      <c r="CL338" s="536"/>
      <c r="CM338" s="81"/>
      <c r="CN338" s="1230"/>
      <c r="CO338" s="1231"/>
      <c r="CP338" s="1231"/>
      <c r="CQ338" s="1231"/>
    </row>
    <row r="339" spans="89:95">
      <c r="CK339" s="536"/>
      <c r="CL339" s="536"/>
      <c r="CM339" s="81"/>
      <c r="CN339" s="1230"/>
      <c r="CO339" s="1231"/>
      <c r="CP339" s="1231"/>
      <c r="CQ339" s="1231"/>
    </row>
    <row r="340" spans="89:95">
      <c r="CK340" s="536"/>
      <c r="CL340" s="536"/>
      <c r="CM340" s="81"/>
      <c r="CN340" s="1230"/>
      <c r="CO340" s="1231"/>
      <c r="CP340" s="1231"/>
      <c r="CQ340" s="1231"/>
    </row>
    <row r="341" spans="89:95">
      <c r="CK341" s="536"/>
      <c r="CL341" s="536"/>
      <c r="CM341" s="81"/>
      <c r="CN341" s="1230"/>
      <c r="CO341" s="1231"/>
      <c r="CP341" s="1231"/>
      <c r="CQ341" s="1231"/>
    </row>
    <row r="342" spans="89:95">
      <c r="CK342" s="536"/>
      <c r="CL342" s="536"/>
      <c r="CM342" s="81"/>
      <c r="CN342" s="1230"/>
      <c r="CO342" s="1231"/>
      <c r="CP342" s="1231"/>
      <c r="CQ342" s="1231"/>
    </row>
    <row r="343" spans="89:95">
      <c r="CK343" s="536"/>
      <c r="CL343" s="536"/>
      <c r="CM343" s="81"/>
      <c r="CN343" s="1230"/>
      <c r="CO343" s="1231"/>
      <c r="CP343" s="1231"/>
      <c r="CQ343" s="1231"/>
    </row>
    <row r="344" spans="89:95">
      <c r="CK344" s="536"/>
      <c r="CL344" s="536"/>
      <c r="CM344" s="81"/>
      <c r="CN344" s="1230"/>
      <c r="CO344" s="1231"/>
      <c r="CP344" s="1231"/>
      <c r="CQ344" s="1231"/>
    </row>
    <row r="345" spans="89:95">
      <c r="CK345" s="536"/>
      <c r="CL345" s="536"/>
      <c r="CM345" s="81"/>
      <c r="CN345" s="1230"/>
      <c r="CO345" s="1231"/>
      <c r="CP345" s="1231"/>
      <c r="CQ345" s="1231"/>
    </row>
    <row r="346" spans="89:95">
      <c r="CK346" s="536"/>
      <c r="CL346" s="536"/>
      <c r="CM346" s="81"/>
      <c r="CN346" s="1230"/>
      <c r="CO346" s="1231"/>
      <c r="CP346" s="1231"/>
      <c r="CQ346" s="1231"/>
    </row>
    <row r="347" spans="89:95">
      <c r="CK347" s="536"/>
      <c r="CL347" s="536"/>
      <c r="CM347" s="81"/>
      <c r="CN347" s="1230"/>
      <c r="CO347" s="1231"/>
      <c r="CP347" s="1231"/>
      <c r="CQ347" s="1231"/>
    </row>
    <row r="348" spans="89:95">
      <c r="CK348" s="536"/>
      <c r="CL348" s="536"/>
      <c r="CM348" s="81"/>
      <c r="CN348" s="1230"/>
      <c r="CO348" s="1231"/>
      <c r="CP348" s="1231"/>
      <c r="CQ348" s="1231"/>
    </row>
    <row r="349" spans="89:95">
      <c r="CK349" s="536"/>
      <c r="CL349" s="536"/>
      <c r="CM349" s="81"/>
      <c r="CN349" s="1230"/>
      <c r="CO349" s="1231"/>
      <c r="CP349" s="1231"/>
      <c r="CQ349" s="1231"/>
    </row>
    <row r="350" spans="89:95">
      <c r="CK350" s="536"/>
      <c r="CL350" s="536"/>
      <c r="CM350" s="81"/>
      <c r="CN350" s="1230"/>
      <c r="CO350" s="1231"/>
      <c r="CP350" s="1231"/>
      <c r="CQ350" s="1231"/>
    </row>
    <row r="351" spans="89:95">
      <c r="CK351" s="536"/>
      <c r="CL351" s="536"/>
      <c r="CM351" s="81"/>
      <c r="CN351" s="1230"/>
      <c r="CO351" s="1231"/>
      <c r="CP351" s="1231"/>
      <c r="CQ351" s="1231"/>
    </row>
    <row r="352" spans="89:95">
      <c r="CK352" s="536"/>
      <c r="CL352" s="536"/>
      <c r="CM352" s="81"/>
      <c r="CN352" s="1230"/>
      <c r="CO352" s="1231"/>
      <c r="CP352" s="1231"/>
      <c r="CQ352" s="1231"/>
    </row>
    <row r="353" spans="89:95">
      <c r="CK353" s="536"/>
      <c r="CL353" s="536"/>
      <c r="CM353" s="81"/>
      <c r="CN353" s="1230"/>
      <c r="CO353" s="1231"/>
      <c r="CP353" s="1231"/>
      <c r="CQ353" s="1231"/>
    </row>
    <row r="354" spans="89:95">
      <c r="CK354" s="536"/>
      <c r="CL354" s="536"/>
      <c r="CM354" s="81"/>
      <c r="CN354" s="1230"/>
      <c r="CO354" s="1231"/>
      <c r="CP354" s="1231"/>
      <c r="CQ354" s="1231"/>
    </row>
    <row r="355" spans="89:95">
      <c r="CK355" s="536"/>
      <c r="CL355" s="536"/>
      <c r="CM355" s="81"/>
      <c r="CN355" s="1230"/>
      <c r="CO355" s="1231"/>
      <c r="CP355" s="1231"/>
      <c r="CQ355" s="1231"/>
    </row>
    <row r="356" spans="89:95">
      <c r="CK356" s="536"/>
      <c r="CL356" s="536"/>
      <c r="CM356" s="81"/>
      <c r="CN356" s="1230"/>
      <c r="CO356" s="1231"/>
      <c r="CP356" s="1231"/>
      <c r="CQ356" s="1231"/>
    </row>
    <row r="357" spans="89:95">
      <c r="CK357" s="536"/>
      <c r="CL357" s="536"/>
      <c r="CM357" s="81"/>
      <c r="CN357" s="1230"/>
      <c r="CO357" s="1231"/>
      <c r="CP357" s="1231"/>
      <c r="CQ357" s="1231"/>
    </row>
    <row r="358" spans="89:95">
      <c r="CK358" s="536"/>
      <c r="CL358" s="536"/>
      <c r="CM358" s="81"/>
      <c r="CN358" s="1230"/>
      <c r="CO358" s="1231"/>
      <c r="CP358" s="1231"/>
      <c r="CQ358" s="1231"/>
    </row>
    <row r="359" spans="89:95">
      <c r="CK359" s="536"/>
      <c r="CL359" s="536"/>
      <c r="CM359" s="81"/>
      <c r="CN359" s="1230"/>
      <c r="CO359" s="1231"/>
      <c r="CP359" s="1231"/>
      <c r="CQ359" s="1231"/>
    </row>
    <row r="360" spans="89:95">
      <c r="CK360" s="536"/>
      <c r="CL360" s="536"/>
      <c r="CM360" s="81"/>
      <c r="CN360" s="1230"/>
      <c r="CO360" s="1231"/>
      <c r="CP360" s="1231"/>
      <c r="CQ360" s="1231"/>
    </row>
    <row r="361" spans="89:95">
      <c r="CK361" s="536"/>
      <c r="CL361" s="536"/>
      <c r="CM361" s="81"/>
      <c r="CN361" s="1230"/>
      <c r="CO361" s="1231"/>
      <c r="CP361" s="1231"/>
      <c r="CQ361" s="1231"/>
    </row>
    <row r="362" spans="89:95">
      <c r="CK362" s="536"/>
      <c r="CL362" s="536"/>
      <c r="CM362" s="81"/>
      <c r="CN362" s="1230"/>
      <c r="CO362" s="1231"/>
      <c r="CP362" s="1231"/>
      <c r="CQ362" s="1231"/>
    </row>
    <row r="363" spans="89:95">
      <c r="CK363" s="536"/>
      <c r="CL363" s="536"/>
      <c r="CM363" s="81"/>
      <c r="CN363" s="1230"/>
      <c r="CO363" s="1231"/>
      <c r="CP363" s="1231"/>
      <c r="CQ363" s="1231"/>
    </row>
    <row r="364" spans="89:95">
      <c r="CK364" s="536"/>
      <c r="CL364" s="536"/>
      <c r="CM364" s="81"/>
      <c r="CN364" s="1230"/>
      <c r="CO364" s="1231"/>
      <c r="CP364" s="1231"/>
      <c r="CQ364" s="1231"/>
    </row>
    <row r="365" spans="89:95">
      <c r="CK365" s="536"/>
      <c r="CL365" s="536"/>
      <c r="CM365" s="81"/>
      <c r="CN365" s="1230"/>
      <c r="CO365" s="1231"/>
      <c r="CP365" s="1231"/>
      <c r="CQ365" s="1231"/>
    </row>
    <row r="366" spans="89:95">
      <c r="CK366" s="536"/>
      <c r="CL366" s="536"/>
      <c r="CM366" s="81"/>
      <c r="CN366" s="1230"/>
      <c r="CO366" s="1231"/>
      <c r="CP366" s="1231"/>
      <c r="CQ366" s="1231"/>
    </row>
    <row r="367" spans="89:95">
      <c r="CK367" s="536"/>
      <c r="CL367" s="536"/>
      <c r="CM367" s="81"/>
      <c r="CN367" s="1230"/>
      <c r="CO367" s="1231"/>
      <c r="CP367" s="1231"/>
      <c r="CQ367" s="1231"/>
    </row>
    <row r="368" spans="89:95">
      <c r="CK368" s="536"/>
      <c r="CL368" s="536"/>
      <c r="CM368" s="81"/>
      <c r="CN368" s="1230"/>
      <c r="CO368" s="1231"/>
      <c r="CP368" s="1231"/>
      <c r="CQ368" s="1231"/>
    </row>
    <row r="369" spans="89:95">
      <c r="CK369" s="536"/>
      <c r="CL369" s="536"/>
      <c r="CM369" s="81"/>
      <c r="CN369" s="1230"/>
      <c r="CO369" s="1231"/>
      <c r="CP369" s="1231"/>
      <c r="CQ369" s="1231"/>
    </row>
    <row r="370" spans="89:95">
      <c r="CK370" s="536"/>
      <c r="CL370" s="536"/>
      <c r="CM370" s="81"/>
      <c r="CN370" s="1230"/>
      <c r="CO370" s="1231"/>
      <c r="CP370" s="1231"/>
      <c r="CQ370" s="1231"/>
    </row>
    <row r="371" spans="89:95">
      <c r="CK371" s="536"/>
      <c r="CL371" s="536"/>
      <c r="CM371" s="81"/>
      <c r="CN371" s="1230"/>
      <c r="CO371" s="1231"/>
      <c r="CP371" s="1231"/>
      <c r="CQ371" s="1231"/>
    </row>
    <row r="372" spans="89:95">
      <c r="CK372" s="536"/>
      <c r="CL372" s="536"/>
      <c r="CM372" s="81"/>
      <c r="CN372" s="1230"/>
      <c r="CO372" s="1231"/>
      <c r="CP372" s="1231"/>
      <c r="CQ372" s="1231"/>
    </row>
    <row r="373" spans="89:95">
      <c r="CK373" s="536"/>
      <c r="CL373" s="536"/>
      <c r="CM373" s="81"/>
      <c r="CN373" s="1230"/>
      <c r="CO373" s="1231"/>
      <c r="CP373" s="1231"/>
      <c r="CQ373" s="1231"/>
    </row>
    <row r="374" spans="89:95">
      <c r="CK374" s="536"/>
      <c r="CL374" s="536"/>
      <c r="CM374" s="81"/>
      <c r="CN374" s="1230"/>
      <c r="CO374" s="1231"/>
      <c r="CP374" s="1231"/>
      <c r="CQ374" s="1231"/>
    </row>
    <row r="375" spans="89:95">
      <c r="CK375" s="536"/>
      <c r="CL375" s="536"/>
      <c r="CM375" s="81"/>
      <c r="CN375" s="1230"/>
      <c r="CO375" s="1231"/>
      <c r="CP375" s="1231"/>
      <c r="CQ375" s="1231"/>
    </row>
    <row r="376" spans="89:95">
      <c r="CK376" s="536"/>
      <c r="CL376" s="536"/>
      <c r="CM376" s="81"/>
      <c r="CN376" s="1230"/>
      <c r="CO376" s="1231"/>
      <c r="CP376" s="1231"/>
      <c r="CQ376" s="1231"/>
    </row>
    <row r="377" spans="89:95">
      <c r="CK377" s="536"/>
      <c r="CL377" s="536"/>
      <c r="CM377" s="81"/>
      <c r="CN377" s="1230"/>
      <c r="CO377" s="1231"/>
      <c r="CP377" s="1231"/>
      <c r="CQ377" s="1231"/>
    </row>
    <row r="378" spans="89:95">
      <c r="CK378" s="536"/>
      <c r="CL378" s="536"/>
      <c r="CM378" s="81"/>
      <c r="CN378" s="1230"/>
      <c r="CO378" s="1231"/>
      <c r="CP378" s="1231"/>
      <c r="CQ378" s="1231"/>
    </row>
    <row r="379" spans="89:95">
      <c r="CK379" s="536"/>
      <c r="CL379" s="536"/>
      <c r="CM379" s="81"/>
      <c r="CN379" s="1230"/>
      <c r="CO379" s="1231"/>
      <c r="CP379" s="1231"/>
      <c r="CQ379" s="1231"/>
    </row>
    <row r="380" spans="89:95">
      <c r="CK380" s="536"/>
      <c r="CL380" s="536"/>
      <c r="CM380" s="81"/>
      <c r="CN380" s="1230"/>
      <c r="CO380" s="1231"/>
      <c r="CP380" s="1231"/>
      <c r="CQ380" s="1231"/>
    </row>
    <row r="381" spans="89:95">
      <c r="CK381" s="536"/>
      <c r="CL381" s="536"/>
      <c r="CM381" s="81"/>
      <c r="CN381" s="1230"/>
      <c r="CO381" s="1231"/>
      <c r="CP381" s="1231"/>
      <c r="CQ381" s="1231"/>
    </row>
    <row r="382" spans="89:95">
      <c r="CK382" s="536"/>
      <c r="CL382" s="536"/>
      <c r="CM382" s="81"/>
      <c r="CN382" s="1230"/>
      <c r="CO382" s="1231"/>
      <c r="CP382" s="1231"/>
      <c r="CQ382" s="1231"/>
    </row>
    <row r="383" spans="89:95">
      <c r="CK383" s="536"/>
      <c r="CL383" s="536"/>
      <c r="CM383" s="81"/>
      <c r="CN383" s="1230"/>
      <c r="CO383" s="1231"/>
      <c r="CP383" s="1231"/>
      <c r="CQ383" s="1231"/>
    </row>
    <row r="384" spans="89:95">
      <c r="CK384" s="536"/>
      <c r="CL384" s="536"/>
      <c r="CM384" s="81"/>
      <c r="CN384" s="1230"/>
      <c r="CO384" s="1231"/>
      <c r="CP384" s="1231"/>
      <c r="CQ384" s="1231"/>
    </row>
    <row r="385" spans="89:95">
      <c r="CK385" s="536"/>
      <c r="CL385" s="536"/>
      <c r="CM385" s="81"/>
      <c r="CN385" s="1230"/>
      <c r="CO385" s="1231"/>
      <c r="CP385" s="1231"/>
      <c r="CQ385" s="1231"/>
    </row>
    <row r="386" spans="89:95">
      <c r="CK386" s="536"/>
      <c r="CL386" s="536"/>
      <c r="CM386" s="81"/>
      <c r="CN386" s="1230"/>
      <c r="CO386" s="1231"/>
      <c r="CP386" s="1231"/>
      <c r="CQ386" s="1231"/>
    </row>
    <row r="387" spans="89:95">
      <c r="CK387" s="536"/>
      <c r="CL387" s="536"/>
      <c r="CM387" s="81"/>
      <c r="CN387" s="1230"/>
      <c r="CO387" s="1231"/>
      <c r="CP387" s="1231"/>
      <c r="CQ387" s="1231"/>
    </row>
    <row r="388" spans="89:95">
      <c r="CK388" s="536"/>
      <c r="CL388" s="536"/>
      <c r="CM388" s="81"/>
      <c r="CN388" s="1230"/>
      <c r="CO388" s="1231"/>
      <c r="CP388" s="1231"/>
      <c r="CQ388" s="1231"/>
    </row>
    <row r="389" spans="89:95">
      <c r="CK389" s="536"/>
      <c r="CL389" s="536"/>
      <c r="CM389" s="81"/>
      <c r="CN389" s="1230"/>
      <c r="CO389" s="1231"/>
      <c r="CP389" s="1231"/>
      <c r="CQ389" s="1231"/>
    </row>
    <row r="390" spans="89:95">
      <c r="CK390" s="536"/>
      <c r="CL390" s="536"/>
      <c r="CM390" s="81"/>
      <c r="CN390" s="1230"/>
      <c r="CO390" s="1231"/>
      <c r="CP390" s="1231"/>
      <c r="CQ390" s="1231"/>
    </row>
    <row r="391" spans="89:95">
      <c r="CK391" s="536"/>
      <c r="CL391" s="536"/>
      <c r="CM391" s="81"/>
      <c r="CN391" s="1230"/>
      <c r="CO391" s="1231"/>
      <c r="CP391" s="1231"/>
      <c r="CQ391" s="1231"/>
    </row>
    <row r="392" spans="89:95">
      <c r="CK392" s="536"/>
      <c r="CL392" s="536"/>
      <c r="CM392" s="81"/>
      <c r="CN392" s="1230"/>
      <c r="CO392" s="1231"/>
      <c r="CP392" s="1231"/>
      <c r="CQ392" s="1231"/>
    </row>
    <row r="393" spans="89:95">
      <c r="CK393" s="536"/>
      <c r="CL393" s="536"/>
      <c r="CM393" s="81"/>
      <c r="CN393" s="1230"/>
      <c r="CO393" s="1231"/>
      <c r="CP393" s="1231"/>
      <c r="CQ393" s="1231"/>
    </row>
    <row r="394" spans="89:95">
      <c r="CK394" s="536"/>
      <c r="CL394" s="536"/>
      <c r="CM394" s="81"/>
      <c r="CN394" s="1230"/>
      <c r="CO394" s="1231"/>
      <c r="CP394" s="1231"/>
      <c r="CQ394" s="1231"/>
    </row>
    <row r="395" spans="89:95">
      <c r="CK395" s="536"/>
      <c r="CL395" s="536"/>
      <c r="CM395" s="81"/>
      <c r="CN395" s="1230"/>
      <c r="CO395" s="1231"/>
      <c r="CP395" s="1231"/>
      <c r="CQ395" s="1231"/>
    </row>
    <row r="396" spans="89:95">
      <c r="CK396" s="536"/>
      <c r="CL396" s="536"/>
      <c r="CM396" s="81"/>
      <c r="CN396" s="1230"/>
      <c r="CO396" s="1231"/>
      <c r="CP396" s="1231"/>
      <c r="CQ396" s="1231"/>
    </row>
    <row r="397" spans="89:95">
      <c r="CK397" s="536"/>
      <c r="CL397" s="536"/>
      <c r="CM397" s="81"/>
      <c r="CN397" s="1230"/>
      <c r="CO397" s="1231"/>
      <c r="CP397" s="1231"/>
      <c r="CQ397" s="1231"/>
    </row>
    <row r="398" spans="89:95">
      <c r="CK398" s="536"/>
      <c r="CL398" s="536"/>
      <c r="CM398" s="81"/>
      <c r="CN398" s="1230"/>
      <c r="CO398" s="1231"/>
      <c r="CP398" s="1231"/>
      <c r="CQ398" s="1231"/>
    </row>
    <row r="399" spans="89:95">
      <c r="CK399" s="536"/>
      <c r="CL399" s="536"/>
      <c r="CM399" s="81"/>
      <c r="CN399" s="1230"/>
      <c r="CO399" s="1231"/>
      <c r="CP399" s="1231"/>
      <c r="CQ399" s="1231"/>
    </row>
    <row r="400" spans="89:95">
      <c r="CK400" s="536"/>
      <c r="CL400" s="536"/>
      <c r="CM400" s="81"/>
      <c r="CN400" s="1230"/>
      <c r="CO400" s="1231"/>
      <c r="CP400" s="1231"/>
      <c r="CQ400" s="1231"/>
    </row>
    <row r="401" spans="89:95">
      <c r="CK401" s="536"/>
      <c r="CL401" s="536"/>
      <c r="CM401" s="81"/>
      <c r="CN401" s="1230"/>
      <c r="CO401" s="1231"/>
      <c r="CP401" s="1231"/>
      <c r="CQ401" s="1231"/>
    </row>
    <row r="402" spans="89:95">
      <c r="CK402" s="536"/>
      <c r="CL402" s="536"/>
      <c r="CM402" s="81"/>
      <c r="CN402" s="1230"/>
      <c r="CO402" s="1231"/>
      <c r="CP402" s="1231"/>
      <c r="CQ402" s="1231"/>
    </row>
    <row r="403" spans="89:95">
      <c r="CK403" s="536"/>
      <c r="CL403" s="536"/>
      <c r="CM403" s="81"/>
      <c r="CN403" s="1230"/>
      <c r="CO403" s="1231"/>
      <c r="CP403" s="1231"/>
      <c r="CQ403" s="1231"/>
    </row>
    <row r="404" spans="89:95">
      <c r="CK404" s="536"/>
      <c r="CL404" s="536"/>
      <c r="CM404" s="81"/>
      <c r="CN404" s="1230"/>
      <c r="CO404" s="1231"/>
      <c r="CP404" s="1231"/>
      <c r="CQ404" s="1231"/>
    </row>
    <row r="405" spans="89:95">
      <c r="CK405" s="536"/>
      <c r="CL405" s="536"/>
      <c r="CM405" s="81"/>
      <c r="CN405" s="1230"/>
      <c r="CO405" s="1231"/>
      <c r="CP405" s="1231"/>
      <c r="CQ405" s="1231"/>
    </row>
    <row r="406" spans="89:95">
      <c r="CK406" s="536"/>
      <c r="CL406" s="536"/>
      <c r="CM406" s="81"/>
      <c r="CN406" s="1230"/>
      <c r="CO406" s="1231"/>
      <c r="CP406" s="1231"/>
      <c r="CQ406" s="1231"/>
    </row>
    <row r="407" spans="89:95">
      <c r="CK407" s="536"/>
      <c r="CL407" s="536"/>
      <c r="CM407" s="81"/>
      <c r="CN407" s="1230"/>
      <c r="CO407" s="1231"/>
      <c r="CP407" s="1231"/>
      <c r="CQ407" s="1231"/>
    </row>
    <row r="408" spans="89:95">
      <c r="CK408" s="536"/>
      <c r="CL408" s="536"/>
      <c r="CM408" s="81"/>
      <c r="CN408" s="1230"/>
      <c r="CO408" s="1231"/>
      <c r="CP408" s="1231"/>
      <c r="CQ408" s="1231"/>
    </row>
    <row r="409" spans="89:95">
      <c r="CK409" s="536"/>
      <c r="CL409" s="536"/>
      <c r="CM409" s="81"/>
      <c r="CN409" s="1230"/>
      <c r="CO409" s="1231"/>
      <c r="CP409" s="1231"/>
      <c r="CQ409" s="1231"/>
    </row>
    <row r="410" spans="89:95">
      <c r="CK410" s="536"/>
      <c r="CL410" s="536"/>
      <c r="CM410" s="81"/>
      <c r="CN410" s="1230"/>
      <c r="CO410" s="1231"/>
      <c r="CP410" s="1231"/>
      <c r="CQ410" s="1231"/>
    </row>
    <row r="411" spans="89:95">
      <c r="CK411" s="536"/>
      <c r="CL411" s="536"/>
      <c r="CM411" s="81"/>
      <c r="CN411" s="1230"/>
      <c r="CO411" s="1231"/>
      <c r="CP411" s="1231"/>
      <c r="CQ411" s="1231"/>
    </row>
    <row r="412" spans="89:95">
      <c r="CK412" s="536"/>
      <c r="CL412" s="536"/>
      <c r="CM412" s="81"/>
      <c r="CN412" s="1230"/>
      <c r="CO412" s="1231"/>
      <c r="CP412" s="1231"/>
      <c r="CQ412" s="1231"/>
    </row>
    <row r="413" spans="89:95">
      <c r="CK413" s="536"/>
      <c r="CL413" s="536"/>
      <c r="CM413" s="81"/>
      <c r="CN413" s="1230"/>
      <c r="CO413" s="1231"/>
      <c r="CP413" s="1231"/>
      <c r="CQ413" s="1231"/>
    </row>
    <row r="414" spans="89:95">
      <c r="CK414" s="536"/>
      <c r="CL414" s="536"/>
      <c r="CM414" s="81"/>
      <c r="CN414" s="1230"/>
      <c r="CO414" s="1231"/>
      <c r="CP414" s="1231"/>
      <c r="CQ414" s="1231"/>
    </row>
    <row r="415" spans="89:95">
      <c r="CK415" s="536"/>
      <c r="CL415" s="536"/>
      <c r="CM415" s="81"/>
      <c r="CN415" s="1230"/>
      <c r="CO415" s="1231"/>
      <c r="CP415" s="1231"/>
      <c r="CQ415" s="1231"/>
    </row>
    <row r="416" spans="89:95">
      <c r="CK416" s="536"/>
      <c r="CL416" s="536"/>
      <c r="CM416" s="81"/>
      <c r="CN416" s="1230"/>
      <c r="CO416" s="1231"/>
      <c r="CP416" s="1231"/>
      <c r="CQ416" s="1231"/>
    </row>
    <row r="417" spans="89:95">
      <c r="CK417" s="536"/>
      <c r="CL417" s="536"/>
      <c r="CM417" s="81"/>
      <c r="CN417" s="1230"/>
      <c r="CO417" s="1231"/>
      <c r="CP417" s="1231"/>
      <c r="CQ417" s="1231"/>
    </row>
    <row r="418" spans="89:95">
      <c r="CK418" s="536"/>
      <c r="CL418" s="536"/>
      <c r="CM418" s="81"/>
      <c r="CN418" s="1230"/>
      <c r="CO418" s="1231"/>
      <c r="CP418" s="1231"/>
      <c r="CQ418" s="1231"/>
    </row>
    <row r="419" spans="89:95">
      <c r="CK419" s="536"/>
      <c r="CL419" s="536"/>
      <c r="CM419" s="81"/>
      <c r="CN419" s="1230"/>
      <c r="CO419" s="1231"/>
      <c r="CP419" s="1231"/>
      <c r="CQ419" s="1231"/>
    </row>
    <row r="420" spans="89:95">
      <c r="CK420" s="536"/>
      <c r="CL420" s="536"/>
      <c r="CM420" s="81"/>
      <c r="CN420" s="1230"/>
      <c r="CO420" s="1231"/>
      <c r="CP420" s="1231"/>
      <c r="CQ420" s="1231"/>
    </row>
    <row r="421" spans="89:95">
      <c r="CK421" s="536"/>
      <c r="CL421" s="536"/>
      <c r="CM421" s="81"/>
      <c r="CN421" s="1230"/>
      <c r="CO421" s="1231"/>
      <c r="CP421" s="1231"/>
      <c r="CQ421" s="1231"/>
    </row>
    <row r="422" spans="89:95">
      <c r="CK422" s="536"/>
      <c r="CL422" s="536"/>
      <c r="CM422" s="81"/>
      <c r="CN422" s="1230"/>
      <c r="CO422" s="1231"/>
      <c r="CP422" s="1231"/>
      <c r="CQ422" s="1231"/>
    </row>
    <row r="423" spans="89:95">
      <c r="CK423" s="536"/>
      <c r="CL423" s="536"/>
      <c r="CM423" s="81"/>
      <c r="CN423" s="1230"/>
      <c r="CO423" s="1231"/>
      <c r="CP423" s="1231"/>
      <c r="CQ423" s="1231"/>
    </row>
    <row r="424" spans="89:95">
      <c r="CK424" s="536"/>
      <c r="CL424" s="536"/>
      <c r="CM424" s="81"/>
      <c r="CN424" s="1230"/>
      <c r="CO424" s="1231"/>
      <c r="CP424" s="1231"/>
      <c r="CQ424" s="1231"/>
    </row>
    <row r="425" spans="89:95">
      <c r="CK425" s="536"/>
      <c r="CL425" s="536"/>
      <c r="CM425" s="81"/>
      <c r="CN425" s="1230"/>
      <c r="CO425" s="1231"/>
      <c r="CP425" s="1231"/>
      <c r="CQ425" s="1231"/>
    </row>
    <row r="426" spans="89:95">
      <c r="CK426" s="536"/>
      <c r="CL426" s="536"/>
      <c r="CM426" s="81"/>
      <c r="CN426" s="1230"/>
      <c r="CO426" s="1231"/>
      <c r="CP426" s="1231"/>
      <c r="CQ426" s="1231"/>
    </row>
    <row r="427" spans="89:95">
      <c r="CK427" s="536"/>
      <c r="CL427" s="536"/>
      <c r="CM427" s="81"/>
      <c r="CN427" s="1230"/>
      <c r="CO427" s="1231"/>
      <c r="CP427" s="1231"/>
      <c r="CQ427" s="1231"/>
    </row>
    <row r="428" spans="89:95">
      <c r="CK428" s="536"/>
      <c r="CL428" s="536"/>
      <c r="CM428" s="81"/>
      <c r="CN428" s="1230"/>
      <c r="CO428" s="1231"/>
      <c r="CP428" s="1231"/>
      <c r="CQ428" s="1231"/>
    </row>
    <row r="429" spans="89:95">
      <c r="CK429" s="536"/>
      <c r="CL429" s="536"/>
      <c r="CM429" s="81"/>
      <c r="CN429" s="1230"/>
      <c r="CO429" s="1231"/>
      <c r="CP429" s="1231"/>
      <c r="CQ429" s="1231"/>
    </row>
    <row r="430" spans="89:95">
      <c r="CK430" s="536"/>
      <c r="CL430" s="536"/>
      <c r="CM430" s="81"/>
      <c r="CN430" s="1230"/>
      <c r="CO430" s="1231"/>
      <c r="CP430" s="1231"/>
      <c r="CQ430" s="1231"/>
    </row>
    <row r="431" spans="89:95">
      <c r="CK431" s="536"/>
      <c r="CL431" s="536"/>
      <c r="CM431" s="81"/>
      <c r="CN431" s="1230"/>
      <c r="CO431" s="1231"/>
      <c r="CP431" s="1231"/>
      <c r="CQ431" s="1231"/>
    </row>
    <row r="432" spans="89:95">
      <c r="CK432" s="536"/>
      <c r="CL432" s="536"/>
      <c r="CM432" s="81"/>
      <c r="CN432" s="1230"/>
      <c r="CO432" s="1231"/>
      <c r="CP432" s="1231"/>
      <c r="CQ432" s="1231"/>
    </row>
    <row r="433" spans="89:95">
      <c r="CK433" s="536"/>
      <c r="CL433" s="536"/>
      <c r="CM433" s="81"/>
      <c r="CN433" s="1230"/>
      <c r="CO433" s="1231"/>
      <c r="CP433" s="1231"/>
      <c r="CQ433" s="1231"/>
    </row>
    <row r="434" spans="89:95">
      <c r="CK434" s="536"/>
      <c r="CL434" s="536"/>
      <c r="CM434" s="81"/>
      <c r="CN434" s="1230"/>
      <c r="CO434" s="1231"/>
      <c r="CP434" s="1231"/>
      <c r="CQ434" s="1231"/>
    </row>
    <row r="435" spans="89:95">
      <c r="CK435" s="536"/>
      <c r="CL435" s="536"/>
      <c r="CM435" s="81"/>
      <c r="CN435" s="1230"/>
      <c r="CO435" s="1231"/>
      <c r="CP435" s="1231"/>
      <c r="CQ435" s="1231"/>
    </row>
    <row r="436" spans="89:95">
      <c r="CK436" s="536"/>
      <c r="CL436" s="536"/>
      <c r="CM436" s="81"/>
      <c r="CN436" s="1230"/>
      <c r="CO436" s="1231"/>
      <c r="CP436" s="1231"/>
      <c r="CQ436" s="1231"/>
    </row>
    <row r="437" spans="89:95">
      <c r="CK437" s="536"/>
      <c r="CL437" s="536"/>
      <c r="CM437" s="81"/>
      <c r="CN437" s="1230"/>
      <c r="CO437" s="1231"/>
      <c r="CP437" s="1231"/>
      <c r="CQ437" s="1231"/>
    </row>
    <row r="438" spans="89:95">
      <c r="CK438" s="536"/>
      <c r="CL438" s="536"/>
      <c r="CM438" s="81"/>
      <c r="CN438" s="1230"/>
      <c r="CO438" s="1231"/>
      <c r="CP438" s="1231"/>
      <c r="CQ438" s="1231"/>
    </row>
    <row r="439" spans="89:95">
      <c r="CK439" s="536"/>
      <c r="CL439" s="536"/>
      <c r="CM439" s="81"/>
      <c r="CN439" s="1230"/>
      <c r="CO439" s="1231"/>
      <c r="CP439" s="1231"/>
      <c r="CQ439" s="1231"/>
    </row>
    <row r="440" spans="89:95">
      <c r="CK440" s="536"/>
      <c r="CL440" s="536"/>
      <c r="CM440" s="81"/>
      <c r="CN440" s="1230"/>
      <c r="CO440" s="1231"/>
      <c r="CP440" s="1231"/>
      <c r="CQ440" s="1231"/>
    </row>
    <row r="441" spans="89:95">
      <c r="CK441" s="536"/>
      <c r="CL441" s="536"/>
      <c r="CM441" s="81"/>
      <c r="CN441" s="1230"/>
      <c r="CO441" s="1231"/>
      <c r="CP441" s="1231"/>
      <c r="CQ441" s="1231"/>
    </row>
    <row r="442" spans="89:95">
      <c r="CK442" s="536"/>
      <c r="CL442" s="536"/>
      <c r="CM442" s="81"/>
      <c r="CN442" s="1230"/>
      <c r="CO442" s="1231"/>
      <c r="CP442" s="1231"/>
      <c r="CQ442" s="1231"/>
    </row>
    <row r="443" spans="89:95">
      <c r="CK443" s="536"/>
      <c r="CL443" s="536"/>
      <c r="CM443" s="81"/>
      <c r="CN443" s="1230"/>
      <c r="CO443" s="1231"/>
      <c r="CP443" s="1231"/>
      <c r="CQ443" s="1231"/>
    </row>
    <row r="444" spans="89:95">
      <c r="CK444" s="536"/>
      <c r="CL444" s="536"/>
      <c r="CM444" s="81"/>
      <c r="CN444" s="1230"/>
      <c r="CO444" s="1231"/>
      <c r="CP444" s="1231"/>
      <c r="CQ444" s="1231"/>
    </row>
    <row r="445" spans="89:95">
      <c r="CK445" s="536"/>
      <c r="CL445" s="536"/>
      <c r="CM445" s="81"/>
      <c r="CN445" s="1230"/>
      <c r="CO445" s="1231"/>
      <c r="CP445" s="1231"/>
      <c r="CQ445" s="1231"/>
    </row>
    <row r="446" spans="89:95">
      <c r="CK446" s="536"/>
      <c r="CL446" s="536"/>
      <c r="CM446" s="81"/>
      <c r="CN446" s="1230"/>
      <c r="CO446" s="1231"/>
      <c r="CP446" s="1231"/>
      <c r="CQ446" s="1231"/>
    </row>
    <row r="447" spans="89:95">
      <c r="CK447" s="536"/>
      <c r="CL447" s="536"/>
      <c r="CM447" s="81"/>
      <c r="CN447" s="1230"/>
      <c r="CO447" s="1231"/>
      <c r="CP447" s="1231"/>
      <c r="CQ447" s="1231"/>
    </row>
    <row r="448" spans="89:95">
      <c r="CK448" s="536"/>
      <c r="CL448" s="536"/>
      <c r="CM448" s="81"/>
      <c r="CN448" s="1230"/>
      <c r="CO448" s="1231"/>
      <c r="CP448" s="1231"/>
      <c r="CQ448" s="1231"/>
    </row>
    <row r="449" spans="89:95">
      <c r="CK449" s="536"/>
      <c r="CL449" s="536"/>
      <c r="CM449" s="81"/>
      <c r="CN449" s="1230"/>
      <c r="CO449" s="1231"/>
      <c r="CP449" s="1231"/>
      <c r="CQ449" s="1231"/>
    </row>
    <row r="450" spans="89:95">
      <c r="CK450" s="536"/>
      <c r="CL450" s="536"/>
      <c r="CM450" s="81"/>
      <c r="CN450" s="1230"/>
      <c r="CO450" s="1231"/>
      <c r="CP450" s="1231"/>
      <c r="CQ450" s="1231"/>
    </row>
    <row r="451" spans="89:95">
      <c r="CK451" s="536"/>
      <c r="CL451" s="536"/>
      <c r="CM451" s="81"/>
      <c r="CN451" s="1230"/>
      <c r="CO451" s="1231"/>
      <c r="CP451" s="1231"/>
      <c r="CQ451" s="1231"/>
    </row>
    <row r="452" spans="89:95">
      <c r="CK452" s="536"/>
      <c r="CL452" s="536"/>
      <c r="CM452" s="81"/>
      <c r="CN452" s="1230"/>
      <c r="CO452" s="1231"/>
      <c r="CP452" s="1231"/>
      <c r="CQ452" s="1231"/>
    </row>
    <row r="453" spans="89:95">
      <c r="CK453" s="536"/>
      <c r="CL453" s="536"/>
      <c r="CM453" s="81"/>
      <c r="CN453" s="1230"/>
      <c r="CO453" s="1231"/>
      <c r="CP453" s="1231"/>
      <c r="CQ453" s="1231"/>
    </row>
    <row r="454" spans="89:95">
      <c r="CK454" s="536"/>
      <c r="CL454" s="536"/>
      <c r="CM454" s="81"/>
      <c r="CN454" s="1230"/>
      <c r="CO454" s="1231"/>
      <c r="CP454" s="1231"/>
      <c r="CQ454" s="1231"/>
    </row>
    <row r="455" spans="89:95">
      <c r="CK455" s="536"/>
      <c r="CL455" s="536"/>
      <c r="CM455" s="81"/>
      <c r="CN455" s="1230"/>
      <c r="CO455" s="1231"/>
      <c r="CP455" s="1231"/>
      <c r="CQ455" s="1231"/>
    </row>
    <row r="456" spans="89:95">
      <c r="CK456" s="536"/>
      <c r="CL456" s="536"/>
      <c r="CM456" s="81"/>
      <c r="CN456" s="1230"/>
      <c r="CO456" s="1231"/>
      <c r="CP456" s="1231"/>
      <c r="CQ456" s="1231"/>
    </row>
    <row r="457" spans="89:95">
      <c r="CK457" s="536"/>
      <c r="CL457" s="536"/>
      <c r="CM457" s="81"/>
      <c r="CN457" s="1230"/>
      <c r="CO457" s="1231"/>
      <c r="CP457" s="1231"/>
      <c r="CQ457" s="1231"/>
    </row>
    <row r="458" spans="89:95">
      <c r="CK458" s="536"/>
      <c r="CL458" s="536"/>
      <c r="CM458" s="81"/>
      <c r="CN458" s="1230"/>
      <c r="CO458" s="1231"/>
      <c r="CP458" s="1231"/>
      <c r="CQ458" s="1231"/>
    </row>
    <row r="459" spans="89:95">
      <c r="CK459" s="536"/>
      <c r="CL459" s="536"/>
      <c r="CM459" s="81"/>
      <c r="CN459" s="1230"/>
      <c r="CO459" s="1231"/>
      <c r="CP459" s="1231"/>
      <c r="CQ459" s="1231"/>
    </row>
    <row r="460" spans="89:95">
      <c r="CK460" s="536"/>
      <c r="CL460" s="536"/>
      <c r="CM460" s="81"/>
      <c r="CN460" s="1230"/>
      <c r="CO460" s="1231"/>
      <c r="CP460" s="1231"/>
      <c r="CQ460" s="1231"/>
    </row>
    <row r="461" spans="89:95">
      <c r="CK461" s="536"/>
      <c r="CL461" s="536"/>
      <c r="CM461" s="81"/>
      <c r="CN461" s="1230"/>
      <c r="CO461" s="1231"/>
      <c r="CP461" s="1231"/>
      <c r="CQ461" s="1231"/>
    </row>
    <row r="462" spans="89:95">
      <c r="CK462" s="536"/>
      <c r="CL462" s="536"/>
      <c r="CM462" s="81"/>
      <c r="CN462" s="1230"/>
      <c r="CO462" s="1231"/>
      <c r="CP462" s="1231"/>
      <c r="CQ462" s="1231"/>
    </row>
    <row r="463" spans="89:95">
      <c r="CK463" s="536"/>
      <c r="CL463" s="536"/>
      <c r="CM463" s="81"/>
      <c r="CN463" s="1230"/>
      <c r="CO463" s="1231"/>
      <c r="CP463" s="1231"/>
      <c r="CQ463" s="1231"/>
    </row>
    <row r="464" spans="89:95">
      <c r="CK464" s="536"/>
      <c r="CL464" s="536"/>
      <c r="CM464" s="81"/>
      <c r="CN464" s="1230"/>
      <c r="CO464" s="1231"/>
      <c r="CP464" s="1231"/>
      <c r="CQ464" s="1231"/>
    </row>
    <row r="465" spans="89:95">
      <c r="CK465" s="536"/>
      <c r="CL465" s="536"/>
      <c r="CM465" s="81"/>
      <c r="CN465" s="1230"/>
      <c r="CO465" s="1231"/>
      <c r="CP465" s="1231"/>
      <c r="CQ465" s="1231"/>
    </row>
    <row r="466" spans="89:95">
      <c r="CK466" s="536"/>
      <c r="CL466" s="536"/>
      <c r="CM466" s="81"/>
      <c r="CN466" s="1230"/>
      <c r="CO466" s="1231"/>
      <c r="CP466" s="1231"/>
      <c r="CQ466" s="1231"/>
    </row>
    <row r="467" spans="89:95">
      <c r="CK467" s="536"/>
      <c r="CL467" s="536"/>
      <c r="CM467" s="81"/>
      <c r="CN467" s="1230"/>
      <c r="CO467" s="1231"/>
      <c r="CP467" s="1231"/>
      <c r="CQ467" s="1231"/>
    </row>
    <row r="468" spans="89:95">
      <c r="CK468" s="536"/>
      <c r="CL468" s="536"/>
      <c r="CM468" s="81"/>
      <c r="CN468" s="1230"/>
      <c r="CO468" s="1231"/>
      <c r="CP468" s="1231"/>
      <c r="CQ468" s="1231"/>
    </row>
    <row r="469" spans="89:95">
      <c r="CK469" s="536"/>
      <c r="CL469" s="536"/>
      <c r="CM469" s="81"/>
      <c r="CN469" s="1230"/>
      <c r="CO469" s="1231"/>
      <c r="CP469" s="1231"/>
      <c r="CQ469" s="1231"/>
    </row>
    <row r="470" spans="89:95">
      <c r="CK470" s="536"/>
      <c r="CL470" s="536"/>
      <c r="CM470" s="81"/>
      <c r="CN470" s="1230"/>
      <c r="CO470" s="1231"/>
      <c r="CP470" s="1231"/>
      <c r="CQ470" s="1231"/>
    </row>
    <row r="471" spans="89:95">
      <c r="CK471" s="536"/>
      <c r="CL471" s="536"/>
      <c r="CM471" s="81"/>
      <c r="CN471" s="1230"/>
      <c r="CO471" s="1231"/>
      <c r="CP471" s="1231"/>
      <c r="CQ471" s="1231"/>
    </row>
    <row r="472" spans="89:95">
      <c r="CK472" s="536"/>
      <c r="CL472" s="536"/>
      <c r="CM472" s="81"/>
      <c r="CN472" s="1230"/>
      <c r="CO472" s="1231"/>
      <c r="CP472" s="1231"/>
      <c r="CQ472" s="1231"/>
    </row>
    <row r="473" spans="89:95">
      <c r="CK473" s="536"/>
      <c r="CL473" s="536"/>
      <c r="CM473" s="81"/>
      <c r="CN473" s="1230"/>
      <c r="CO473" s="1231"/>
      <c r="CP473" s="1231"/>
      <c r="CQ473" s="1231"/>
    </row>
    <row r="474" spans="89:95">
      <c r="CK474" s="536"/>
      <c r="CL474" s="536"/>
      <c r="CM474" s="81"/>
      <c r="CN474" s="1230"/>
      <c r="CO474" s="1231"/>
      <c r="CP474" s="1231"/>
      <c r="CQ474" s="1231"/>
    </row>
    <row r="475" spans="89:95">
      <c r="CK475" s="536"/>
      <c r="CL475" s="536"/>
      <c r="CM475" s="81"/>
      <c r="CN475" s="1230"/>
      <c r="CO475" s="1231"/>
      <c r="CP475" s="1231"/>
      <c r="CQ475" s="1231"/>
    </row>
    <row r="476" spans="89:95">
      <c r="CK476" s="536"/>
      <c r="CL476" s="536"/>
      <c r="CM476" s="81"/>
      <c r="CN476" s="1230"/>
      <c r="CO476" s="1231"/>
      <c r="CP476" s="1231"/>
      <c r="CQ476" s="1231"/>
    </row>
    <row r="477" spans="89:95">
      <c r="CK477" s="536"/>
      <c r="CL477" s="536"/>
      <c r="CM477" s="81"/>
      <c r="CN477" s="1230"/>
      <c r="CO477" s="1231"/>
      <c r="CP477" s="1231"/>
      <c r="CQ477" s="1231"/>
    </row>
    <row r="478" spans="89:95">
      <c r="CK478" s="536"/>
      <c r="CL478" s="536"/>
      <c r="CM478" s="81"/>
      <c r="CN478" s="1230"/>
      <c r="CO478" s="1231"/>
      <c r="CP478" s="1231"/>
      <c r="CQ478" s="1231"/>
    </row>
    <row r="479" spans="89:95">
      <c r="CK479" s="536"/>
      <c r="CL479" s="536"/>
      <c r="CM479" s="81"/>
      <c r="CN479" s="1230"/>
      <c r="CO479" s="1231"/>
      <c r="CP479" s="1231"/>
      <c r="CQ479" s="1231"/>
    </row>
    <row r="480" spans="89:95">
      <c r="CK480" s="536"/>
      <c r="CL480" s="536"/>
      <c r="CM480" s="81"/>
      <c r="CN480" s="1230"/>
      <c r="CO480" s="1231"/>
      <c r="CP480" s="1231"/>
      <c r="CQ480" s="1231"/>
    </row>
    <row r="481" spans="89:95">
      <c r="CK481" s="536"/>
      <c r="CL481" s="536"/>
      <c r="CM481" s="81"/>
      <c r="CN481" s="1230"/>
      <c r="CO481" s="1231"/>
      <c r="CP481" s="1231"/>
      <c r="CQ481" s="1231"/>
    </row>
    <row r="482" spans="89:95">
      <c r="CK482" s="536"/>
      <c r="CL482" s="536"/>
      <c r="CM482" s="81"/>
      <c r="CN482" s="1230"/>
      <c r="CO482" s="1231"/>
      <c r="CP482" s="1231"/>
      <c r="CQ482" s="1231"/>
    </row>
    <row r="483" spans="89:95">
      <c r="CK483" s="536"/>
      <c r="CL483" s="536"/>
      <c r="CM483" s="81"/>
      <c r="CN483" s="1230"/>
      <c r="CO483" s="1231"/>
      <c r="CP483" s="1231"/>
      <c r="CQ483" s="1231"/>
    </row>
    <row r="484" spans="89:95">
      <c r="CK484" s="536"/>
      <c r="CL484" s="536"/>
      <c r="CM484" s="81"/>
      <c r="CN484" s="1230"/>
      <c r="CO484" s="1231"/>
      <c r="CP484" s="1231"/>
      <c r="CQ484" s="1231"/>
    </row>
    <row r="485" spans="89:95">
      <c r="CK485" s="536"/>
      <c r="CL485" s="536"/>
      <c r="CM485" s="81"/>
      <c r="CN485" s="1230"/>
      <c r="CO485" s="1231"/>
      <c r="CP485" s="1231"/>
      <c r="CQ485" s="1231"/>
    </row>
    <row r="486" spans="89:95">
      <c r="CK486" s="536"/>
      <c r="CL486" s="536"/>
      <c r="CM486" s="81"/>
      <c r="CN486" s="1230"/>
      <c r="CO486" s="1231"/>
      <c r="CP486" s="1231"/>
      <c r="CQ486" s="1231"/>
    </row>
    <row r="487" spans="89:95">
      <c r="CK487" s="536"/>
      <c r="CL487" s="536"/>
      <c r="CM487" s="81"/>
      <c r="CN487" s="1230"/>
      <c r="CO487" s="1231"/>
      <c r="CP487" s="1231"/>
      <c r="CQ487" s="1231"/>
    </row>
    <row r="488" spans="89:95">
      <c r="CK488" s="536"/>
      <c r="CL488" s="536"/>
      <c r="CM488" s="81"/>
      <c r="CN488" s="1230"/>
      <c r="CO488" s="1231"/>
      <c r="CP488" s="1231"/>
      <c r="CQ488" s="1231"/>
    </row>
    <row r="489" spans="89:95">
      <c r="CK489" s="536"/>
      <c r="CL489" s="536"/>
      <c r="CM489" s="81"/>
      <c r="CN489" s="1230"/>
      <c r="CO489" s="1231"/>
      <c r="CP489" s="1231"/>
      <c r="CQ489" s="1231"/>
    </row>
    <row r="490" spans="89:95">
      <c r="CK490" s="536"/>
      <c r="CL490" s="536"/>
      <c r="CM490" s="81"/>
      <c r="CN490" s="1230"/>
      <c r="CO490" s="1231"/>
      <c r="CP490" s="1231"/>
      <c r="CQ490" s="1231"/>
    </row>
    <row r="491" spans="89:95">
      <c r="CK491" s="536"/>
      <c r="CL491" s="536"/>
      <c r="CM491" s="81"/>
      <c r="CN491" s="1230"/>
      <c r="CO491" s="1231"/>
      <c r="CP491" s="1231"/>
      <c r="CQ491" s="1231"/>
    </row>
    <row r="492" spans="89:95">
      <c r="CK492" s="536"/>
      <c r="CL492" s="536"/>
      <c r="CM492" s="81"/>
      <c r="CN492" s="1230"/>
      <c r="CO492" s="1231"/>
      <c r="CP492" s="1231"/>
      <c r="CQ492" s="1231"/>
    </row>
    <row r="493" spans="89:95">
      <c r="CK493" s="536"/>
      <c r="CL493" s="536"/>
      <c r="CM493" s="81"/>
      <c r="CN493" s="1230"/>
      <c r="CO493" s="1231"/>
      <c r="CP493" s="1231"/>
      <c r="CQ493" s="1231"/>
    </row>
    <row r="494" spans="89:95">
      <c r="CK494" s="536"/>
      <c r="CL494" s="536"/>
      <c r="CM494" s="81"/>
      <c r="CN494" s="1230"/>
      <c r="CO494" s="1231"/>
      <c r="CP494" s="1231"/>
      <c r="CQ494" s="1231"/>
    </row>
    <row r="495" spans="89:95">
      <c r="CK495" s="536"/>
      <c r="CL495" s="536"/>
      <c r="CM495" s="81"/>
      <c r="CN495" s="1230"/>
      <c r="CO495" s="1231"/>
      <c r="CP495" s="1231"/>
      <c r="CQ495" s="1231"/>
    </row>
    <row r="496" spans="89:95">
      <c r="CK496" s="536"/>
      <c r="CL496" s="536"/>
      <c r="CM496" s="81"/>
      <c r="CN496" s="1230"/>
      <c r="CO496" s="1231"/>
      <c r="CP496" s="1231"/>
      <c r="CQ496" s="1231"/>
    </row>
    <row r="497" spans="89:95">
      <c r="CK497" s="536"/>
      <c r="CL497" s="536"/>
      <c r="CM497" s="81"/>
      <c r="CN497" s="1230"/>
      <c r="CO497" s="1231"/>
      <c r="CP497" s="1231"/>
      <c r="CQ497" s="1231"/>
    </row>
    <row r="498" spans="89:95">
      <c r="CK498" s="536"/>
      <c r="CL498" s="536"/>
      <c r="CM498" s="81"/>
      <c r="CN498" s="1230"/>
      <c r="CO498" s="1231"/>
      <c r="CP498" s="1231"/>
      <c r="CQ498" s="1231"/>
    </row>
    <row r="499" spans="89:95">
      <c r="CK499" s="536"/>
      <c r="CL499" s="536"/>
      <c r="CM499" s="81"/>
      <c r="CN499" s="1230"/>
      <c r="CO499" s="1231"/>
      <c r="CP499" s="1231"/>
      <c r="CQ499" s="1231"/>
    </row>
    <row r="500" spans="89:95">
      <c r="CK500" s="536"/>
      <c r="CL500" s="536"/>
      <c r="CM500" s="81"/>
      <c r="CN500" s="1230"/>
      <c r="CO500" s="1231"/>
      <c r="CP500" s="1231"/>
      <c r="CQ500" s="1231"/>
    </row>
    <row r="501" spans="89:95">
      <c r="CK501" s="536"/>
      <c r="CL501" s="536"/>
      <c r="CM501" s="81"/>
      <c r="CN501" s="1230"/>
      <c r="CO501" s="1231"/>
      <c r="CP501" s="1231"/>
      <c r="CQ501" s="1231"/>
    </row>
    <row r="502" spans="89:95">
      <c r="CK502" s="536"/>
      <c r="CL502" s="536"/>
      <c r="CM502" s="81"/>
      <c r="CN502" s="1230"/>
      <c r="CO502" s="1231"/>
      <c r="CP502" s="1231"/>
      <c r="CQ502" s="1231"/>
    </row>
    <row r="503" spans="89:95">
      <c r="CK503" s="536"/>
      <c r="CL503" s="536"/>
      <c r="CM503" s="81"/>
      <c r="CN503" s="1230"/>
      <c r="CO503" s="1231"/>
      <c r="CP503" s="1231"/>
      <c r="CQ503" s="1231"/>
    </row>
    <row r="504" spans="89:95">
      <c r="CK504" s="536"/>
      <c r="CL504" s="536"/>
      <c r="CM504" s="81"/>
      <c r="CN504" s="1230"/>
      <c r="CO504" s="1231"/>
      <c r="CP504" s="1231"/>
      <c r="CQ504" s="1231"/>
    </row>
    <row r="505" spans="89:95">
      <c r="CK505" s="536"/>
      <c r="CL505" s="536"/>
      <c r="CM505" s="81"/>
      <c r="CN505" s="1230"/>
      <c r="CO505" s="1231"/>
      <c r="CP505" s="1231"/>
      <c r="CQ505" s="1231"/>
    </row>
    <row r="506" spans="89:95">
      <c r="CK506" s="536"/>
      <c r="CL506" s="536"/>
      <c r="CM506" s="81"/>
      <c r="CN506" s="1230"/>
      <c r="CO506" s="1231"/>
      <c r="CP506" s="1231"/>
      <c r="CQ506" s="1231"/>
    </row>
    <row r="507" spans="89:95">
      <c r="CK507" s="536"/>
      <c r="CL507" s="536"/>
      <c r="CM507" s="81"/>
      <c r="CN507" s="1230"/>
      <c r="CO507" s="1231"/>
      <c r="CP507" s="1231"/>
      <c r="CQ507" s="1231"/>
    </row>
    <row r="508" spans="89:95">
      <c r="CK508" s="536"/>
      <c r="CL508" s="536"/>
      <c r="CM508" s="81"/>
      <c r="CN508" s="1230"/>
      <c r="CO508" s="1231"/>
      <c r="CP508" s="1231"/>
      <c r="CQ508" s="1231"/>
    </row>
    <row r="509" spans="89:95">
      <c r="CK509" s="536"/>
      <c r="CL509" s="536"/>
      <c r="CM509" s="81"/>
      <c r="CN509" s="1230"/>
      <c r="CO509" s="1231"/>
      <c r="CP509" s="1231"/>
      <c r="CQ509" s="1231"/>
    </row>
    <row r="510" spans="89:95">
      <c r="CK510" s="536"/>
      <c r="CL510" s="536"/>
      <c r="CM510" s="81"/>
      <c r="CN510" s="1230"/>
      <c r="CO510" s="1231"/>
      <c r="CP510" s="1231"/>
      <c r="CQ510" s="1231"/>
    </row>
    <row r="511" spans="89:95">
      <c r="CK511" s="536"/>
      <c r="CL511" s="536"/>
      <c r="CM511" s="81"/>
      <c r="CN511" s="1230"/>
      <c r="CO511" s="1231"/>
      <c r="CP511" s="1231"/>
      <c r="CQ511" s="1231"/>
    </row>
    <row r="512" spans="89:95">
      <c r="CK512" s="536"/>
      <c r="CL512" s="536"/>
      <c r="CM512" s="81"/>
      <c r="CN512" s="1230"/>
      <c r="CO512" s="1231"/>
      <c r="CP512" s="1231"/>
      <c r="CQ512" s="1231"/>
    </row>
    <row r="513" spans="89:95">
      <c r="CK513" s="536"/>
      <c r="CL513" s="536"/>
      <c r="CM513" s="81"/>
      <c r="CN513" s="1230"/>
      <c r="CO513" s="1231"/>
      <c r="CP513" s="1231"/>
      <c r="CQ513" s="1231"/>
    </row>
    <row r="514" spans="89:95">
      <c r="CK514" s="536"/>
      <c r="CL514" s="536"/>
      <c r="CM514" s="81"/>
      <c r="CN514" s="1230"/>
      <c r="CO514" s="1231"/>
      <c r="CP514" s="1231"/>
      <c r="CQ514" s="1231"/>
    </row>
    <row r="515" spans="89:95">
      <c r="CK515" s="536"/>
      <c r="CL515" s="536"/>
      <c r="CM515" s="81"/>
      <c r="CN515" s="1230"/>
      <c r="CO515" s="1231"/>
      <c r="CP515" s="1231"/>
      <c r="CQ515" s="1231"/>
    </row>
    <row r="516" spans="89:95">
      <c r="CK516" s="536"/>
      <c r="CL516" s="536"/>
      <c r="CM516" s="81"/>
      <c r="CN516" s="1230"/>
      <c r="CO516" s="1231"/>
      <c r="CP516" s="1231"/>
      <c r="CQ516" s="1231"/>
    </row>
    <row r="517" spans="89:95">
      <c r="CK517" s="536"/>
      <c r="CL517" s="536"/>
      <c r="CM517" s="81"/>
      <c r="CN517" s="1230"/>
      <c r="CO517" s="1231"/>
      <c r="CP517" s="1231"/>
      <c r="CQ517" s="1231"/>
    </row>
    <row r="518" spans="89:95">
      <c r="CK518" s="536"/>
      <c r="CL518" s="536"/>
      <c r="CM518" s="81"/>
      <c r="CN518" s="1230"/>
      <c r="CO518" s="1231"/>
      <c r="CP518" s="1231"/>
      <c r="CQ518" s="1231"/>
    </row>
    <row r="519" spans="89:95">
      <c r="CK519" s="536"/>
      <c r="CL519" s="536"/>
      <c r="CM519" s="81"/>
      <c r="CN519" s="1230"/>
      <c r="CO519" s="1231"/>
      <c r="CP519" s="1231"/>
      <c r="CQ519" s="1231"/>
    </row>
    <row r="520" spans="89:95">
      <c r="CK520" s="536"/>
      <c r="CL520" s="536"/>
      <c r="CM520" s="81"/>
      <c r="CN520" s="1230"/>
      <c r="CO520" s="1231"/>
      <c r="CP520" s="1231"/>
      <c r="CQ520" s="1231"/>
    </row>
    <row r="521" spans="89:95">
      <c r="CK521" s="536"/>
      <c r="CL521" s="536"/>
      <c r="CM521" s="81"/>
      <c r="CN521" s="1230"/>
      <c r="CO521" s="1231"/>
      <c r="CP521" s="1231"/>
      <c r="CQ521" s="1231"/>
    </row>
    <row r="522" spans="89:95">
      <c r="CK522" s="536"/>
      <c r="CL522" s="536"/>
      <c r="CM522" s="81"/>
      <c r="CN522" s="1230"/>
      <c r="CO522" s="1231"/>
      <c r="CP522" s="1231"/>
      <c r="CQ522" s="1231"/>
    </row>
    <row r="523" spans="89:95">
      <c r="CK523" s="536"/>
      <c r="CL523" s="536"/>
      <c r="CM523" s="81"/>
      <c r="CN523" s="1230"/>
      <c r="CO523" s="1231"/>
      <c r="CP523" s="1231"/>
      <c r="CQ523" s="1231"/>
    </row>
    <row r="524" spans="89:95">
      <c r="CK524" s="536"/>
      <c r="CL524" s="536"/>
      <c r="CM524" s="81"/>
      <c r="CN524" s="1230"/>
      <c r="CO524" s="1231"/>
      <c r="CP524" s="1231"/>
      <c r="CQ524" s="1231"/>
    </row>
    <row r="525" spans="89:95">
      <c r="CK525" s="536"/>
      <c r="CL525" s="536"/>
      <c r="CM525" s="81"/>
      <c r="CN525" s="1230"/>
      <c r="CO525" s="1231"/>
      <c r="CP525" s="1231"/>
      <c r="CQ525" s="1231"/>
    </row>
    <row r="526" spans="89:95">
      <c r="CK526" s="536"/>
      <c r="CL526" s="536"/>
      <c r="CM526" s="81"/>
      <c r="CN526" s="1230"/>
      <c r="CO526" s="1231"/>
      <c r="CP526" s="1231"/>
      <c r="CQ526" s="1231"/>
    </row>
    <row r="527" spans="89:95">
      <c r="CK527" s="536"/>
      <c r="CL527" s="536"/>
      <c r="CM527" s="81"/>
      <c r="CN527" s="1230"/>
      <c r="CO527" s="1231"/>
      <c r="CP527" s="1231"/>
      <c r="CQ527" s="1231"/>
    </row>
    <row r="528" spans="89:95">
      <c r="CK528" s="536"/>
      <c r="CL528" s="536"/>
      <c r="CM528" s="81"/>
      <c r="CN528" s="1230"/>
      <c r="CO528" s="1231"/>
      <c r="CP528" s="1231"/>
      <c r="CQ528" s="1231"/>
    </row>
    <row r="529" spans="89:95">
      <c r="CK529" s="536"/>
      <c r="CL529" s="536"/>
      <c r="CM529" s="81"/>
      <c r="CN529" s="1230"/>
      <c r="CO529" s="1231"/>
      <c r="CP529" s="1231"/>
      <c r="CQ529" s="1231"/>
    </row>
    <row r="530" spans="89:95">
      <c r="CK530" s="536"/>
      <c r="CL530" s="536"/>
      <c r="CM530" s="81"/>
      <c r="CN530" s="1230"/>
      <c r="CO530" s="1231"/>
      <c r="CP530" s="1231"/>
      <c r="CQ530" s="1231"/>
    </row>
    <row r="531" spans="89:95">
      <c r="CK531" s="536"/>
      <c r="CL531" s="536"/>
      <c r="CM531" s="81"/>
      <c r="CN531" s="1230"/>
      <c r="CO531" s="1231"/>
      <c r="CP531" s="1231"/>
      <c r="CQ531" s="1231"/>
    </row>
    <row r="532" spans="89:95">
      <c r="CK532" s="536"/>
      <c r="CL532" s="536"/>
      <c r="CM532" s="81"/>
      <c r="CN532" s="1230"/>
      <c r="CO532" s="1231"/>
      <c r="CP532" s="1231"/>
      <c r="CQ532" s="1231"/>
    </row>
    <row r="533" spans="89:95">
      <c r="CK533" s="536"/>
      <c r="CL533" s="536"/>
      <c r="CM533" s="81"/>
      <c r="CN533" s="1230"/>
      <c r="CO533" s="1231"/>
      <c r="CP533" s="1231"/>
      <c r="CQ533" s="1231"/>
    </row>
    <row r="534" spans="89:95">
      <c r="CK534" s="536"/>
      <c r="CL534" s="536"/>
      <c r="CM534" s="81"/>
      <c r="CN534" s="1230"/>
      <c r="CO534" s="1231"/>
      <c r="CP534" s="1231"/>
      <c r="CQ534" s="1231"/>
    </row>
    <row r="535" spans="89:95">
      <c r="CK535" s="536"/>
      <c r="CL535" s="536"/>
      <c r="CM535" s="81"/>
      <c r="CN535" s="1230"/>
      <c r="CO535" s="1231"/>
      <c r="CP535" s="1231"/>
      <c r="CQ535" s="1231"/>
    </row>
    <row r="536" spans="89:95">
      <c r="CK536" s="536"/>
      <c r="CL536" s="536"/>
      <c r="CM536" s="81"/>
      <c r="CN536" s="1230"/>
      <c r="CO536" s="1231"/>
      <c r="CP536" s="1231"/>
      <c r="CQ536" s="1231"/>
    </row>
    <row r="537" spans="89:95">
      <c r="CK537" s="536"/>
      <c r="CL537" s="536"/>
      <c r="CM537" s="81"/>
      <c r="CN537" s="1230"/>
      <c r="CO537" s="1231"/>
      <c r="CP537" s="1231"/>
      <c r="CQ537" s="1231"/>
    </row>
    <row r="538" spans="89:95">
      <c r="CK538" s="536"/>
      <c r="CL538" s="536"/>
      <c r="CM538" s="81"/>
      <c r="CN538" s="1230"/>
      <c r="CO538" s="1231"/>
      <c r="CP538" s="1231"/>
      <c r="CQ538" s="1231"/>
    </row>
    <row r="539" spans="89:95">
      <c r="CK539" s="536"/>
      <c r="CL539" s="536"/>
      <c r="CM539" s="81"/>
      <c r="CN539" s="1230"/>
      <c r="CO539" s="1231"/>
      <c r="CP539" s="1231"/>
      <c r="CQ539" s="1231"/>
    </row>
    <row r="540" spans="89:95">
      <c r="CK540" s="536"/>
      <c r="CL540" s="536"/>
      <c r="CM540" s="81"/>
      <c r="CN540" s="1230"/>
      <c r="CO540" s="1231"/>
      <c r="CP540" s="1231"/>
      <c r="CQ540" s="1231"/>
    </row>
    <row r="541" spans="89:95">
      <c r="CK541" s="536"/>
      <c r="CL541" s="536"/>
      <c r="CM541" s="81"/>
      <c r="CN541" s="1230"/>
      <c r="CO541" s="1231"/>
      <c r="CP541" s="1231"/>
      <c r="CQ541" s="1231"/>
    </row>
    <row r="542" spans="89:95">
      <c r="CK542" s="536"/>
      <c r="CL542" s="536"/>
      <c r="CM542" s="81"/>
      <c r="CN542" s="1230"/>
      <c r="CO542" s="1231"/>
      <c r="CP542" s="1231"/>
      <c r="CQ542" s="1231"/>
    </row>
    <row r="543" spans="89:95">
      <c r="CK543" s="536"/>
      <c r="CL543" s="536"/>
      <c r="CM543" s="81"/>
      <c r="CN543" s="1230"/>
      <c r="CO543" s="1231"/>
      <c r="CP543" s="1231"/>
      <c r="CQ543" s="1231"/>
    </row>
    <row r="544" spans="89:95">
      <c r="CK544" s="536"/>
      <c r="CL544" s="536"/>
      <c r="CM544" s="81"/>
      <c r="CN544" s="1230"/>
      <c r="CO544" s="1231"/>
      <c r="CP544" s="1231"/>
      <c r="CQ544" s="1231"/>
    </row>
    <row r="545" spans="89:95">
      <c r="CK545" s="536"/>
      <c r="CL545" s="536"/>
      <c r="CM545" s="81"/>
      <c r="CN545" s="1230"/>
      <c r="CO545" s="1231"/>
      <c r="CP545" s="1231"/>
      <c r="CQ545" s="1231"/>
    </row>
    <row r="546" spans="89:95">
      <c r="CK546" s="536"/>
      <c r="CL546" s="536"/>
      <c r="CM546" s="81"/>
      <c r="CN546" s="1230"/>
      <c r="CO546" s="1231"/>
      <c r="CP546" s="1231"/>
      <c r="CQ546" s="1231"/>
    </row>
    <row r="547" spans="89:95">
      <c r="CK547" s="536"/>
      <c r="CL547" s="536"/>
      <c r="CM547" s="81"/>
      <c r="CN547" s="1230"/>
      <c r="CO547" s="1231"/>
      <c r="CP547" s="1231"/>
      <c r="CQ547" s="1231"/>
    </row>
    <row r="548" spans="89:95">
      <c r="CK548" s="536"/>
      <c r="CL548" s="536"/>
      <c r="CM548" s="81"/>
      <c r="CN548" s="1230"/>
      <c r="CO548" s="1231"/>
      <c r="CP548" s="1231"/>
      <c r="CQ548" s="1231"/>
    </row>
    <row r="549" spans="89:95">
      <c r="CK549" s="536"/>
      <c r="CL549" s="536"/>
      <c r="CM549" s="81"/>
      <c r="CN549" s="1230"/>
      <c r="CO549" s="1231"/>
      <c r="CP549" s="1231"/>
      <c r="CQ549" s="1231"/>
    </row>
    <row r="550" spans="89:95">
      <c r="CK550" s="536"/>
      <c r="CL550" s="536"/>
      <c r="CM550" s="81"/>
      <c r="CN550" s="1230"/>
      <c r="CO550" s="1231"/>
      <c r="CP550" s="1231"/>
      <c r="CQ550" s="1231"/>
    </row>
    <row r="551" spans="89:95">
      <c r="CK551" s="536"/>
      <c r="CL551" s="536"/>
      <c r="CM551" s="81"/>
      <c r="CN551" s="1230"/>
      <c r="CO551" s="1231"/>
      <c r="CP551" s="1231"/>
      <c r="CQ551" s="1231"/>
    </row>
    <row r="552" spans="89:95">
      <c r="CK552" s="536"/>
      <c r="CL552" s="536"/>
      <c r="CM552" s="81"/>
      <c r="CN552" s="1230"/>
      <c r="CO552" s="1231"/>
      <c r="CP552" s="1231"/>
      <c r="CQ552" s="1231"/>
    </row>
    <row r="553" spans="89:95">
      <c r="CK553" s="536"/>
      <c r="CL553" s="536"/>
      <c r="CM553" s="81"/>
      <c r="CN553" s="1230"/>
      <c r="CO553" s="1231"/>
      <c r="CP553" s="1231"/>
      <c r="CQ553" s="1231"/>
    </row>
    <row r="554" spans="89:95">
      <c r="CK554" s="536"/>
      <c r="CL554" s="536"/>
      <c r="CM554" s="81"/>
      <c r="CN554" s="1230"/>
      <c r="CO554" s="1231"/>
      <c r="CP554" s="1231"/>
      <c r="CQ554" s="1231"/>
    </row>
    <row r="555" spans="89:95">
      <c r="CK555" s="536"/>
      <c r="CL555" s="536"/>
      <c r="CM555" s="81"/>
      <c r="CN555" s="1230"/>
      <c r="CO555" s="1231"/>
      <c r="CP555" s="1231"/>
      <c r="CQ555" s="1231"/>
    </row>
    <row r="556" spans="89:95">
      <c r="CK556" s="536"/>
      <c r="CL556" s="536"/>
      <c r="CM556" s="81"/>
      <c r="CN556" s="1230"/>
      <c r="CO556" s="1231"/>
      <c r="CP556" s="1231"/>
      <c r="CQ556" s="1231"/>
    </row>
    <row r="557" spans="89:95">
      <c r="CK557" s="536"/>
      <c r="CL557" s="536"/>
      <c r="CM557" s="81"/>
      <c r="CN557" s="1230"/>
      <c r="CO557" s="1231"/>
      <c r="CP557" s="1231"/>
      <c r="CQ557" s="1231"/>
    </row>
    <row r="558" spans="89:95">
      <c r="CK558" s="536"/>
      <c r="CL558" s="536"/>
      <c r="CM558" s="81"/>
      <c r="CN558" s="1230"/>
      <c r="CO558" s="1231"/>
      <c r="CP558" s="1231"/>
      <c r="CQ558" s="1231"/>
    </row>
    <row r="559" spans="89:95">
      <c r="CK559" s="536"/>
      <c r="CL559" s="536"/>
      <c r="CM559" s="81"/>
      <c r="CN559" s="1230"/>
      <c r="CO559" s="1231"/>
      <c r="CP559" s="1231"/>
      <c r="CQ559" s="1231"/>
    </row>
    <row r="560" spans="89:95">
      <c r="CK560" s="536"/>
      <c r="CL560" s="536"/>
      <c r="CM560" s="81"/>
      <c r="CN560" s="1230"/>
      <c r="CO560" s="1231"/>
      <c r="CP560" s="1231"/>
      <c r="CQ560" s="1231"/>
    </row>
    <row r="561" spans="89:95">
      <c r="CK561" s="536"/>
      <c r="CL561" s="536"/>
      <c r="CM561" s="81"/>
      <c r="CN561" s="1230"/>
      <c r="CO561" s="1231"/>
      <c r="CP561" s="1231"/>
      <c r="CQ561" s="1231"/>
    </row>
    <row r="562" spans="89:95">
      <c r="CK562" s="536"/>
      <c r="CL562" s="536"/>
      <c r="CM562" s="81"/>
      <c r="CN562" s="1230"/>
      <c r="CO562" s="1231"/>
      <c r="CP562" s="1231"/>
      <c r="CQ562" s="1231"/>
    </row>
    <row r="563" spans="89:95">
      <c r="CK563" s="536"/>
      <c r="CL563" s="536"/>
      <c r="CM563" s="81"/>
      <c r="CN563" s="1230"/>
      <c r="CO563" s="1231"/>
      <c r="CP563" s="1231"/>
      <c r="CQ563" s="1231"/>
    </row>
    <row r="564" spans="89:95">
      <c r="CK564" s="536"/>
      <c r="CL564" s="536"/>
      <c r="CM564" s="81"/>
      <c r="CN564" s="1230"/>
      <c r="CO564" s="1231"/>
      <c r="CP564" s="1231"/>
      <c r="CQ564" s="1231"/>
    </row>
    <row r="565" spans="89:95">
      <c r="CK565" s="536"/>
      <c r="CL565" s="536"/>
      <c r="CM565" s="81"/>
      <c r="CN565" s="1230"/>
      <c r="CO565" s="1231"/>
      <c r="CP565" s="1231"/>
      <c r="CQ565" s="1231"/>
    </row>
    <row r="566" spans="89:95">
      <c r="CK566" s="536"/>
      <c r="CL566" s="536"/>
      <c r="CM566" s="81"/>
      <c r="CN566" s="1230"/>
      <c r="CO566" s="1231"/>
      <c r="CP566" s="1231"/>
      <c r="CQ566" s="1231"/>
    </row>
    <row r="567" spans="89:95">
      <c r="CK567" s="536"/>
      <c r="CL567" s="536"/>
      <c r="CM567" s="81"/>
      <c r="CN567" s="1230"/>
      <c r="CO567" s="1231"/>
      <c r="CP567" s="1231"/>
      <c r="CQ567" s="1231"/>
    </row>
    <row r="568" spans="89:95">
      <c r="CK568" s="536"/>
      <c r="CL568" s="536"/>
      <c r="CM568" s="81"/>
      <c r="CN568" s="1230"/>
      <c r="CO568" s="1231"/>
      <c r="CP568" s="1231"/>
      <c r="CQ568" s="1231"/>
    </row>
    <row r="569" spans="89:95">
      <c r="CK569" s="536"/>
      <c r="CL569" s="536"/>
      <c r="CM569" s="81"/>
      <c r="CN569" s="1230"/>
      <c r="CO569" s="1231"/>
      <c r="CP569" s="1231"/>
      <c r="CQ569" s="1231"/>
    </row>
    <row r="570" spans="89:95">
      <c r="CK570" s="536"/>
      <c r="CL570" s="536"/>
      <c r="CM570" s="81"/>
      <c r="CN570" s="1230"/>
      <c r="CO570" s="1231"/>
      <c r="CP570" s="1231"/>
      <c r="CQ570" s="1231"/>
    </row>
    <row r="571" spans="89:95">
      <c r="CK571" s="536"/>
      <c r="CL571" s="536"/>
      <c r="CM571" s="81"/>
      <c r="CN571" s="1230"/>
      <c r="CO571" s="1231"/>
      <c r="CP571" s="1231"/>
      <c r="CQ571" s="1231"/>
    </row>
    <row r="572" spans="89:95">
      <c r="CK572" s="536"/>
      <c r="CL572" s="536"/>
      <c r="CM572" s="81"/>
      <c r="CN572" s="1230"/>
      <c r="CO572" s="1231"/>
      <c r="CP572" s="1231"/>
      <c r="CQ572" s="1231"/>
    </row>
    <row r="573" spans="89:95">
      <c r="CK573" s="536"/>
      <c r="CL573" s="536"/>
      <c r="CM573" s="81"/>
      <c r="CN573" s="1230"/>
      <c r="CO573" s="1231"/>
      <c r="CP573" s="1231"/>
      <c r="CQ573" s="1231"/>
    </row>
    <row r="574" spans="89:95">
      <c r="CK574" s="536"/>
      <c r="CL574" s="536"/>
      <c r="CM574" s="81"/>
      <c r="CN574" s="1230"/>
      <c r="CO574" s="1231"/>
      <c r="CP574" s="1231"/>
      <c r="CQ574" s="1231"/>
    </row>
    <row r="575" spans="89:95">
      <c r="CK575" s="536"/>
      <c r="CL575" s="536"/>
      <c r="CM575" s="81"/>
      <c r="CN575" s="1230"/>
      <c r="CO575" s="1231"/>
      <c r="CP575" s="1231"/>
      <c r="CQ575" s="1231"/>
    </row>
    <row r="576" spans="89:95">
      <c r="CK576" s="536"/>
      <c r="CL576" s="536"/>
      <c r="CM576" s="81"/>
      <c r="CN576" s="1230"/>
      <c r="CO576" s="1231"/>
      <c r="CP576" s="1231"/>
      <c r="CQ576" s="1231"/>
    </row>
    <row r="577" spans="89:95">
      <c r="CK577" s="536"/>
      <c r="CL577" s="536"/>
      <c r="CM577" s="81"/>
      <c r="CN577" s="1230"/>
      <c r="CO577" s="1231"/>
      <c r="CP577" s="1231"/>
      <c r="CQ577" s="1231"/>
    </row>
    <row r="578" spans="89:95">
      <c r="CK578" s="536"/>
      <c r="CL578" s="536"/>
      <c r="CM578" s="81"/>
      <c r="CN578" s="1230"/>
      <c r="CO578" s="1231"/>
      <c r="CP578" s="1231"/>
      <c r="CQ578" s="1231"/>
    </row>
    <row r="579" spans="89:95">
      <c r="CK579" s="536"/>
      <c r="CL579" s="536"/>
      <c r="CM579" s="81"/>
      <c r="CN579" s="1230"/>
      <c r="CO579" s="1231"/>
      <c r="CP579" s="1231"/>
      <c r="CQ579" s="1231"/>
    </row>
    <row r="580" spans="89:95">
      <c r="CK580" s="536"/>
      <c r="CL580" s="536"/>
      <c r="CM580" s="81"/>
      <c r="CN580" s="1230"/>
      <c r="CO580" s="1231"/>
      <c r="CP580" s="1231"/>
      <c r="CQ580" s="1231"/>
    </row>
    <row r="581" spans="89:95">
      <c r="CK581" s="536"/>
      <c r="CL581" s="536"/>
      <c r="CM581" s="81"/>
      <c r="CN581" s="1230"/>
      <c r="CO581" s="1231"/>
      <c r="CP581" s="1231"/>
      <c r="CQ581" s="1231"/>
    </row>
    <row r="582" spans="89:95">
      <c r="CK582" s="536"/>
      <c r="CL582" s="536"/>
      <c r="CM582" s="81"/>
      <c r="CN582" s="1230"/>
      <c r="CO582" s="1231"/>
      <c r="CP582" s="1231"/>
      <c r="CQ582" s="1231"/>
    </row>
    <row r="583" spans="89:95">
      <c r="CK583" s="536"/>
      <c r="CL583" s="536"/>
      <c r="CM583" s="81"/>
      <c r="CN583" s="1230"/>
      <c r="CO583" s="1231"/>
      <c r="CP583" s="1231"/>
      <c r="CQ583" s="1231"/>
    </row>
    <row r="584" spans="89:95">
      <c r="CK584" s="536"/>
      <c r="CL584" s="536"/>
      <c r="CM584" s="81"/>
      <c r="CN584" s="1230"/>
      <c r="CO584" s="1231"/>
      <c r="CP584" s="1231"/>
      <c r="CQ584" s="1231"/>
    </row>
    <row r="585" spans="89:95">
      <c r="CK585" s="536"/>
      <c r="CL585" s="536"/>
      <c r="CM585" s="81"/>
      <c r="CN585" s="1230"/>
      <c r="CO585" s="1231"/>
      <c r="CP585" s="1231"/>
      <c r="CQ585" s="1231"/>
    </row>
    <row r="586" spans="89:95">
      <c r="CK586" s="536"/>
      <c r="CL586" s="536"/>
      <c r="CM586" s="81"/>
      <c r="CN586" s="1230"/>
      <c r="CO586" s="1231"/>
      <c r="CP586" s="1231"/>
      <c r="CQ586" s="1231"/>
    </row>
    <row r="587" spans="89:95">
      <c r="CK587" s="536"/>
      <c r="CL587" s="536"/>
      <c r="CM587" s="81"/>
      <c r="CN587" s="1230"/>
      <c r="CO587" s="1231"/>
      <c r="CP587" s="1231"/>
      <c r="CQ587" s="1231"/>
    </row>
    <row r="588" spans="89:95">
      <c r="CK588" s="536"/>
      <c r="CL588" s="536"/>
      <c r="CM588" s="81"/>
      <c r="CN588" s="1230"/>
      <c r="CO588" s="1231"/>
      <c r="CP588" s="1231"/>
      <c r="CQ588" s="1231"/>
    </row>
    <row r="589" spans="89:95">
      <c r="CK589" s="536"/>
      <c r="CL589" s="536"/>
      <c r="CM589" s="81"/>
      <c r="CN589" s="1230"/>
      <c r="CO589" s="1231"/>
      <c r="CP589" s="1231"/>
      <c r="CQ589" s="1231"/>
    </row>
    <row r="590" spans="89:95">
      <c r="CK590" s="536"/>
      <c r="CL590" s="536"/>
      <c r="CM590" s="81"/>
      <c r="CN590" s="1230"/>
      <c r="CO590" s="1231"/>
      <c r="CP590" s="1231"/>
      <c r="CQ590" s="1231"/>
    </row>
    <row r="591" spans="89:95">
      <c r="CK591" s="536"/>
      <c r="CL591" s="536"/>
      <c r="CM591" s="81"/>
      <c r="CN591" s="1230"/>
      <c r="CO591" s="1231"/>
      <c r="CP591" s="1231"/>
      <c r="CQ591" s="1231"/>
    </row>
    <row r="592" spans="89:95">
      <c r="CK592" s="536"/>
      <c r="CL592" s="536"/>
      <c r="CM592" s="81"/>
      <c r="CN592" s="1230"/>
      <c r="CO592" s="1231"/>
      <c r="CP592" s="1231"/>
      <c r="CQ592" s="1231"/>
    </row>
    <row r="593" spans="89:95">
      <c r="CK593" s="536"/>
      <c r="CL593" s="536"/>
      <c r="CM593" s="81"/>
      <c r="CN593" s="1230"/>
      <c r="CO593" s="1231"/>
      <c r="CP593" s="1231"/>
      <c r="CQ593" s="1231"/>
    </row>
    <row r="594" spans="89:95">
      <c r="CK594" s="536"/>
      <c r="CL594" s="536"/>
      <c r="CM594" s="81"/>
      <c r="CN594" s="1230"/>
      <c r="CO594" s="1231"/>
      <c r="CP594" s="1231"/>
      <c r="CQ594" s="1231"/>
    </row>
    <row r="595" spans="89:95">
      <c r="CK595" s="536"/>
      <c r="CL595" s="536"/>
      <c r="CM595" s="81"/>
      <c r="CN595" s="1230"/>
      <c r="CO595" s="1231"/>
      <c r="CP595" s="1231"/>
      <c r="CQ595" s="1231"/>
    </row>
    <row r="596" spans="89:95">
      <c r="CK596" s="536"/>
      <c r="CL596" s="536"/>
      <c r="CM596" s="81"/>
      <c r="CN596" s="1230"/>
      <c r="CO596" s="1231"/>
      <c r="CP596" s="1231"/>
      <c r="CQ596" s="1231"/>
    </row>
    <row r="597" spans="89:95">
      <c r="CK597" s="536"/>
      <c r="CL597" s="536"/>
      <c r="CM597" s="81"/>
      <c r="CN597" s="1230"/>
      <c r="CO597" s="1231"/>
      <c r="CP597" s="1231"/>
      <c r="CQ597" s="1231"/>
    </row>
    <row r="598" spans="89:95">
      <c r="CK598" s="536"/>
      <c r="CL598" s="536"/>
      <c r="CM598" s="81"/>
      <c r="CN598" s="1230"/>
      <c r="CO598" s="1231"/>
      <c r="CP598" s="1231"/>
      <c r="CQ598" s="1231"/>
    </row>
    <row r="599" spans="89:95">
      <c r="CK599" s="536"/>
      <c r="CL599" s="536"/>
      <c r="CM599" s="81"/>
      <c r="CN599" s="1230"/>
      <c r="CO599" s="1231"/>
      <c r="CP599" s="1231"/>
      <c r="CQ599" s="1231"/>
    </row>
    <row r="600" spans="89:95">
      <c r="CK600" s="536"/>
      <c r="CL600" s="536"/>
      <c r="CM600" s="81"/>
      <c r="CN600" s="1230"/>
      <c r="CO600" s="1231"/>
      <c r="CP600" s="1231"/>
      <c r="CQ600" s="1231"/>
    </row>
    <row r="601" spans="89:95">
      <c r="CK601" s="536"/>
      <c r="CL601" s="536"/>
      <c r="CM601" s="81"/>
      <c r="CN601" s="1230"/>
      <c r="CO601" s="1231"/>
      <c r="CP601" s="1231"/>
      <c r="CQ601" s="1231"/>
    </row>
    <row r="602" spans="89:95">
      <c r="CK602" s="536"/>
      <c r="CL602" s="536"/>
      <c r="CM602" s="81"/>
      <c r="CN602" s="1230"/>
      <c r="CO602" s="1231"/>
      <c r="CP602" s="1231"/>
      <c r="CQ602" s="1231"/>
    </row>
    <row r="603" spans="89:95">
      <c r="CK603" s="536"/>
      <c r="CL603" s="536"/>
      <c r="CM603" s="81"/>
      <c r="CN603" s="1230"/>
      <c r="CO603" s="1231"/>
      <c r="CP603" s="1231"/>
      <c r="CQ603" s="1231"/>
    </row>
    <row r="604" spans="89:95">
      <c r="CK604" s="536"/>
      <c r="CL604" s="536"/>
      <c r="CM604" s="81"/>
      <c r="CN604" s="1230"/>
      <c r="CO604" s="1231"/>
      <c r="CP604" s="1231"/>
      <c r="CQ604" s="1231"/>
    </row>
    <row r="605" spans="89:95">
      <c r="CK605" s="536"/>
      <c r="CL605" s="536"/>
      <c r="CM605" s="81"/>
      <c r="CN605" s="1230"/>
      <c r="CO605" s="1231"/>
      <c r="CP605" s="1231"/>
      <c r="CQ605" s="1231"/>
    </row>
    <row r="606" spans="89:95">
      <c r="CK606" s="536"/>
      <c r="CL606" s="536"/>
      <c r="CM606" s="81"/>
      <c r="CN606" s="1230"/>
      <c r="CO606" s="1231"/>
      <c r="CP606" s="1231"/>
      <c r="CQ606" s="1231"/>
    </row>
    <row r="607" spans="89:95">
      <c r="CK607" s="536"/>
      <c r="CL607" s="536"/>
      <c r="CM607" s="81"/>
      <c r="CN607" s="1230"/>
      <c r="CO607" s="1231"/>
      <c r="CP607" s="1231"/>
      <c r="CQ607" s="1231"/>
    </row>
    <row r="608" spans="89:95">
      <c r="CK608" s="536"/>
      <c r="CL608" s="536"/>
      <c r="CM608" s="81"/>
      <c r="CN608" s="1230"/>
      <c r="CO608" s="1231"/>
      <c r="CP608" s="1231"/>
      <c r="CQ608" s="1231"/>
    </row>
    <row r="609" spans="89:95">
      <c r="CK609" s="536"/>
      <c r="CL609" s="536"/>
      <c r="CM609" s="81"/>
      <c r="CN609" s="1230"/>
      <c r="CO609" s="1231"/>
      <c r="CP609" s="1231"/>
      <c r="CQ609" s="1231"/>
    </row>
    <row r="610" spans="89:95">
      <c r="CK610" s="536"/>
      <c r="CL610" s="536"/>
      <c r="CM610" s="81"/>
      <c r="CN610" s="1230"/>
      <c r="CO610" s="1231"/>
      <c r="CP610" s="1231"/>
      <c r="CQ610" s="1231"/>
    </row>
    <row r="611" spans="89:95">
      <c r="CK611" s="536"/>
      <c r="CL611" s="536"/>
      <c r="CM611" s="81"/>
      <c r="CN611" s="1230"/>
      <c r="CO611" s="1231"/>
      <c r="CP611" s="1231"/>
      <c r="CQ611" s="1231"/>
    </row>
    <row r="612" spans="89:95">
      <c r="CK612" s="536"/>
      <c r="CL612" s="536"/>
      <c r="CM612" s="81"/>
      <c r="CN612" s="1230"/>
      <c r="CO612" s="1231"/>
      <c r="CP612" s="1231"/>
      <c r="CQ612" s="1231"/>
    </row>
    <row r="613" spans="89:95">
      <c r="CK613" s="536"/>
      <c r="CL613" s="536"/>
      <c r="CM613" s="81"/>
      <c r="CN613" s="1230"/>
      <c r="CO613" s="1231"/>
      <c r="CP613" s="1231"/>
      <c r="CQ613" s="1231"/>
    </row>
    <row r="614" spans="89:95">
      <c r="CK614" s="536"/>
      <c r="CL614" s="536"/>
      <c r="CM614" s="81"/>
      <c r="CN614" s="1230"/>
      <c r="CO614" s="1231"/>
      <c r="CP614" s="1231"/>
      <c r="CQ614" s="1231"/>
    </row>
    <row r="615" spans="89:95">
      <c r="CK615" s="536"/>
      <c r="CL615" s="536"/>
      <c r="CM615" s="81"/>
      <c r="CN615" s="1230"/>
      <c r="CO615" s="1231"/>
      <c r="CP615" s="1231"/>
      <c r="CQ615" s="1231"/>
    </row>
    <row r="616" spans="89:95">
      <c r="CK616" s="536"/>
      <c r="CL616" s="536"/>
      <c r="CM616" s="81"/>
      <c r="CN616" s="1230"/>
      <c r="CO616" s="1231"/>
      <c r="CP616" s="1231"/>
      <c r="CQ616" s="1231"/>
    </row>
    <row r="617" spans="89:95">
      <c r="CK617" s="536"/>
      <c r="CL617" s="536"/>
      <c r="CM617" s="81"/>
      <c r="CN617" s="1230"/>
      <c r="CO617" s="1231"/>
      <c r="CP617" s="1231"/>
      <c r="CQ617" s="1231"/>
    </row>
    <row r="618" spans="89:95">
      <c r="CK618" s="536"/>
      <c r="CL618" s="536"/>
      <c r="CM618" s="81"/>
      <c r="CN618" s="1230"/>
      <c r="CO618" s="1231"/>
      <c r="CP618" s="1231"/>
      <c r="CQ618" s="1231"/>
    </row>
    <row r="619" spans="89:95">
      <c r="CK619" s="536"/>
      <c r="CL619" s="536"/>
      <c r="CM619" s="81"/>
      <c r="CN619" s="1230"/>
      <c r="CO619" s="1231"/>
      <c r="CP619" s="1231"/>
      <c r="CQ619" s="1231"/>
    </row>
    <row r="620" spans="89:95">
      <c r="CK620" s="536"/>
      <c r="CL620" s="536"/>
      <c r="CM620" s="81"/>
      <c r="CN620" s="1230"/>
      <c r="CO620" s="1231"/>
      <c r="CP620" s="1231"/>
      <c r="CQ620" s="1231"/>
    </row>
    <row r="621" spans="89:95">
      <c r="CK621" s="536"/>
      <c r="CL621" s="536"/>
      <c r="CM621" s="81"/>
      <c r="CN621" s="1230"/>
      <c r="CO621" s="1231"/>
      <c r="CP621" s="1231"/>
      <c r="CQ621" s="1231"/>
    </row>
    <row r="622" spans="89:95">
      <c r="CK622" s="536"/>
      <c r="CL622" s="536"/>
      <c r="CM622" s="81"/>
      <c r="CN622" s="1230"/>
      <c r="CO622" s="1231"/>
      <c r="CP622" s="1231"/>
      <c r="CQ622" s="1231"/>
    </row>
    <row r="623" spans="89:95">
      <c r="CK623" s="536"/>
      <c r="CL623" s="536"/>
      <c r="CM623" s="81"/>
      <c r="CN623" s="1230"/>
      <c r="CO623" s="1231"/>
      <c r="CP623" s="1231"/>
      <c r="CQ623" s="1231"/>
    </row>
    <row r="624" spans="89:95">
      <c r="CK624" s="536"/>
      <c r="CL624" s="536"/>
      <c r="CM624" s="81"/>
      <c r="CN624" s="1230"/>
      <c r="CO624" s="1231"/>
      <c r="CP624" s="1231"/>
      <c r="CQ624" s="1231"/>
    </row>
    <row r="625" spans="89:95">
      <c r="CK625" s="536"/>
      <c r="CL625" s="536"/>
      <c r="CM625" s="81"/>
      <c r="CN625" s="1230"/>
      <c r="CO625" s="1231"/>
      <c r="CP625" s="1231"/>
      <c r="CQ625" s="1231"/>
    </row>
    <row r="626" spans="89:95">
      <c r="CK626" s="536"/>
      <c r="CL626" s="536"/>
      <c r="CM626" s="81"/>
      <c r="CN626" s="1230"/>
      <c r="CO626" s="1231"/>
      <c r="CP626" s="1231"/>
      <c r="CQ626" s="1231"/>
    </row>
    <row r="627" spans="89:95">
      <c r="CK627" s="536"/>
      <c r="CL627" s="536"/>
      <c r="CM627" s="81"/>
      <c r="CN627" s="1230"/>
      <c r="CO627" s="1231"/>
      <c r="CP627" s="1231"/>
      <c r="CQ627" s="1231"/>
    </row>
    <row r="628" spans="89:95">
      <c r="CK628" s="536"/>
      <c r="CL628" s="536"/>
      <c r="CM628" s="81"/>
      <c r="CN628" s="1230"/>
      <c r="CO628" s="1231"/>
      <c r="CP628" s="1231"/>
      <c r="CQ628" s="1231"/>
    </row>
    <row r="629" spans="89:95">
      <c r="CK629" s="536"/>
      <c r="CL629" s="536"/>
      <c r="CM629" s="81"/>
      <c r="CN629" s="1230"/>
      <c r="CO629" s="1231"/>
      <c r="CP629" s="1231"/>
      <c r="CQ629" s="1231"/>
    </row>
    <row r="630" spans="89:95">
      <c r="CK630" s="536"/>
      <c r="CL630" s="536"/>
      <c r="CM630" s="81"/>
      <c r="CN630" s="1230"/>
      <c r="CO630" s="1231"/>
      <c r="CP630" s="1231"/>
      <c r="CQ630" s="1231"/>
    </row>
    <row r="631" spans="89:95">
      <c r="CK631" s="536"/>
      <c r="CL631" s="536"/>
      <c r="CM631" s="81"/>
      <c r="CN631" s="1230"/>
      <c r="CO631" s="1231"/>
      <c r="CP631" s="1231"/>
      <c r="CQ631" s="1231"/>
    </row>
    <row r="632" spans="89:95">
      <c r="CK632" s="536"/>
      <c r="CL632" s="536"/>
      <c r="CM632" s="81"/>
      <c r="CN632" s="1230"/>
      <c r="CO632" s="1231"/>
      <c r="CP632" s="1231"/>
      <c r="CQ632" s="1231"/>
    </row>
    <row r="633" spans="89:95">
      <c r="CK633" s="536"/>
      <c r="CL633" s="536"/>
      <c r="CM633" s="81"/>
      <c r="CN633" s="1230"/>
      <c r="CO633" s="1231"/>
      <c r="CP633" s="1231"/>
      <c r="CQ633" s="1231"/>
    </row>
    <row r="634" spans="89:95">
      <c r="CK634" s="536"/>
      <c r="CL634" s="536"/>
      <c r="CM634" s="81"/>
      <c r="CN634" s="1230"/>
      <c r="CO634" s="1231"/>
      <c r="CP634" s="1231"/>
      <c r="CQ634" s="1231"/>
    </row>
    <row r="635" spans="89:95">
      <c r="CK635" s="536"/>
      <c r="CL635" s="536"/>
      <c r="CM635" s="81"/>
      <c r="CN635" s="1230"/>
      <c r="CO635" s="1231"/>
      <c r="CP635" s="1231"/>
      <c r="CQ635" s="1231"/>
    </row>
    <row r="636" spans="89:95">
      <c r="CK636" s="536"/>
      <c r="CL636" s="536"/>
      <c r="CM636" s="81"/>
      <c r="CN636" s="1230"/>
      <c r="CO636" s="1231"/>
      <c r="CP636" s="1231"/>
      <c r="CQ636" s="1231"/>
    </row>
    <row r="637" spans="89:95">
      <c r="CK637" s="536"/>
      <c r="CL637" s="536"/>
      <c r="CM637" s="81"/>
      <c r="CN637" s="1230"/>
      <c r="CO637" s="1231"/>
      <c r="CP637" s="1231"/>
      <c r="CQ637" s="1231"/>
    </row>
    <row r="638" spans="89:95">
      <c r="CK638" s="536"/>
      <c r="CL638" s="536"/>
      <c r="CM638" s="81"/>
      <c r="CN638" s="1230"/>
      <c r="CO638" s="1231"/>
      <c r="CP638" s="1231"/>
      <c r="CQ638" s="1231"/>
    </row>
    <row r="639" spans="89:95">
      <c r="CK639" s="536"/>
      <c r="CL639" s="536"/>
      <c r="CM639" s="81"/>
      <c r="CN639" s="1230"/>
      <c r="CO639" s="1231"/>
      <c r="CP639" s="1231"/>
      <c r="CQ639" s="1231"/>
    </row>
    <row r="640" spans="89:95">
      <c r="CK640" s="536"/>
      <c r="CL640" s="536"/>
      <c r="CM640" s="81"/>
      <c r="CN640" s="1230"/>
      <c r="CO640" s="1231"/>
      <c r="CP640" s="1231"/>
      <c r="CQ640" s="1231"/>
    </row>
    <row r="641" spans="89:95">
      <c r="CK641" s="536"/>
      <c r="CL641" s="536"/>
      <c r="CM641" s="81"/>
      <c r="CN641" s="1230"/>
      <c r="CO641" s="1231"/>
      <c r="CP641" s="1231"/>
      <c r="CQ641" s="1231"/>
    </row>
    <row r="642" spans="89:95">
      <c r="CK642" s="536"/>
      <c r="CL642" s="536"/>
      <c r="CM642" s="81"/>
      <c r="CN642" s="1230"/>
      <c r="CO642" s="1231"/>
      <c r="CP642" s="1231"/>
      <c r="CQ642" s="1231"/>
    </row>
    <row r="643" spans="89:95">
      <c r="CK643" s="536"/>
      <c r="CL643" s="536"/>
      <c r="CM643" s="81"/>
      <c r="CN643" s="1230"/>
      <c r="CO643" s="1231"/>
      <c r="CP643" s="1231"/>
      <c r="CQ643" s="1231"/>
    </row>
    <row r="644" spans="89:95">
      <c r="CK644" s="536"/>
      <c r="CL644" s="536"/>
      <c r="CM644" s="81"/>
      <c r="CN644" s="1230"/>
      <c r="CO644" s="1231"/>
      <c r="CP644" s="1231"/>
      <c r="CQ644" s="1231"/>
    </row>
    <row r="645" spans="89:95">
      <c r="CK645" s="536"/>
      <c r="CL645" s="536"/>
      <c r="CM645" s="81"/>
      <c r="CN645" s="1230"/>
      <c r="CO645" s="1231"/>
      <c r="CP645" s="1231"/>
      <c r="CQ645" s="1231"/>
    </row>
    <row r="646" spans="89:95">
      <c r="CK646" s="536"/>
      <c r="CL646" s="536"/>
      <c r="CM646" s="81"/>
      <c r="CN646" s="1230"/>
      <c r="CO646" s="1231"/>
      <c r="CP646" s="1231"/>
      <c r="CQ646" s="1231"/>
    </row>
    <row r="647" spans="89:95">
      <c r="CK647" s="536"/>
      <c r="CL647" s="536"/>
      <c r="CM647" s="81"/>
      <c r="CN647" s="1230"/>
      <c r="CO647" s="1231"/>
      <c r="CP647" s="1231"/>
      <c r="CQ647" s="1231"/>
    </row>
    <row r="648" spans="89:95">
      <c r="CK648" s="536"/>
      <c r="CL648" s="536"/>
      <c r="CM648" s="81"/>
      <c r="CN648" s="1230"/>
      <c r="CO648" s="1231"/>
      <c r="CP648" s="1231"/>
      <c r="CQ648" s="1231"/>
    </row>
    <row r="649" spans="89:95">
      <c r="CK649" s="536"/>
      <c r="CL649" s="536"/>
      <c r="CM649" s="81"/>
      <c r="CN649" s="1230"/>
      <c r="CO649" s="1231"/>
      <c r="CP649" s="1231"/>
      <c r="CQ649" s="1231"/>
    </row>
    <row r="650" spans="89:95">
      <c r="CK650" s="536"/>
      <c r="CL650" s="536"/>
      <c r="CM650" s="81"/>
      <c r="CN650" s="1230"/>
      <c r="CO650" s="1231"/>
      <c r="CP650" s="1231"/>
      <c r="CQ650" s="1231"/>
    </row>
    <row r="651" spans="89:95">
      <c r="CK651" s="536"/>
      <c r="CL651" s="536"/>
      <c r="CM651" s="81"/>
      <c r="CN651" s="1230"/>
      <c r="CO651" s="1231"/>
      <c r="CP651" s="1231"/>
      <c r="CQ651" s="1231"/>
    </row>
    <row r="652" spans="89:95">
      <c r="CK652" s="536"/>
      <c r="CL652" s="536"/>
      <c r="CM652" s="81"/>
      <c r="CN652" s="1230"/>
      <c r="CO652" s="1231"/>
      <c r="CP652" s="1231"/>
      <c r="CQ652" s="1231"/>
    </row>
    <row r="653" spans="89:95">
      <c r="CK653" s="536"/>
      <c r="CL653" s="536"/>
      <c r="CM653" s="81"/>
      <c r="CN653" s="1230"/>
      <c r="CO653" s="1231"/>
      <c r="CP653" s="1231"/>
      <c r="CQ653" s="1231"/>
    </row>
    <row r="654" spans="89:95">
      <c r="CK654" s="536"/>
      <c r="CL654" s="536"/>
      <c r="CM654" s="81"/>
      <c r="CN654" s="1230"/>
      <c r="CO654" s="1231"/>
      <c r="CP654" s="1231"/>
      <c r="CQ654" s="1231"/>
    </row>
    <row r="655" spans="89:95">
      <c r="CK655" s="536"/>
      <c r="CL655" s="536"/>
      <c r="CM655" s="81"/>
      <c r="CN655" s="1230"/>
      <c r="CO655" s="1231"/>
      <c r="CP655" s="1231"/>
      <c r="CQ655" s="1231"/>
    </row>
    <row r="656" spans="89:95">
      <c r="CK656" s="536"/>
      <c r="CL656" s="536"/>
      <c r="CM656" s="81"/>
      <c r="CN656" s="1230"/>
      <c r="CO656" s="1231"/>
      <c r="CP656" s="1231"/>
      <c r="CQ656" s="1231"/>
    </row>
    <row r="657" spans="89:95">
      <c r="CK657" s="536"/>
      <c r="CL657" s="536"/>
      <c r="CM657" s="81"/>
      <c r="CN657" s="1230"/>
      <c r="CO657" s="1231"/>
      <c r="CP657" s="1231"/>
      <c r="CQ657" s="1231"/>
    </row>
    <row r="658" spans="89:95">
      <c r="CK658" s="536"/>
      <c r="CL658" s="536"/>
      <c r="CM658" s="81"/>
      <c r="CN658" s="1230"/>
      <c r="CO658" s="1231"/>
      <c r="CP658" s="1231"/>
      <c r="CQ658" s="1231"/>
    </row>
    <row r="659" spans="89:95">
      <c r="CK659" s="536"/>
      <c r="CL659" s="536"/>
      <c r="CM659" s="81"/>
      <c r="CN659" s="1230"/>
      <c r="CO659" s="1231"/>
      <c r="CP659" s="1231"/>
      <c r="CQ659" s="1231"/>
    </row>
    <row r="660" spans="89:95">
      <c r="CK660" s="536"/>
      <c r="CL660" s="536"/>
      <c r="CM660" s="81"/>
      <c r="CN660" s="1230"/>
      <c r="CO660" s="1231"/>
      <c r="CP660" s="1231"/>
      <c r="CQ660" s="1231"/>
    </row>
    <row r="661" spans="89:95">
      <c r="CK661" s="536"/>
      <c r="CL661" s="536"/>
      <c r="CM661" s="81"/>
      <c r="CN661" s="1230"/>
      <c r="CO661" s="1231"/>
      <c r="CP661" s="1231"/>
      <c r="CQ661" s="1231"/>
    </row>
    <row r="662" spans="89:95">
      <c r="CK662" s="536"/>
      <c r="CL662" s="536"/>
      <c r="CM662" s="81"/>
      <c r="CN662" s="1230"/>
      <c r="CO662" s="1231"/>
      <c r="CP662" s="1231"/>
      <c r="CQ662" s="1231"/>
    </row>
    <row r="663" spans="89:95">
      <c r="CK663" s="536"/>
      <c r="CL663" s="536"/>
      <c r="CM663" s="81"/>
      <c r="CN663" s="1230"/>
      <c r="CO663" s="1231"/>
      <c r="CP663" s="1231"/>
      <c r="CQ663" s="1231"/>
    </row>
    <row r="664" spans="89:95">
      <c r="CK664" s="536"/>
      <c r="CL664" s="536"/>
      <c r="CM664" s="81"/>
      <c r="CN664" s="1230"/>
      <c r="CO664" s="1231"/>
      <c r="CP664" s="1231"/>
      <c r="CQ664" s="1231"/>
    </row>
    <row r="665" spans="89:95">
      <c r="CK665" s="536"/>
      <c r="CL665" s="536"/>
      <c r="CM665" s="81"/>
      <c r="CN665" s="1230"/>
      <c r="CO665" s="1231"/>
      <c r="CP665" s="1231"/>
      <c r="CQ665" s="1231"/>
    </row>
    <row r="666" spans="89:95">
      <c r="CK666" s="536"/>
      <c r="CL666" s="536"/>
      <c r="CM666" s="81"/>
      <c r="CN666" s="1230"/>
      <c r="CO666" s="1231"/>
      <c r="CP666" s="1231"/>
      <c r="CQ666" s="1231"/>
    </row>
    <row r="667" spans="89:95">
      <c r="CK667" s="536"/>
      <c r="CL667" s="536"/>
      <c r="CM667" s="81"/>
      <c r="CN667" s="1230"/>
      <c r="CO667" s="1231"/>
      <c r="CP667" s="1231"/>
      <c r="CQ667" s="1231"/>
    </row>
    <row r="668" spans="89:95">
      <c r="CK668" s="536"/>
      <c r="CL668" s="536"/>
      <c r="CM668" s="81"/>
      <c r="CN668" s="1230"/>
      <c r="CO668" s="1231"/>
      <c r="CP668" s="1231"/>
      <c r="CQ668" s="1231"/>
    </row>
    <row r="669" spans="89:95">
      <c r="CK669" s="536"/>
      <c r="CL669" s="536"/>
      <c r="CM669" s="81"/>
      <c r="CN669" s="1230"/>
      <c r="CO669" s="1231"/>
      <c r="CP669" s="1231"/>
      <c r="CQ669" s="1231"/>
    </row>
    <row r="670" spans="89:95">
      <c r="CK670" s="536"/>
      <c r="CL670" s="536"/>
      <c r="CM670" s="81"/>
      <c r="CN670" s="1230"/>
      <c r="CO670" s="1231"/>
      <c r="CP670" s="1231"/>
      <c r="CQ670" s="1231"/>
    </row>
    <row r="671" spans="89:95">
      <c r="CK671" s="536"/>
      <c r="CL671" s="536"/>
      <c r="CM671" s="81"/>
      <c r="CN671" s="1230"/>
      <c r="CO671" s="1231"/>
      <c r="CP671" s="1231"/>
      <c r="CQ671" s="1231"/>
    </row>
    <row r="672" spans="89:95">
      <c r="CK672" s="536"/>
      <c r="CL672" s="536"/>
      <c r="CM672" s="81"/>
      <c r="CN672" s="1230"/>
      <c r="CO672" s="1231"/>
      <c r="CP672" s="1231"/>
      <c r="CQ672" s="1231"/>
    </row>
    <row r="673" spans="89:95">
      <c r="CK673" s="536"/>
      <c r="CL673" s="536"/>
      <c r="CM673" s="81"/>
      <c r="CN673" s="1230"/>
      <c r="CO673" s="1231"/>
      <c r="CP673" s="1231"/>
      <c r="CQ673" s="1231"/>
    </row>
    <row r="674" spans="89:95">
      <c r="CK674" s="536"/>
      <c r="CL674" s="536"/>
      <c r="CM674" s="81"/>
      <c r="CN674" s="1230"/>
      <c r="CO674" s="1231"/>
      <c r="CP674" s="1231"/>
      <c r="CQ674" s="1231"/>
    </row>
    <row r="675" spans="89:95">
      <c r="CK675" s="536"/>
      <c r="CL675" s="536"/>
      <c r="CM675" s="81"/>
      <c r="CN675" s="1230"/>
      <c r="CO675" s="1231"/>
      <c r="CP675" s="1231"/>
      <c r="CQ675" s="1231"/>
    </row>
    <row r="676" spans="89:95">
      <c r="CK676" s="536"/>
      <c r="CL676" s="536"/>
      <c r="CM676" s="81"/>
      <c r="CN676" s="1230"/>
      <c r="CO676" s="1231"/>
      <c r="CP676" s="1231"/>
      <c r="CQ676" s="1231"/>
    </row>
    <row r="677" spans="89:95">
      <c r="CK677" s="536"/>
      <c r="CL677" s="536"/>
      <c r="CM677" s="81"/>
      <c r="CN677" s="1230"/>
      <c r="CO677" s="1231"/>
      <c r="CP677" s="1231"/>
      <c r="CQ677" s="1231"/>
    </row>
    <row r="678" spans="89:95">
      <c r="CK678" s="536"/>
      <c r="CL678" s="536"/>
      <c r="CM678" s="81"/>
      <c r="CN678" s="1230"/>
      <c r="CO678" s="1231"/>
      <c r="CP678" s="1231"/>
      <c r="CQ678" s="1231"/>
    </row>
    <row r="679" spans="89:95">
      <c r="CK679" s="536"/>
      <c r="CL679" s="536"/>
      <c r="CM679" s="81"/>
      <c r="CN679" s="1230"/>
      <c r="CO679" s="1231"/>
      <c r="CP679" s="1231"/>
      <c r="CQ679" s="1231"/>
    </row>
    <row r="680" spans="89:95">
      <c r="CK680" s="536"/>
      <c r="CL680" s="536"/>
      <c r="CM680" s="81"/>
      <c r="CN680" s="1230"/>
      <c r="CO680" s="1231"/>
      <c r="CP680" s="1231"/>
      <c r="CQ680" s="1231"/>
    </row>
    <row r="681" spans="89:95">
      <c r="CK681" s="536"/>
      <c r="CL681" s="536"/>
      <c r="CM681" s="81"/>
      <c r="CN681" s="1230"/>
      <c r="CO681" s="1231"/>
      <c r="CP681" s="1231"/>
      <c r="CQ681" s="1231"/>
    </row>
    <row r="682" spans="89:95">
      <c r="CK682" s="536"/>
      <c r="CL682" s="536"/>
      <c r="CM682" s="81"/>
      <c r="CN682" s="1230"/>
      <c r="CO682" s="1231"/>
      <c r="CP682" s="1231"/>
      <c r="CQ682" s="1231"/>
    </row>
    <row r="683" spans="89:95">
      <c r="CK683" s="536"/>
      <c r="CL683" s="536"/>
      <c r="CM683" s="81"/>
      <c r="CN683" s="1230"/>
      <c r="CO683" s="1231"/>
      <c r="CP683" s="1231"/>
      <c r="CQ683" s="1231"/>
    </row>
    <row r="684" spans="89:95">
      <c r="CK684" s="536"/>
      <c r="CL684" s="536"/>
      <c r="CM684" s="81"/>
      <c r="CN684" s="1230"/>
      <c r="CO684" s="1231"/>
      <c r="CP684" s="1231"/>
      <c r="CQ684" s="1231"/>
    </row>
    <row r="685" spans="89:95">
      <c r="CK685" s="536"/>
      <c r="CL685" s="536"/>
      <c r="CM685" s="81"/>
      <c r="CN685" s="1230"/>
      <c r="CO685" s="1231"/>
      <c r="CP685" s="1231"/>
      <c r="CQ685" s="1231"/>
    </row>
    <row r="686" spans="89:95">
      <c r="CK686" s="536"/>
      <c r="CL686" s="536"/>
      <c r="CM686" s="81"/>
      <c r="CN686" s="1230"/>
      <c r="CO686" s="1231"/>
      <c r="CP686" s="1231"/>
      <c r="CQ686" s="1231"/>
    </row>
    <row r="687" spans="89:95">
      <c r="CK687" s="536"/>
      <c r="CL687" s="536"/>
      <c r="CM687" s="81"/>
      <c r="CN687" s="1230"/>
      <c r="CO687" s="1231"/>
      <c r="CP687" s="1231"/>
      <c r="CQ687" s="1231"/>
    </row>
    <row r="688" spans="89:95">
      <c r="CK688" s="536"/>
      <c r="CL688" s="536"/>
      <c r="CM688" s="81"/>
      <c r="CN688" s="1230"/>
      <c r="CO688" s="1231"/>
      <c r="CP688" s="1231"/>
      <c r="CQ688" s="1231"/>
    </row>
    <row r="689" spans="89:95">
      <c r="CK689" s="536"/>
      <c r="CL689" s="536"/>
      <c r="CM689" s="81"/>
      <c r="CN689" s="1230"/>
      <c r="CO689" s="1231"/>
      <c r="CP689" s="1231"/>
      <c r="CQ689" s="1231"/>
    </row>
    <row r="690" spans="89:95">
      <c r="CK690" s="536"/>
      <c r="CL690" s="536"/>
      <c r="CM690" s="81"/>
      <c r="CN690" s="1230"/>
      <c r="CO690" s="1231"/>
      <c r="CP690" s="1231"/>
      <c r="CQ690" s="1231"/>
    </row>
    <row r="691" spans="89:95">
      <c r="CK691" s="536"/>
      <c r="CL691" s="536"/>
      <c r="CM691" s="81"/>
      <c r="CN691" s="1230"/>
      <c r="CO691" s="1231"/>
      <c r="CP691" s="1231"/>
      <c r="CQ691" s="1231"/>
    </row>
    <row r="692" spans="89:95">
      <c r="CK692" s="536"/>
      <c r="CL692" s="536"/>
      <c r="CM692" s="81"/>
      <c r="CN692" s="1230"/>
      <c r="CO692" s="1231"/>
      <c r="CP692" s="1231"/>
      <c r="CQ692" s="1231"/>
    </row>
    <row r="693" spans="89:95">
      <c r="CK693" s="536"/>
      <c r="CL693" s="536"/>
      <c r="CM693" s="81"/>
      <c r="CN693" s="1230"/>
      <c r="CO693" s="1231"/>
      <c r="CP693" s="1231"/>
      <c r="CQ693" s="1231"/>
    </row>
    <row r="694" spans="89:95">
      <c r="CK694" s="536"/>
      <c r="CL694" s="536"/>
      <c r="CM694" s="81"/>
      <c r="CN694" s="1230"/>
      <c r="CO694" s="1231"/>
      <c r="CP694" s="1231"/>
      <c r="CQ694" s="1231"/>
    </row>
    <row r="695" spans="89:95">
      <c r="CK695" s="536"/>
      <c r="CL695" s="536"/>
      <c r="CM695" s="81"/>
      <c r="CN695" s="1230"/>
      <c r="CO695" s="1231"/>
      <c r="CP695" s="1231"/>
      <c r="CQ695" s="1231"/>
    </row>
    <row r="696" spans="89:95">
      <c r="CK696" s="536"/>
      <c r="CL696" s="536"/>
      <c r="CM696" s="81"/>
      <c r="CN696" s="1230"/>
      <c r="CO696" s="1231"/>
      <c r="CP696" s="1231"/>
      <c r="CQ696" s="1231"/>
    </row>
    <row r="697" spans="89:95">
      <c r="CK697" s="536"/>
      <c r="CL697" s="536"/>
      <c r="CM697" s="81"/>
      <c r="CN697" s="1230"/>
      <c r="CO697" s="1231"/>
      <c r="CP697" s="1231"/>
      <c r="CQ697" s="1231"/>
    </row>
    <row r="698" spans="89:95">
      <c r="CK698" s="536"/>
      <c r="CL698" s="536"/>
      <c r="CM698" s="81"/>
      <c r="CN698" s="1230"/>
      <c r="CO698" s="1231"/>
      <c r="CP698" s="1231"/>
      <c r="CQ698" s="1231"/>
    </row>
    <row r="699" spans="89:95">
      <c r="CK699" s="536"/>
      <c r="CL699" s="536"/>
      <c r="CM699" s="81"/>
      <c r="CN699" s="1230"/>
      <c r="CO699" s="1231"/>
      <c r="CP699" s="1231"/>
      <c r="CQ699" s="1231"/>
    </row>
    <row r="700" spans="89:95">
      <c r="CK700" s="536"/>
      <c r="CL700" s="536"/>
      <c r="CM700" s="81"/>
      <c r="CN700" s="1230"/>
      <c r="CO700" s="1231"/>
      <c r="CP700" s="1231"/>
      <c r="CQ700" s="1231"/>
    </row>
    <row r="701" spans="89:95">
      <c r="CK701" s="536"/>
      <c r="CL701" s="536"/>
      <c r="CM701" s="81"/>
      <c r="CN701" s="1230"/>
      <c r="CO701" s="1231"/>
      <c r="CP701" s="1231"/>
      <c r="CQ701" s="1231"/>
    </row>
    <row r="702" spans="89:95">
      <c r="CK702" s="536"/>
      <c r="CL702" s="536"/>
      <c r="CM702" s="81"/>
      <c r="CN702" s="1230"/>
      <c r="CO702" s="1231"/>
      <c r="CP702" s="1231"/>
      <c r="CQ702" s="1231"/>
    </row>
    <row r="703" spans="89:95">
      <c r="CK703" s="536"/>
      <c r="CL703" s="536"/>
      <c r="CM703" s="81"/>
      <c r="CN703" s="1230"/>
      <c r="CO703" s="1231"/>
      <c r="CP703" s="1231"/>
      <c r="CQ703" s="1231"/>
    </row>
    <row r="704" spans="89:95">
      <c r="CK704" s="536"/>
      <c r="CL704" s="536"/>
      <c r="CM704" s="81"/>
      <c r="CN704" s="1230"/>
      <c r="CO704" s="1231"/>
      <c r="CP704" s="1231"/>
      <c r="CQ704" s="1231"/>
    </row>
    <row r="705" spans="89:95">
      <c r="CK705" s="536"/>
      <c r="CL705" s="536"/>
      <c r="CM705" s="81"/>
      <c r="CN705" s="1230"/>
      <c r="CO705" s="1231"/>
      <c r="CP705" s="1231"/>
      <c r="CQ705" s="1231"/>
    </row>
    <row r="706" spans="89:95">
      <c r="CK706" s="536"/>
      <c r="CL706" s="536"/>
      <c r="CM706" s="81"/>
      <c r="CN706" s="1230"/>
      <c r="CO706" s="1231"/>
      <c r="CP706" s="1231"/>
      <c r="CQ706" s="1231"/>
    </row>
    <row r="707" spans="89:95">
      <c r="CK707" s="536"/>
      <c r="CL707" s="536"/>
      <c r="CM707" s="81"/>
      <c r="CN707" s="1230"/>
      <c r="CO707" s="1231"/>
      <c r="CP707" s="1231"/>
      <c r="CQ707" s="1231"/>
    </row>
    <row r="708" spans="89:95">
      <c r="CK708" s="536"/>
      <c r="CL708" s="536"/>
      <c r="CM708" s="81"/>
      <c r="CN708" s="1230"/>
      <c r="CO708" s="1231"/>
      <c r="CP708" s="1231"/>
      <c r="CQ708" s="1231"/>
    </row>
    <row r="709" spans="89:95">
      <c r="CK709" s="536"/>
      <c r="CL709" s="536"/>
      <c r="CM709" s="81"/>
      <c r="CN709" s="1230"/>
      <c r="CO709" s="1231"/>
      <c r="CP709" s="1231"/>
      <c r="CQ709" s="1231"/>
    </row>
    <row r="710" spans="89:95">
      <c r="CK710" s="536"/>
      <c r="CL710" s="536"/>
      <c r="CM710" s="81"/>
      <c r="CN710" s="1230"/>
      <c r="CO710" s="1231"/>
      <c r="CP710" s="1231"/>
      <c r="CQ710" s="1231"/>
    </row>
    <row r="711" spans="89:95">
      <c r="CK711" s="536"/>
      <c r="CL711" s="536"/>
      <c r="CM711" s="81"/>
      <c r="CN711" s="1230"/>
      <c r="CO711" s="1231"/>
      <c r="CP711" s="1231"/>
      <c r="CQ711" s="1231"/>
    </row>
    <row r="712" spans="89:95">
      <c r="CK712" s="536"/>
      <c r="CL712" s="536"/>
      <c r="CM712" s="81"/>
      <c r="CN712" s="1230"/>
      <c r="CO712" s="1231"/>
      <c r="CP712" s="1231"/>
      <c r="CQ712" s="1231"/>
    </row>
    <row r="713" spans="89:95">
      <c r="CK713" s="536"/>
      <c r="CL713" s="536"/>
      <c r="CM713" s="81"/>
      <c r="CN713" s="1230"/>
      <c r="CO713" s="1231"/>
      <c r="CP713" s="1231"/>
      <c r="CQ713" s="1231"/>
    </row>
    <row r="714" spans="89:95">
      <c r="CK714" s="536"/>
      <c r="CL714" s="536"/>
      <c r="CM714" s="81"/>
      <c r="CN714" s="1230"/>
      <c r="CO714" s="1231"/>
      <c r="CP714" s="1231"/>
      <c r="CQ714" s="1231"/>
    </row>
    <row r="715" spans="89:95">
      <c r="CK715" s="536"/>
      <c r="CL715" s="536"/>
      <c r="CM715" s="81"/>
      <c r="CN715" s="1230"/>
      <c r="CO715" s="1231"/>
      <c r="CP715" s="1231"/>
      <c r="CQ715" s="1231"/>
    </row>
    <row r="716" spans="89:95">
      <c r="CK716" s="536"/>
      <c r="CL716" s="536"/>
      <c r="CM716" s="81"/>
      <c r="CN716" s="1230"/>
      <c r="CO716" s="1231"/>
      <c r="CP716" s="1231"/>
      <c r="CQ716" s="1231"/>
    </row>
    <row r="717" spans="89:95">
      <c r="CK717" s="536"/>
      <c r="CL717" s="536"/>
      <c r="CM717" s="81"/>
      <c r="CN717" s="1230"/>
      <c r="CO717" s="1231"/>
      <c r="CP717" s="1231"/>
      <c r="CQ717" s="1231"/>
    </row>
    <row r="718" spans="89:95">
      <c r="CK718" s="536"/>
      <c r="CL718" s="536"/>
      <c r="CM718" s="81"/>
      <c r="CN718" s="1230"/>
      <c r="CO718" s="1231"/>
      <c r="CP718" s="1231"/>
      <c r="CQ718" s="1231"/>
    </row>
    <row r="719" spans="89:95">
      <c r="CK719" s="536"/>
      <c r="CL719" s="536"/>
      <c r="CM719" s="81"/>
      <c r="CN719" s="1230"/>
      <c r="CO719" s="1231"/>
      <c r="CP719" s="1231"/>
      <c r="CQ719" s="1231"/>
    </row>
    <row r="720" spans="89:95">
      <c r="CK720" s="536"/>
      <c r="CL720" s="536"/>
      <c r="CM720" s="81"/>
      <c r="CN720" s="1230"/>
      <c r="CO720" s="1231"/>
      <c r="CP720" s="1231"/>
      <c r="CQ720" s="1231"/>
    </row>
    <row r="721" spans="89:95">
      <c r="CK721" s="536"/>
      <c r="CL721" s="536"/>
      <c r="CM721" s="81"/>
      <c r="CN721" s="1230"/>
      <c r="CO721" s="1231"/>
      <c r="CP721" s="1231"/>
      <c r="CQ721" s="1231"/>
    </row>
    <row r="722" spans="89:95">
      <c r="CK722" s="536"/>
      <c r="CL722" s="536"/>
      <c r="CM722" s="81"/>
      <c r="CN722" s="1230"/>
      <c r="CO722" s="1231"/>
      <c r="CP722" s="1231"/>
      <c r="CQ722" s="1231"/>
    </row>
    <row r="723" spans="89:95">
      <c r="CK723" s="536"/>
      <c r="CL723" s="536"/>
      <c r="CM723" s="81"/>
      <c r="CN723" s="1230"/>
      <c r="CO723" s="1231"/>
      <c r="CP723" s="1231"/>
      <c r="CQ723" s="1231"/>
    </row>
    <row r="724" spans="89:95">
      <c r="CK724" s="536"/>
      <c r="CL724" s="536"/>
      <c r="CM724" s="81"/>
      <c r="CN724" s="1230"/>
      <c r="CO724" s="1231"/>
      <c r="CP724" s="1231"/>
      <c r="CQ724" s="1231"/>
    </row>
    <row r="725" spans="89:95">
      <c r="CK725" s="536"/>
      <c r="CL725" s="536"/>
      <c r="CM725" s="81"/>
      <c r="CN725" s="1230"/>
      <c r="CO725" s="1231"/>
      <c r="CP725" s="1231"/>
      <c r="CQ725" s="1231"/>
    </row>
    <row r="726" spans="89:95">
      <c r="CK726" s="536"/>
      <c r="CL726" s="536"/>
      <c r="CM726" s="81"/>
      <c r="CN726" s="1230"/>
      <c r="CO726" s="1231"/>
      <c r="CP726" s="1231"/>
      <c r="CQ726" s="1231"/>
    </row>
    <row r="727" spans="89:95">
      <c r="CK727" s="536"/>
      <c r="CL727" s="536"/>
      <c r="CM727" s="81"/>
      <c r="CN727" s="1230"/>
      <c r="CO727" s="1231"/>
      <c r="CP727" s="1231"/>
      <c r="CQ727" s="1231"/>
    </row>
    <row r="728" spans="89:95">
      <c r="CK728" s="536"/>
      <c r="CL728" s="536"/>
      <c r="CM728" s="81"/>
      <c r="CN728" s="1230"/>
      <c r="CO728" s="1231"/>
      <c r="CP728" s="1231"/>
      <c r="CQ728" s="1231"/>
    </row>
    <row r="729" spans="89:95">
      <c r="CK729" s="536"/>
      <c r="CL729" s="536"/>
      <c r="CM729" s="81"/>
      <c r="CN729" s="1230"/>
      <c r="CO729" s="1231"/>
      <c r="CP729" s="1231"/>
      <c r="CQ729" s="1231"/>
    </row>
    <row r="730" spans="89:95">
      <c r="CK730" s="536"/>
      <c r="CL730" s="536"/>
      <c r="CM730" s="81"/>
      <c r="CN730" s="1230"/>
      <c r="CO730" s="1231"/>
      <c r="CP730" s="1231"/>
      <c r="CQ730" s="1231"/>
    </row>
    <row r="731" spans="89:95">
      <c r="CK731" s="536"/>
      <c r="CL731" s="536"/>
      <c r="CM731" s="81"/>
      <c r="CN731" s="1230"/>
      <c r="CO731" s="1231"/>
      <c r="CP731" s="1231"/>
      <c r="CQ731" s="1231"/>
    </row>
    <row r="732" spans="89:95">
      <c r="CK732" s="536"/>
      <c r="CL732" s="536"/>
      <c r="CM732" s="81"/>
      <c r="CN732" s="1230"/>
      <c r="CO732" s="1231"/>
      <c r="CP732" s="1231"/>
      <c r="CQ732" s="1231"/>
    </row>
    <row r="733" spans="89:95">
      <c r="CK733" s="536"/>
      <c r="CL733" s="536"/>
      <c r="CM733" s="81"/>
      <c r="CN733" s="1230"/>
      <c r="CO733" s="1231"/>
      <c r="CP733" s="1231"/>
      <c r="CQ733" s="1231"/>
    </row>
    <row r="734" spans="89:95">
      <c r="CK734" s="536"/>
      <c r="CL734" s="536"/>
      <c r="CM734" s="81"/>
      <c r="CN734" s="1230"/>
      <c r="CO734" s="1231"/>
      <c r="CP734" s="1231"/>
      <c r="CQ734" s="1231"/>
    </row>
    <row r="735" spans="89:95">
      <c r="CK735" s="536"/>
      <c r="CL735" s="536"/>
      <c r="CM735" s="81"/>
      <c r="CN735" s="1230"/>
      <c r="CO735" s="1231"/>
      <c r="CP735" s="1231"/>
      <c r="CQ735" s="1231"/>
    </row>
    <row r="736" spans="89:95">
      <c r="CK736" s="536"/>
      <c r="CL736" s="536"/>
      <c r="CM736" s="81"/>
      <c r="CN736" s="1230"/>
      <c r="CO736" s="1231"/>
      <c r="CP736" s="1231"/>
      <c r="CQ736" s="1231"/>
    </row>
    <row r="737" spans="89:95">
      <c r="CK737" s="536"/>
      <c r="CL737" s="536"/>
      <c r="CM737" s="81"/>
      <c r="CN737" s="1230"/>
      <c r="CO737" s="1231"/>
      <c r="CP737" s="1231"/>
      <c r="CQ737" s="1231"/>
    </row>
    <row r="738" spans="89:95">
      <c r="CK738" s="536"/>
      <c r="CL738" s="536"/>
      <c r="CM738" s="81"/>
      <c r="CN738" s="1230"/>
      <c r="CO738" s="1231"/>
      <c r="CP738" s="1231"/>
      <c r="CQ738" s="1231"/>
    </row>
    <row r="739" spans="89:95">
      <c r="CK739" s="536"/>
      <c r="CL739" s="536"/>
      <c r="CM739" s="81"/>
      <c r="CN739" s="1230"/>
      <c r="CO739" s="1231"/>
      <c r="CP739" s="1231"/>
      <c r="CQ739" s="1231"/>
    </row>
    <row r="740" spans="89:95">
      <c r="CK740" s="536"/>
      <c r="CL740" s="536"/>
      <c r="CM740" s="81"/>
      <c r="CN740" s="1230"/>
      <c r="CO740" s="1231"/>
      <c r="CP740" s="1231"/>
      <c r="CQ740" s="1231"/>
    </row>
    <row r="741" spans="89:95">
      <c r="CK741" s="536"/>
      <c r="CL741" s="536"/>
      <c r="CM741" s="81"/>
      <c r="CN741" s="1230"/>
      <c r="CO741" s="1231"/>
      <c r="CP741" s="1231"/>
      <c r="CQ741" s="1231"/>
    </row>
    <row r="742" spans="89:95">
      <c r="CK742" s="536"/>
      <c r="CL742" s="536"/>
      <c r="CM742" s="81"/>
      <c r="CN742" s="1230"/>
      <c r="CO742" s="1231"/>
      <c r="CP742" s="1231"/>
      <c r="CQ742" s="1231"/>
    </row>
    <row r="743" spans="89:95">
      <c r="CK743" s="536"/>
      <c r="CL743" s="536"/>
      <c r="CM743" s="81"/>
      <c r="CN743" s="1230"/>
      <c r="CO743" s="1231"/>
      <c r="CP743" s="1231"/>
      <c r="CQ743" s="1231"/>
    </row>
    <row r="744" spans="89:95">
      <c r="CK744" s="536"/>
      <c r="CL744" s="536"/>
      <c r="CM744" s="81"/>
      <c r="CN744" s="1230"/>
      <c r="CO744" s="1231"/>
      <c r="CP744" s="1231"/>
      <c r="CQ744" s="1231"/>
    </row>
    <row r="745" spans="89:95">
      <c r="CK745" s="536"/>
      <c r="CL745" s="536"/>
      <c r="CM745" s="81"/>
      <c r="CN745" s="1230"/>
      <c r="CO745" s="1231"/>
      <c r="CP745" s="1231"/>
      <c r="CQ745" s="1231"/>
    </row>
    <row r="746" spans="89:95">
      <c r="CK746" s="536"/>
      <c r="CL746" s="536"/>
      <c r="CM746" s="81"/>
      <c r="CN746" s="1230"/>
      <c r="CO746" s="1231"/>
      <c r="CP746" s="1231"/>
      <c r="CQ746" s="1231"/>
    </row>
    <row r="747" spans="89:95">
      <c r="CK747" s="536"/>
      <c r="CL747" s="536"/>
      <c r="CM747" s="81"/>
      <c r="CN747" s="1230"/>
      <c r="CO747" s="1231"/>
      <c r="CP747" s="1231"/>
      <c r="CQ747" s="1231"/>
    </row>
    <row r="748" spans="89:95">
      <c r="CK748" s="536"/>
      <c r="CL748" s="536"/>
      <c r="CM748" s="81"/>
      <c r="CN748" s="1230"/>
      <c r="CO748" s="1231"/>
      <c r="CP748" s="1231"/>
      <c r="CQ748" s="1231"/>
    </row>
    <row r="749" spans="89:95">
      <c r="CK749" s="536"/>
      <c r="CL749" s="536"/>
      <c r="CM749" s="81"/>
      <c r="CN749" s="1230"/>
      <c r="CO749" s="1231"/>
      <c r="CP749" s="1231"/>
      <c r="CQ749" s="1231"/>
    </row>
    <row r="750" spans="89:95">
      <c r="CK750" s="536"/>
      <c r="CL750" s="536"/>
      <c r="CM750" s="81"/>
      <c r="CN750" s="1230"/>
      <c r="CO750" s="1231"/>
      <c r="CP750" s="1231"/>
      <c r="CQ750" s="1231"/>
    </row>
    <row r="751" spans="89:95">
      <c r="CK751" s="536"/>
      <c r="CL751" s="536"/>
      <c r="CM751" s="81"/>
      <c r="CN751" s="1230"/>
      <c r="CO751" s="1231"/>
      <c r="CP751" s="1231"/>
      <c r="CQ751" s="1231"/>
    </row>
    <row r="752" spans="89:95">
      <c r="CK752" s="536"/>
      <c r="CL752" s="536"/>
      <c r="CM752" s="81"/>
      <c r="CN752" s="1230"/>
      <c r="CO752" s="1231"/>
      <c r="CP752" s="1231"/>
      <c r="CQ752" s="1231"/>
    </row>
    <row r="753" spans="89:95">
      <c r="CK753" s="536"/>
      <c r="CL753" s="536"/>
      <c r="CM753" s="81"/>
      <c r="CN753" s="1230"/>
      <c r="CO753" s="1231"/>
      <c r="CP753" s="1231"/>
      <c r="CQ753" s="1231"/>
    </row>
    <row r="754" spans="89:95">
      <c r="CK754" s="536"/>
      <c r="CL754" s="536"/>
      <c r="CM754" s="81"/>
      <c r="CN754" s="1230"/>
      <c r="CO754" s="1231"/>
      <c r="CP754" s="1231"/>
      <c r="CQ754" s="1231"/>
    </row>
    <row r="755" spans="89:95">
      <c r="CK755" s="536"/>
      <c r="CL755" s="536"/>
      <c r="CM755" s="81"/>
      <c r="CN755" s="1230"/>
      <c r="CO755" s="1231"/>
      <c r="CP755" s="1231"/>
      <c r="CQ755" s="1231"/>
    </row>
    <row r="756" spans="89:95">
      <c r="CK756" s="536"/>
      <c r="CL756" s="536"/>
      <c r="CM756" s="81"/>
      <c r="CN756" s="1230"/>
      <c r="CO756" s="1231"/>
      <c r="CP756" s="1231"/>
      <c r="CQ756" s="1231"/>
    </row>
    <row r="757" spans="89:95">
      <c r="CK757" s="536"/>
      <c r="CL757" s="536"/>
      <c r="CM757" s="81"/>
      <c r="CN757" s="1230"/>
      <c r="CO757" s="1231"/>
      <c r="CP757" s="1231"/>
      <c r="CQ757" s="1231"/>
    </row>
    <row r="758" spans="89:95">
      <c r="CK758" s="536"/>
      <c r="CL758" s="536"/>
      <c r="CM758" s="81"/>
      <c r="CN758" s="1230"/>
      <c r="CO758" s="1231"/>
      <c r="CP758" s="1231"/>
      <c r="CQ758" s="1231"/>
    </row>
    <row r="759" spans="89:95">
      <c r="CK759" s="536"/>
      <c r="CL759" s="536"/>
      <c r="CM759" s="81"/>
      <c r="CN759" s="1230"/>
      <c r="CO759" s="1231"/>
      <c r="CP759" s="1231"/>
      <c r="CQ759" s="1231"/>
    </row>
    <row r="760" spans="89:95">
      <c r="CK760" s="536"/>
      <c r="CL760" s="536"/>
      <c r="CM760" s="81"/>
      <c r="CN760" s="1230"/>
      <c r="CO760" s="1231"/>
      <c r="CP760" s="1231"/>
      <c r="CQ760" s="1231"/>
    </row>
    <row r="761" spans="89:95">
      <c r="CK761" s="536"/>
      <c r="CL761" s="536"/>
      <c r="CM761" s="81"/>
      <c r="CN761" s="1230"/>
      <c r="CO761" s="1231"/>
      <c r="CP761" s="1231"/>
      <c r="CQ761" s="1231"/>
    </row>
    <row r="762" spans="89:95">
      <c r="CK762" s="536"/>
      <c r="CL762" s="536"/>
      <c r="CM762" s="81"/>
      <c r="CN762" s="1230"/>
      <c r="CO762" s="1231"/>
      <c r="CP762" s="1231"/>
      <c r="CQ762" s="1231"/>
    </row>
    <row r="763" spans="89:95">
      <c r="CK763" s="536"/>
      <c r="CL763" s="536"/>
      <c r="CM763" s="81"/>
      <c r="CN763" s="1230"/>
      <c r="CO763" s="1231"/>
      <c r="CP763" s="1231"/>
      <c r="CQ763" s="1231"/>
    </row>
    <row r="764" spans="89:95">
      <c r="CK764" s="536"/>
      <c r="CL764" s="536"/>
      <c r="CM764" s="81"/>
      <c r="CN764" s="1230"/>
      <c r="CO764" s="1231"/>
      <c r="CP764" s="1231"/>
      <c r="CQ764" s="1231"/>
    </row>
    <row r="765" spans="89:95">
      <c r="CK765" s="536"/>
      <c r="CL765" s="536"/>
      <c r="CM765" s="81"/>
      <c r="CN765" s="1230"/>
      <c r="CO765" s="1231"/>
      <c r="CP765" s="1231"/>
      <c r="CQ765" s="1231"/>
    </row>
    <row r="766" spans="89:95">
      <c r="CK766" s="536"/>
      <c r="CL766" s="536"/>
      <c r="CM766" s="81"/>
      <c r="CN766" s="1230"/>
      <c r="CO766" s="1231"/>
      <c r="CP766" s="1231"/>
      <c r="CQ766" s="1231"/>
    </row>
    <row r="767" spans="89:95">
      <c r="CK767" s="536"/>
      <c r="CL767" s="536"/>
      <c r="CM767" s="81"/>
      <c r="CN767" s="1230"/>
      <c r="CO767" s="1231"/>
      <c r="CP767" s="1231"/>
      <c r="CQ767" s="1231"/>
    </row>
    <row r="768" spans="89:95">
      <c r="CK768" s="536"/>
      <c r="CL768" s="536"/>
      <c r="CM768" s="81"/>
      <c r="CN768" s="1230"/>
      <c r="CO768" s="1231"/>
      <c r="CP768" s="1231"/>
      <c r="CQ768" s="1231"/>
    </row>
    <row r="769" spans="89:95">
      <c r="CK769" s="536"/>
      <c r="CL769" s="536"/>
      <c r="CM769" s="81"/>
      <c r="CN769" s="1230"/>
      <c r="CO769" s="1231"/>
      <c r="CP769" s="1231"/>
      <c r="CQ769" s="1231"/>
    </row>
    <row r="770" spans="89:95">
      <c r="CK770" s="536"/>
      <c r="CL770" s="536"/>
      <c r="CM770" s="81"/>
      <c r="CN770" s="1230"/>
      <c r="CO770" s="1231"/>
      <c r="CP770" s="1231"/>
      <c r="CQ770" s="1231"/>
    </row>
    <row r="771" spans="89:95">
      <c r="CK771" s="536"/>
      <c r="CL771" s="536"/>
      <c r="CM771" s="81"/>
      <c r="CN771" s="1230"/>
      <c r="CO771" s="1231"/>
      <c r="CP771" s="1231"/>
      <c r="CQ771" s="1231"/>
    </row>
    <row r="772" spans="89:95">
      <c r="CK772" s="536"/>
      <c r="CL772" s="536"/>
      <c r="CM772" s="81"/>
      <c r="CN772" s="1230"/>
      <c r="CO772" s="1231"/>
      <c r="CP772" s="1231"/>
      <c r="CQ772" s="1231"/>
    </row>
    <row r="773" spans="89:95">
      <c r="CK773" s="536"/>
      <c r="CL773" s="536"/>
      <c r="CM773" s="81"/>
      <c r="CN773" s="1230"/>
      <c r="CO773" s="1231"/>
      <c r="CP773" s="1231"/>
      <c r="CQ773" s="1231"/>
    </row>
    <row r="774" spans="89:95">
      <c r="CK774" s="536"/>
      <c r="CL774" s="536"/>
      <c r="CM774" s="81"/>
      <c r="CN774" s="1230"/>
      <c r="CO774" s="1231"/>
      <c r="CP774" s="1231"/>
      <c r="CQ774" s="1231"/>
    </row>
    <row r="775" spans="89:95">
      <c r="CK775" s="536"/>
      <c r="CL775" s="536"/>
      <c r="CM775" s="81"/>
      <c r="CN775" s="1230"/>
      <c r="CO775" s="1231"/>
      <c r="CP775" s="1231"/>
      <c r="CQ775" s="1231"/>
    </row>
    <row r="776" spans="89:95">
      <c r="CK776" s="536"/>
      <c r="CL776" s="536"/>
      <c r="CM776" s="81"/>
      <c r="CN776" s="1230"/>
      <c r="CO776" s="1231"/>
      <c r="CP776" s="1231"/>
      <c r="CQ776" s="1231"/>
    </row>
    <row r="777" spans="89:95">
      <c r="CK777" s="536"/>
      <c r="CL777" s="536"/>
      <c r="CM777" s="81"/>
      <c r="CN777" s="1230"/>
      <c r="CO777" s="1231"/>
      <c r="CP777" s="1231"/>
      <c r="CQ777" s="1231"/>
    </row>
    <row r="778" spans="89:95">
      <c r="CK778" s="536"/>
      <c r="CL778" s="536"/>
      <c r="CM778" s="81"/>
      <c r="CN778" s="1230"/>
      <c r="CO778" s="1231"/>
      <c r="CP778" s="1231"/>
      <c r="CQ778" s="1231"/>
    </row>
    <row r="779" spans="89:95">
      <c r="CK779" s="536"/>
      <c r="CL779" s="536"/>
      <c r="CM779" s="81"/>
      <c r="CN779" s="1230"/>
      <c r="CO779" s="1231"/>
      <c r="CP779" s="1231"/>
      <c r="CQ779" s="1231"/>
    </row>
    <row r="780" spans="89:95">
      <c r="CK780" s="536"/>
      <c r="CL780" s="536"/>
      <c r="CM780" s="81"/>
      <c r="CN780" s="1230"/>
      <c r="CO780" s="1231"/>
      <c r="CP780" s="1231"/>
      <c r="CQ780" s="1231"/>
    </row>
    <row r="781" spans="89:95">
      <c r="CK781" s="536"/>
      <c r="CL781" s="536"/>
      <c r="CM781" s="81"/>
      <c r="CN781" s="1230"/>
      <c r="CO781" s="1231"/>
      <c r="CP781" s="1231"/>
      <c r="CQ781" s="1231"/>
    </row>
    <row r="782" spans="89:95">
      <c r="CK782" s="536"/>
      <c r="CL782" s="536"/>
      <c r="CM782" s="81"/>
      <c r="CN782" s="1230"/>
      <c r="CO782" s="1231"/>
      <c r="CP782" s="1231"/>
      <c r="CQ782" s="1231"/>
    </row>
    <row r="783" spans="89:95">
      <c r="CK783" s="536"/>
      <c r="CL783" s="536"/>
      <c r="CM783" s="81"/>
      <c r="CN783" s="1230"/>
      <c r="CO783" s="1231"/>
      <c r="CP783" s="1231"/>
      <c r="CQ783" s="1231"/>
    </row>
    <row r="784" spans="89:95">
      <c r="CK784" s="536"/>
      <c r="CL784" s="536"/>
      <c r="CM784" s="81"/>
      <c r="CN784" s="1230"/>
      <c r="CO784" s="1231"/>
      <c r="CP784" s="1231"/>
      <c r="CQ784" s="1231"/>
    </row>
    <row r="785" spans="89:95">
      <c r="CK785" s="536"/>
      <c r="CL785" s="536"/>
      <c r="CM785" s="81"/>
      <c r="CN785" s="1230"/>
      <c r="CO785" s="1231"/>
      <c r="CP785" s="1231"/>
      <c r="CQ785" s="1231"/>
    </row>
    <row r="786" spans="89:95">
      <c r="CK786" s="536"/>
      <c r="CL786" s="536"/>
      <c r="CM786" s="81"/>
      <c r="CN786" s="1230"/>
      <c r="CO786" s="1231"/>
      <c r="CP786" s="1231"/>
      <c r="CQ786" s="1231"/>
    </row>
    <row r="787" spans="89:95">
      <c r="CK787" s="536"/>
      <c r="CL787" s="536"/>
      <c r="CM787" s="81"/>
      <c r="CN787" s="1230"/>
      <c r="CO787" s="1231"/>
      <c r="CP787" s="1231"/>
      <c r="CQ787" s="1231"/>
    </row>
    <row r="788" spans="89:95">
      <c r="CK788" s="536"/>
      <c r="CL788" s="536"/>
      <c r="CM788" s="81"/>
      <c r="CN788" s="1230"/>
      <c r="CO788" s="1231"/>
      <c r="CP788" s="1231"/>
      <c r="CQ788" s="1231"/>
    </row>
    <row r="789" spans="89:95">
      <c r="CK789" s="536"/>
      <c r="CL789" s="536"/>
      <c r="CM789" s="81"/>
      <c r="CN789" s="1230"/>
      <c r="CO789" s="1231"/>
      <c r="CP789" s="1231"/>
      <c r="CQ789" s="1231"/>
    </row>
    <row r="790" spans="89:95">
      <c r="CK790" s="536"/>
      <c r="CL790" s="536"/>
      <c r="CM790" s="81"/>
      <c r="CN790" s="1230"/>
      <c r="CO790" s="1231"/>
      <c r="CP790" s="1231"/>
      <c r="CQ790" s="1231"/>
    </row>
    <row r="791" spans="89:95">
      <c r="CK791" s="536"/>
      <c r="CL791" s="536"/>
      <c r="CM791" s="81"/>
      <c r="CN791" s="1230"/>
      <c r="CO791" s="1231"/>
      <c r="CP791" s="1231"/>
      <c r="CQ791" s="1231"/>
    </row>
    <row r="792" spans="89:95">
      <c r="CK792" s="536"/>
      <c r="CL792" s="536"/>
      <c r="CM792" s="81"/>
      <c r="CN792" s="1230"/>
      <c r="CO792" s="1231"/>
      <c r="CP792" s="1231"/>
      <c r="CQ792" s="1231"/>
    </row>
    <row r="793" spans="89:95">
      <c r="CK793" s="536"/>
      <c r="CL793" s="536"/>
      <c r="CM793" s="81"/>
      <c r="CN793" s="1230"/>
      <c r="CO793" s="1231"/>
      <c r="CP793" s="1231"/>
      <c r="CQ793" s="1231"/>
    </row>
    <row r="794" spans="89:95">
      <c r="CK794" s="536"/>
      <c r="CL794" s="536"/>
      <c r="CM794" s="81"/>
      <c r="CN794" s="1230"/>
      <c r="CO794" s="1231"/>
      <c r="CP794" s="1231"/>
      <c r="CQ794" s="1231"/>
    </row>
    <row r="795" spans="89:95">
      <c r="CK795" s="536"/>
      <c r="CL795" s="536"/>
      <c r="CM795" s="81"/>
      <c r="CN795" s="1230"/>
      <c r="CO795" s="1231"/>
      <c r="CP795" s="1231"/>
      <c r="CQ795" s="1231"/>
    </row>
    <row r="796" spans="89:95">
      <c r="CK796" s="536"/>
      <c r="CL796" s="536"/>
      <c r="CM796" s="81"/>
      <c r="CN796" s="1230"/>
      <c r="CO796" s="1231"/>
      <c r="CP796" s="1231"/>
      <c r="CQ796" s="1231"/>
    </row>
    <row r="797" spans="89:95">
      <c r="CK797" s="536"/>
      <c r="CL797" s="536"/>
      <c r="CM797" s="81"/>
      <c r="CN797" s="1230"/>
      <c r="CO797" s="1231"/>
      <c r="CP797" s="1231"/>
      <c r="CQ797" s="1231"/>
    </row>
    <row r="798" spans="89:95">
      <c r="CK798" s="536"/>
      <c r="CL798" s="536"/>
      <c r="CM798" s="81"/>
      <c r="CN798" s="1230"/>
      <c r="CO798" s="1231"/>
      <c r="CP798" s="1231"/>
      <c r="CQ798" s="1231"/>
    </row>
    <row r="799" spans="89:95">
      <c r="CK799" s="536"/>
      <c r="CL799" s="536"/>
      <c r="CM799" s="81"/>
      <c r="CN799" s="1230"/>
      <c r="CO799" s="1231"/>
      <c r="CP799" s="1231"/>
      <c r="CQ799" s="1231"/>
    </row>
    <row r="800" spans="89:95">
      <c r="CK800" s="536"/>
      <c r="CL800" s="536"/>
      <c r="CM800" s="81"/>
      <c r="CN800" s="1230"/>
      <c r="CO800" s="1231"/>
      <c r="CP800" s="1231"/>
      <c r="CQ800" s="1231"/>
    </row>
    <row r="801" spans="89:95">
      <c r="CK801" s="536"/>
      <c r="CL801" s="536"/>
      <c r="CM801" s="81"/>
      <c r="CN801" s="1230"/>
      <c r="CO801" s="1231"/>
      <c r="CP801" s="1231"/>
      <c r="CQ801" s="1231"/>
    </row>
    <row r="802" spans="89:95">
      <c r="CK802" s="536"/>
      <c r="CL802" s="536"/>
      <c r="CM802" s="81"/>
      <c r="CN802" s="1230"/>
      <c r="CO802" s="1231"/>
      <c r="CP802" s="1231"/>
      <c r="CQ802" s="1231"/>
    </row>
    <row r="803" spans="89:95">
      <c r="CK803" s="536"/>
      <c r="CL803" s="536"/>
      <c r="CM803" s="81"/>
      <c r="CN803" s="1230"/>
      <c r="CO803" s="1231"/>
      <c r="CP803" s="1231"/>
      <c r="CQ803" s="1231"/>
    </row>
    <row r="804" spans="89:95">
      <c r="CK804" s="536"/>
      <c r="CL804" s="536"/>
      <c r="CM804" s="81"/>
      <c r="CN804" s="1230"/>
      <c r="CO804" s="1231"/>
      <c r="CP804" s="1231"/>
      <c r="CQ804" s="1231"/>
    </row>
    <row r="805" spans="89:95">
      <c r="CK805" s="536"/>
      <c r="CL805" s="536"/>
      <c r="CM805" s="81"/>
      <c r="CN805" s="1230"/>
      <c r="CO805" s="1231"/>
      <c r="CP805" s="1231"/>
      <c r="CQ805" s="1231"/>
    </row>
    <row r="806" spans="89:95">
      <c r="CK806" s="536"/>
      <c r="CL806" s="536"/>
      <c r="CM806" s="81"/>
      <c r="CN806" s="1230"/>
      <c r="CO806" s="1231"/>
      <c r="CP806" s="1231"/>
      <c r="CQ806" s="1231"/>
    </row>
    <row r="807" spans="89:95">
      <c r="CK807" s="536"/>
      <c r="CL807" s="536"/>
      <c r="CM807" s="81"/>
      <c r="CN807" s="1230"/>
      <c r="CO807" s="1231"/>
      <c r="CP807" s="1231"/>
      <c r="CQ807" s="1231"/>
    </row>
    <row r="808" spans="89:95">
      <c r="CK808" s="536"/>
      <c r="CL808" s="536"/>
      <c r="CM808" s="81"/>
      <c r="CN808" s="1230"/>
      <c r="CO808" s="1231"/>
      <c r="CP808" s="1231"/>
      <c r="CQ808" s="1231"/>
    </row>
    <row r="809" spans="89:95">
      <c r="CK809" s="536"/>
      <c r="CL809" s="536"/>
      <c r="CM809" s="81"/>
      <c r="CN809" s="1230"/>
      <c r="CO809" s="1231"/>
      <c r="CP809" s="1231"/>
      <c r="CQ809" s="1231"/>
    </row>
    <row r="810" spans="89:95">
      <c r="CK810" s="536"/>
      <c r="CL810" s="536"/>
      <c r="CM810" s="81"/>
      <c r="CN810" s="1230"/>
      <c r="CO810" s="1231"/>
      <c r="CP810" s="1231"/>
      <c r="CQ810" s="1231"/>
    </row>
    <row r="811" spans="89:95">
      <c r="CK811" s="536"/>
      <c r="CL811" s="536"/>
      <c r="CM811" s="81"/>
      <c r="CN811" s="1230"/>
      <c r="CO811" s="1231"/>
      <c r="CP811" s="1231"/>
      <c r="CQ811" s="1231"/>
    </row>
    <row r="812" spans="89:95">
      <c r="CK812" s="536"/>
      <c r="CL812" s="536"/>
      <c r="CM812" s="81"/>
      <c r="CN812" s="1230"/>
      <c r="CO812" s="1231"/>
      <c r="CP812" s="1231"/>
      <c r="CQ812" s="1231"/>
    </row>
    <row r="813" spans="89:95">
      <c r="CK813" s="536"/>
      <c r="CL813" s="536"/>
      <c r="CM813" s="81"/>
      <c r="CN813" s="1230"/>
      <c r="CO813" s="1231"/>
      <c r="CP813" s="1231"/>
      <c r="CQ813" s="1231"/>
    </row>
    <row r="814" spans="89:95">
      <c r="CK814" s="536"/>
      <c r="CL814" s="536"/>
      <c r="CM814" s="81"/>
      <c r="CN814" s="1230"/>
      <c r="CO814" s="1231"/>
      <c r="CP814" s="1231"/>
      <c r="CQ814" s="1231"/>
    </row>
    <row r="815" spans="89:95">
      <c r="CK815" s="536"/>
      <c r="CL815" s="536"/>
      <c r="CM815" s="81"/>
      <c r="CN815" s="1230"/>
      <c r="CO815" s="1231"/>
      <c r="CP815" s="1231"/>
      <c r="CQ815" s="1231"/>
    </row>
    <row r="816" spans="89:95">
      <c r="CK816" s="536"/>
      <c r="CL816" s="536"/>
      <c r="CM816" s="81"/>
      <c r="CN816" s="1230"/>
      <c r="CO816" s="1231"/>
      <c r="CP816" s="1231"/>
      <c r="CQ816" s="1231"/>
    </row>
    <row r="817" spans="89:95">
      <c r="CK817" s="536"/>
      <c r="CL817" s="536"/>
      <c r="CM817" s="81"/>
      <c r="CN817" s="1230"/>
      <c r="CO817" s="1231"/>
      <c r="CP817" s="1231"/>
      <c r="CQ817" s="1231"/>
    </row>
    <row r="818" spans="89:95">
      <c r="CK818" s="536"/>
      <c r="CL818" s="536"/>
      <c r="CM818" s="81"/>
      <c r="CN818" s="1230"/>
      <c r="CO818" s="1231"/>
      <c r="CP818" s="1231"/>
      <c r="CQ818" s="1231"/>
    </row>
    <row r="819" spans="89:95">
      <c r="CK819" s="536"/>
      <c r="CL819" s="536"/>
      <c r="CM819" s="81"/>
      <c r="CN819" s="1230"/>
      <c r="CO819" s="1231"/>
      <c r="CP819" s="1231"/>
      <c r="CQ819" s="1231"/>
    </row>
    <row r="820" spans="89:95">
      <c r="CK820" s="536"/>
      <c r="CL820" s="536"/>
      <c r="CM820" s="81"/>
      <c r="CN820" s="1230"/>
      <c r="CO820" s="1231"/>
      <c r="CP820" s="1231"/>
      <c r="CQ820" s="1231"/>
    </row>
    <row r="821" spans="89:95">
      <c r="CK821" s="536"/>
      <c r="CL821" s="536"/>
      <c r="CM821" s="81"/>
      <c r="CN821" s="1230"/>
      <c r="CO821" s="1231"/>
      <c r="CP821" s="1231"/>
      <c r="CQ821" s="1231"/>
    </row>
    <row r="822" spans="89:95">
      <c r="CK822" s="536"/>
      <c r="CL822" s="536"/>
      <c r="CM822" s="81"/>
      <c r="CN822" s="1230"/>
      <c r="CO822" s="1231"/>
      <c r="CP822" s="1231"/>
      <c r="CQ822" s="1231"/>
    </row>
    <row r="823" spans="89:95">
      <c r="CK823" s="536"/>
      <c r="CL823" s="536"/>
      <c r="CM823" s="81"/>
      <c r="CN823" s="1230"/>
      <c r="CO823" s="1231"/>
      <c r="CP823" s="1231"/>
      <c r="CQ823" s="1231"/>
    </row>
    <row r="824" spans="89:95">
      <c r="CK824" s="536"/>
      <c r="CL824" s="536"/>
      <c r="CM824" s="81"/>
      <c r="CN824" s="1230"/>
      <c r="CO824" s="1231"/>
      <c r="CP824" s="1231"/>
      <c r="CQ824" s="1231"/>
    </row>
    <row r="825" spans="89:95">
      <c r="CK825" s="536"/>
      <c r="CL825" s="536"/>
      <c r="CM825" s="81"/>
      <c r="CN825" s="1230"/>
      <c r="CO825" s="1231"/>
      <c r="CP825" s="1231"/>
      <c r="CQ825" s="1231"/>
    </row>
    <row r="826" spans="89:95">
      <c r="CK826" s="536"/>
      <c r="CL826" s="536"/>
      <c r="CM826" s="81"/>
      <c r="CN826" s="1230"/>
      <c r="CO826" s="1231"/>
      <c r="CP826" s="1231"/>
      <c r="CQ826" s="1231"/>
    </row>
    <row r="827" spans="89:95">
      <c r="CK827" s="536"/>
      <c r="CL827" s="536"/>
      <c r="CM827" s="81"/>
      <c r="CN827" s="1230"/>
      <c r="CO827" s="1231"/>
      <c r="CP827" s="1231"/>
      <c r="CQ827" s="1231"/>
    </row>
    <row r="828" spans="89:95">
      <c r="CK828" s="536"/>
      <c r="CL828" s="536"/>
      <c r="CM828" s="81"/>
      <c r="CN828" s="1230"/>
      <c r="CO828" s="1231"/>
      <c r="CP828" s="1231"/>
      <c r="CQ828" s="1231"/>
    </row>
    <row r="829" spans="89:95">
      <c r="CK829" s="536"/>
      <c r="CL829" s="536"/>
      <c r="CM829" s="81"/>
      <c r="CN829" s="1230"/>
      <c r="CO829" s="1231"/>
      <c r="CP829" s="1231"/>
      <c r="CQ829" s="1231"/>
    </row>
    <row r="830" spans="89:95">
      <c r="CK830" s="536"/>
      <c r="CL830" s="536"/>
      <c r="CM830" s="81"/>
      <c r="CN830" s="1230"/>
      <c r="CO830" s="1231"/>
      <c r="CP830" s="1231"/>
      <c r="CQ830" s="1231"/>
    </row>
    <row r="831" spans="89:95">
      <c r="CK831" s="536"/>
      <c r="CL831" s="536"/>
      <c r="CM831" s="81"/>
      <c r="CN831" s="1230"/>
      <c r="CO831" s="1231"/>
      <c r="CP831" s="1231"/>
      <c r="CQ831" s="1231"/>
    </row>
    <row r="832" spans="89:95">
      <c r="CK832" s="536"/>
      <c r="CL832" s="536"/>
      <c r="CM832" s="81"/>
      <c r="CN832" s="1230"/>
      <c r="CO832" s="1231"/>
      <c r="CP832" s="1231"/>
      <c r="CQ832" s="1231"/>
    </row>
    <row r="833" spans="89:95">
      <c r="CK833" s="536"/>
      <c r="CL833" s="536"/>
      <c r="CM833" s="81"/>
      <c r="CN833" s="1230"/>
      <c r="CO833" s="1231"/>
      <c r="CP833" s="1231"/>
      <c r="CQ833" s="1231"/>
    </row>
    <row r="834" spans="89:95">
      <c r="CK834" s="536"/>
      <c r="CL834" s="536"/>
      <c r="CM834" s="81"/>
      <c r="CN834" s="1230"/>
      <c r="CO834" s="1231"/>
      <c r="CP834" s="1231"/>
      <c r="CQ834" s="1231"/>
    </row>
    <row r="835" spans="89:95">
      <c r="CK835" s="536"/>
      <c r="CL835" s="536"/>
      <c r="CM835" s="81"/>
      <c r="CN835" s="1230"/>
      <c r="CO835" s="1231"/>
      <c r="CP835" s="1231"/>
      <c r="CQ835" s="1231"/>
    </row>
    <row r="836" spans="89:95">
      <c r="CK836" s="536"/>
      <c r="CL836" s="536"/>
      <c r="CM836" s="81"/>
      <c r="CN836" s="1230"/>
      <c r="CO836" s="1231"/>
      <c r="CP836" s="1231"/>
      <c r="CQ836" s="1231"/>
    </row>
    <row r="837" spans="89:95">
      <c r="CK837" s="536"/>
      <c r="CL837" s="536"/>
      <c r="CM837" s="81"/>
      <c r="CN837" s="1230"/>
      <c r="CO837" s="1231"/>
      <c r="CP837" s="1231"/>
      <c r="CQ837" s="1231"/>
    </row>
    <row r="838" spans="89:95">
      <c r="CK838" s="536"/>
      <c r="CL838" s="536"/>
      <c r="CM838" s="81"/>
      <c r="CN838" s="1230"/>
      <c r="CO838" s="1231"/>
      <c r="CP838" s="1231"/>
      <c r="CQ838" s="1231"/>
    </row>
    <row r="839" spans="89:95">
      <c r="CK839" s="536"/>
      <c r="CL839" s="536"/>
      <c r="CM839" s="81"/>
      <c r="CN839" s="1230"/>
      <c r="CO839" s="1231"/>
      <c r="CP839" s="1231"/>
      <c r="CQ839" s="1231"/>
    </row>
    <row r="840" spans="89:95">
      <c r="CK840" s="536"/>
      <c r="CL840" s="536"/>
      <c r="CM840" s="81"/>
      <c r="CN840" s="1230"/>
      <c r="CO840" s="1231"/>
      <c r="CP840" s="1231"/>
      <c r="CQ840" s="1231"/>
    </row>
    <row r="841" spans="89:95">
      <c r="CK841" s="536"/>
      <c r="CL841" s="536"/>
      <c r="CM841" s="81"/>
      <c r="CN841" s="1230"/>
      <c r="CO841" s="1231"/>
      <c r="CP841" s="1231"/>
      <c r="CQ841" s="1231"/>
    </row>
    <row r="842" spans="89:95">
      <c r="CK842" s="536"/>
      <c r="CL842" s="536"/>
      <c r="CM842" s="81"/>
      <c r="CN842" s="1230"/>
      <c r="CO842" s="1231"/>
      <c r="CP842" s="1231"/>
      <c r="CQ842" s="1231"/>
    </row>
    <row r="843" spans="89:95">
      <c r="CK843" s="536"/>
      <c r="CL843" s="536"/>
      <c r="CM843" s="81"/>
      <c r="CN843" s="1230"/>
      <c r="CO843" s="1231"/>
      <c r="CP843" s="1231"/>
      <c r="CQ843" s="1231"/>
    </row>
    <row r="844" spans="89:95">
      <c r="CK844" s="536"/>
      <c r="CL844" s="536"/>
      <c r="CM844" s="81"/>
      <c r="CN844" s="1230"/>
      <c r="CO844" s="1231"/>
      <c r="CP844" s="1231"/>
      <c r="CQ844" s="1231"/>
    </row>
    <row r="845" spans="89:95">
      <c r="CK845" s="536"/>
      <c r="CL845" s="536"/>
      <c r="CM845" s="81"/>
      <c r="CN845" s="1230"/>
      <c r="CO845" s="1231"/>
      <c r="CP845" s="1231"/>
      <c r="CQ845" s="1231"/>
    </row>
    <row r="846" spans="89:95">
      <c r="CK846" s="536"/>
      <c r="CL846" s="536"/>
      <c r="CM846" s="81"/>
      <c r="CN846" s="1230"/>
      <c r="CO846" s="1231"/>
      <c r="CP846" s="1231"/>
      <c r="CQ846" s="1231"/>
    </row>
    <row r="847" spans="89:95">
      <c r="CK847" s="536"/>
      <c r="CL847" s="536"/>
      <c r="CM847" s="81"/>
      <c r="CN847" s="1230"/>
      <c r="CO847" s="1231"/>
      <c r="CP847" s="1231"/>
      <c r="CQ847" s="1231"/>
    </row>
    <row r="848" spans="89:95">
      <c r="CK848" s="536"/>
      <c r="CL848" s="536"/>
      <c r="CM848" s="81"/>
      <c r="CN848" s="1230"/>
      <c r="CO848" s="1231"/>
      <c r="CP848" s="1231"/>
      <c r="CQ848" s="1231"/>
    </row>
    <row r="849" spans="89:95">
      <c r="CK849" s="536"/>
      <c r="CL849" s="536"/>
      <c r="CM849" s="81"/>
      <c r="CN849" s="1230"/>
      <c r="CO849" s="1231"/>
      <c r="CP849" s="1231"/>
      <c r="CQ849" s="1231"/>
    </row>
    <row r="850" spans="89:95">
      <c r="CK850" s="536"/>
      <c r="CL850" s="536"/>
      <c r="CM850" s="81"/>
      <c r="CN850" s="1230"/>
      <c r="CO850" s="1231"/>
      <c r="CP850" s="1231"/>
      <c r="CQ850" s="1231"/>
    </row>
    <row r="851" spans="89:95">
      <c r="CK851" s="536"/>
      <c r="CL851" s="536"/>
      <c r="CM851" s="81"/>
      <c r="CN851" s="1230"/>
      <c r="CO851" s="1231"/>
      <c r="CP851" s="1231"/>
      <c r="CQ851" s="1231"/>
    </row>
    <row r="852" spans="89:95">
      <c r="CK852" s="536"/>
      <c r="CL852" s="536"/>
      <c r="CM852" s="81"/>
      <c r="CN852" s="1230"/>
      <c r="CO852" s="1231"/>
      <c r="CP852" s="1231"/>
      <c r="CQ852" s="1231"/>
    </row>
    <row r="853" spans="89:95">
      <c r="CK853" s="536"/>
      <c r="CL853" s="536"/>
      <c r="CM853" s="81"/>
      <c r="CN853" s="1230"/>
      <c r="CO853" s="1231"/>
      <c r="CP853" s="1231"/>
      <c r="CQ853" s="1231"/>
    </row>
    <row r="854" spans="89:95">
      <c r="CK854" s="536"/>
      <c r="CL854" s="536"/>
      <c r="CM854" s="81"/>
      <c r="CN854" s="1230"/>
      <c r="CO854" s="1231"/>
      <c r="CP854" s="1231"/>
      <c r="CQ854" s="1231"/>
    </row>
    <row r="855" spans="89:95">
      <c r="CK855" s="536"/>
      <c r="CL855" s="536"/>
      <c r="CM855" s="81"/>
      <c r="CN855" s="1230"/>
      <c r="CO855" s="1231"/>
      <c r="CP855" s="1231"/>
      <c r="CQ855" s="1231"/>
    </row>
    <row r="856" spans="89:95">
      <c r="CK856" s="536"/>
      <c r="CL856" s="536"/>
      <c r="CM856" s="81"/>
      <c r="CN856" s="1230"/>
      <c r="CO856" s="1231"/>
      <c r="CP856" s="1231"/>
      <c r="CQ856" s="1231"/>
    </row>
    <row r="857" spans="89:95">
      <c r="CK857" s="536"/>
      <c r="CL857" s="536"/>
      <c r="CM857" s="81"/>
      <c r="CN857" s="1230"/>
      <c r="CO857" s="1231"/>
      <c r="CP857" s="1231"/>
      <c r="CQ857" s="1231"/>
    </row>
    <row r="858" spans="89:95">
      <c r="CK858" s="536"/>
      <c r="CL858" s="536"/>
      <c r="CM858" s="81"/>
      <c r="CN858" s="1230"/>
      <c r="CO858" s="1231"/>
      <c r="CP858" s="1231"/>
      <c r="CQ858" s="1231"/>
    </row>
    <row r="859" spans="89:95">
      <c r="CK859" s="536"/>
      <c r="CL859" s="536"/>
      <c r="CM859" s="81"/>
      <c r="CN859" s="1230"/>
      <c r="CO859" s="1231"/>
      <c r="CP859" s="1231"/>
      <c r="CQ859" s="1231"/>
    </row>
    <row r="860" spans="89:95">
      <c r="CK860" s="536"/>
      <c r="CL860" s="536"/>
      <c r="CM860" s="81"/>
      <c r="CN860" s="1230"/>
      <c r="CO860" s="1231"/>
      <c r="CP860" s="1231"/>
      <c r="CQ860" s="1231"/>
    </row>
    <row r="861" spans="89:95">
      <c r="CK861" s="536"/>
      <c r="CL861" s="536"/>
      <c r="CM861" s="81"/>
      <c r="CN861" s="1230"/>
      <c r="CO861" s="1231"/>
      <c r="CP861" s="1231"/>
      <c r="CQ861" s="1231"/>
    </row>
    <row r="862" spans="89:95">
      <c r="CK862" s="536"/>
      <c r="CL862" s="536"/>
      <c r="CM862" s="81"/>
      <c r="CN862" s="1230"/>
      <c r="CO862" s="1231"/>
      <c r="CP862" s="1231"/>
      <c r="CQ862" s="1231"/>
    </row>
    <row r="863" spans="89:95">
      <c r="CK863" s="536"/>
      <c r="CL863" s="536"/>
      <c r="CM863" s="81"/>
      <c r="CN863" s="1230"/>
      <c r="CO863" s="1231"/>
      <c r="CP863" s="1231"/>
      <c r="CQ863" s="1231"/>
    </row>
    <row r="864" spans="89:95">
      <c r="CK864" s="536"/>
      <c r="CL864" s="536"/>
      <c r="CM864" s="81"/>
      <c r="CN864" s="1230"/>
      <c r="CO864" s="1231"/>
      <c r="CP864" s="1231"/>
      <c r="CQ864" s="1231"/>
    </row>
    <row r="865" spans="89:95">
      <c r="CK865" s="536"/>
      <c r="CL865" s="536"/>
      <c r="CM865" s="81"/>
      <c r="CN865" s="1230"/>
      <c r="CO865" s="1231"/>
      <c r="CP865" s="1231"/>
      <c r="CQ865" s="1231"/>
    </row>
    <row r="866" spans="89:95">
      <c r="CK866" s="536"/>
      <c r="CL866" s="536"/>
      <c r="CM866" s="81"/>
      <c r="CN866" s="1230"/>
      <c r="CO866" s="1231"/>
      <c r="CP866" s="1231"/>
      <c r="CQ866" s="1231"/>
    </row>
    <row r="867" spans="89:95">
      <c r="CK867" s="536"/>
      <c r="CL867" s="536"/>
      <c r="CM867" s="81"/>
      <c r="CN867" s="1230"/>
      <c r="CO867" s="1231"/>
      <c r="CP867" s="1231"/>
      <c r="CQ867" s="1231"/>
    </row>
    <row r="868" spans="89:95">
      <c r="CK868" s="536"/>
      <c r="CL868" s="536"/>
      <c r="CM868" s="81"/>
      <c r="CN868" s="1230"/>
      <c r="CO868" s="1231"/>
      <c r="CP868" s="1231"/>
      <c r="CQ868" s="1231"/>
    </row>
    <row r="869" spans="89:95">
      <c r="CK869" s="536"/>
      <c r="CL869" s="536"/>
      <c r="CM869" s="81"/>
      <c r="CN869" s="1230"/>
      <c r="CO869" s="1231"/>
      <c r="CP869" s="1231"/>
      <c r="CQ869" s="1231"/>
    </row>
    <row r="870" spans="89:95">
      <c r="CK870" s="536"/>
      <c r="CL870" s="536"/>
      <c r="CM870" s="81"/>
      <c r="CN870" s="1230"/>
      <c r="CO870" s="1231"/>
      <c r="CP870" s="1231"/>
      <c r="CQ870" s="1231"/>
    </row>
    <row r="871" spans="89:95">
      <c r="CK871" s="536"/>
      <c r="CL871" s="536"/>
      <c r="CM871" s="81"/>
      <c r="CN871" s="1230"/>
      <c r="CO871" s="1231"/>
      <c r="CP871" s="1231"/>
      <c r="CQ871" s="1231"/>
    </row>
    <row r="872" spans="89:95">
      <c r="CK872" s="536"/>
      <c r="CL872" s="536"/>
      <c r="CM872" s="81"/>
      <c r="CN872" s="1230"/>
      <c r="CO872" s="1231"/>
      <c r="CP872" s="1231"/>
      <c r="CQ872" s="1231"/>
    </row>
    <row r="873" spans="89:95">
      <c r="CK873" s="536"/>
      <c r="CL873" s="536"/>
      <c r="CM873" s="81"/>
      <c r="CN873" s="1230"/>
      <c r="CO873" s="1231"/>
      <c r="CP873" s="1231"/>
      <c r="CQ873" s="1231"/>
    </row>
    <row r="874" spans="89:95">
      <c r="CK874" s="536"/>
      <c r="CL874" s="536"/>
      <c r="CM874" s="81"/>
      <c r="CN874" s="1230"/>
      <c r="CO874" s="1231"/>
      <c r="CP874" s="1231"/>
      <c r="CQ874" s="1231"/>
    </row>
    <row r="875" spans="89:95">
      <c r="CK875" s="536"/>
      <c r="CL875" s="536"/>
      <c r="CM875" s="81"/>
      <c r="CN875" s="1230"/>
      <c r="CO875" s="1231"/>
      <c r="CP875" s="1231"/>
      <c r="CQ875" s="1231"/>
    </row>
    <row r="876" spans="89:95">
      <c r="CK876" s="536"/>
      <c r="CL876" s="536"/>
      <c r="CM876" s="81"/>
      <c r="CN876" s="1230"/>
      <c r="CO876" s="1231"/>
      <c r="CP876" s="1231"/>
      <c r="CQ876" s="1231"/>
    </row>
    <row r="877" spans="89:95">
      <c r="CK877" s="536"/>
      <c r="CL877" s="536"/>
      <c r="CM877" s="81"/>
      <c r="CN877" s="1230"/>
      <c r="CO877" s="1231"/>
      <c r="CP877" s="1231"/>
      <c r="CQ877" s="1231"/>
    </row>
    <row r="878" spans="89:95">
      <c r="CK878" s="536"/>
      <c r="CL878" s="536"/>
      <c r="CM878" s="81"/>
      <c r="CN878" s="1230"/>
      <c r="CO878" s="1231"/>
      <c r="CP878" s="1231"/>
      <c r="CQ878" s="1231"/>
    </row>
    <row r="879" spans="89:95">
      <c r="CK879" s="536"/>
      <c r="CL879" s="536"/>
      <c r="CM879" s="81"/>
      <c r="CN879" s="1230"/>
      <c r="CO879" s="1231"/>
      <c r="CP879" s="1231"/>
      <c r="CQ879" s="1231"/>
    </row>
    <row r="880" spans="89:95">
      <c r="CK880" s="536"/>
      <c r="CL880" s="536"/>
      <c r="CM880" s="81"/>
      <c r="CN880" s="1230"/>
      <c r="CO880" s="1231"/>
      <c r="CP880" s="1231"/>
      <c r="CQ880" s="1231"/>
    </row>
    <row r="881" spans="89:95">
      <c r="CK881" s="536"/>
      <c r="CL881" s="536"/>
      <c r="CM881" s="81"/>
      <c r="CN881" s="1230"/>
      <c r="CO881" s="1231"/>
      <c r="CP881" s="1231"/>
      <c r="CQ881" s="1231"/>
    </row>
    <row r="882" spans="89:95">
      <c r="CK882" s="536"/>
      <c r="CL882" s="536"/>
      <c r="CM882" s="81"/>
      <c r="CN882" s="1230"/>
      <c r="CO882" s="1231"/>
      <c r="CP882" s="1231"/>
      <c r="CQ882" s="1231"/>
    </row>
    <row r="883" spans="89:95">
      <c r="CK883" s="536"/>
      <c r="CL883" s="536"/>
      <c r="CM883" s="81"/>
      <c r="CN883" s="1230"/>
      <c r="CO883" s="1231"/>
      <c r="CP883" s="1231"/>
      <c r="CQ883" s="1231"/>
    </row>
    <row r="884" spans="89:95">
      <c r="CK884" s="536"/>
      <c r="CL884" s="536"/>
      <c r="CM884" s="81"/>
      <c r="CN884" s="1230"/>
      <c r="CO884" s="1231"/>
      <c r="CP884" s="1231"/>
      <c r="CQ884" s="1231"/>
    </row>
    <row r="885" spans="89:95">
      <c r="CK885" s="536"/>
      <c r="CL885" s="536"/>
      <c r="CM885" s="81"/>
      <c r="CN885" s="1230"/>
      <c r="CO885" s="1231"/>
      <c r="CP885" s="1231"/>
      <c r="CQ885" s="1231"/>
    </row>
    <row r="886" spans="89:95">
      <c r="CK886" s="536"/>
      <c r="CL886" s="536"/>
      <c r="CM886" s="81"/>
      <c r="CN886" s="1230"/>
      <c r="CO886" s="1231"/>
      <c r="CP886" s="1231"/>
      <c r="CQ886" s="1231"/>
    </row>
    <row r="887" spans="89:95">
      <c r="CK887" s="536"/>
      <c r="CL887" s="536"/>
      <c r="CM887" s="81"/>
      <c r="CN887" s="1230"/>
      <c r="CO887" s="1231"/>
      <c r="CP887" s="1231"/>
      <c r="CQ887" s="1231"/>
    </row>
    <row r="888" spans="89:95">
      <c r="CK888" s="536"/>
      <c r="CL888" s="536"/>
      <c r="CM888" s="81"/>
      <c r="CN888" s="1230"/>
      <c r="CO888" s="1231"/>
      <c r="CP888" s="1231"/>
      <c r="CQ888" s="1231"/>
    </row>
    <row r="889" spans="89:95">
      <c r="CK889" s="536"/>
      <c r="CL889" s="536"/>
      <c r="CM889" s="81"/>
      <c r="CN889" s="1230"/>
      <c r="CO889" s="1231"/>
      <c r="CP889" s="1231"/>
      <c r="CQ889" s="1231"/>
    </row>
    <row r="890" spans="89:95">
      <c r="CK890" s="536"/>
      <c r="CL890" s="536"/>
      <c r="CM890" s="81"/>
      <c r="CN890" s="1230"/>
      <c r="CO890" s="1231"/>
      <c r="CP890" s="1231"/>
      <c r="CQ890" s="1231"/>
    </row>
    <row r="891" spans="89:95">
      <c r="CK891" s="536"/>
      <c r="CL891" s="536"/>
      <c r="CM891" s="81"/>
      <c r="CN891" s="1230"/>
      <c r="CO891" s="1231"/>
      <c r="CP891" s="1231"/>
      <c r="CQ891" s="1231"/>
    </row>
    <row r="892" spans="89:95">
      <c r="CK892" s="536"/>
      <c r="CL892" s="536"/>
      <c r="CM892" s="81"/>
      <c r="CN892" s="1230"/>
      <c r="CO892" s="1231"/>
      <c r="CP892" s="1231"/>
      <c r="CQ892" s="1231"/>
    </row>
    <row r="893" spans="89:95">
      <c r="CK893" s="536"/>
      <c r="CL893" s="536"/>
      <c r="CM893" s="81"/>
      <c r="CN893" s="1230"/>
      <c r="CO893" s="1231"/>
      <c r="CP893" s="1231"/>
      <c r="CQ893" s="1231"/>
    </row>
    <row r="894" spans="89:95">
      <c r="CK894" s="536"/>
      <c r="CL894" s="536"/>
      <c r="CM894" s="81"/>
      <c r="CN894" s="1230"/>
      <c r="CO894" s="1231"/>
      <c r="CP894" s="1231"/>
      <c r="CQ894" s="1231"/>
    </row>
    <row r="895" spans="89:95">
      <c r="CK895" s="536"/>
      <c r="CL895" s="536"/>
      <c r="CM895" s="81"/>
      <c r="CN895" s="1230"/>
      <c r="CO895" s="1231"/>
      <c r="CP895" s="1231"/>
      <c r="CQ895" s="1231"/>
    </row>
    <row r="896" spans="89:95">
      <c r="CK896" s="536"/>
      <c r="CL896" s="536"/>
      <c r="CM896" s="81"/>
      <c r="CN896" s="1230"/>
      <c r="CO896" s="1231"/>
      <c r="CP896" s="1231"/>
      <c r="CQ896" s="1231"/>
    </row>
    <row r="897" spans="89:95">
      <c r="CK897" s="536"/>
      <c r="CL897" s="536"/>
      <c r="CM897" s="81"/>
      <c r="CN897" s="1230"/>
      <c r="CO897" s="1231"/>
      <c r="CP897" s="1231"/>
      <c r="CQ897" s="1231"/>
    </row>
    <row r="898" spans="89:95">
      <c r="CK898" s="536"/>
      <c r="CL898" s="536"/>
      <c r="CM898" s="81"/>
      <c r="CN898" s="1230"/>
      <c r="CO898" s="1231"/>
      <c r="CP898" s="1231"/>
      <c r="CQ898" s="1231"/>
    </row>
    <row r="899" spans="89:95">
      <c r="CK899" s="536"/>
      <c r="CL899" s="536"/>
      <c r="CM899" s="81"/>
      <c r="CN899" s="1230"/>
      <c r="CO899" s="1231"/>
      <c r="CP899" s="1231"/>
      <c r="CQ899" s="1231"/>
    </row>
    <row r="900" spans="89:95">
      <c r="CK900" s="536"/>
      <c r="CL900" s="536"/>
      <c r="CM900" s="81"/>
      <c r="CN900" s="1230"/>
      <c r="CO900" s="1231"/>
      <c r="CP900" s="1231"/>
      <c r="CQ900" s="1231"/>
    </row>
    <row r="901" spans="89:95">
      <c r="CK901" s="536"/>
      <c r="CL901" s="536"/>
      <c r="CM901" s="81"/>
      <c r="CN901" s="1230"/>
      <c r="CO901" s="1231"/>
      <c r="CP901" s="1231"/>
      <c r="CQ901" s="1231"/>
    </row>
    <row r="902" spans="89:95">
      <c r="CK902" s="536"/>
      <c r="CL902" s="536"/>
      <c r="CM902" s="81"/>
      <c r="CN902" s="1230"/>
      <c r="CO902" s="1231"/>
      <c r="CP902" s="1231"/>
      <c r="CQ902" s="1231"/>
    </row>
    <row r="903" spans="89:95">
      <c r="CK903" s="536"/>
      <c r="CL903" s="536"/>
      <c r="CM903" s="81"/>
      <c r="CN903" s="1230"/>
      <c r="CO903" s="1231"/>
      <c r="CP903" s="1231"/>
      <c r="CQ903" s="1231"/>
    </row>
    <row r="904" spans="89:95">
      <c r="CK904" s="536"/>
      <c r="CL904" s="536"/>
      <c r="CM904" s="81"/>
      <c r="CN904" s="1230"/>
      <c r="CO904" s="1231"/>
      <c r="CP904" s="1231"/>
      <c r="CQ904" s="1231"/>
    </row>
    <row r="905" spans="89:95">
      <c r="CK905" s="536"/>
      <c r="CL905" s="536"/>
      <c r="CM905" s="81"/>
      <c r="CN905" s="1230"/>
      <c r="CO905" s="1231"/>
      <c r="CP905" s="1231"/>
      <c r="CQ905" s="1231"/>
    </row>
    <row r="906" spans="89:95">
      <c r="CK906" s="536"/>
      <c r="CL906" s="536"/>
      <c r="CM906" s="81"/>
      <c r="CN906" s="1230"/>
      <c r="CO906" s="1231"/>
      <c r="CP906" s="1231"/>
      <c r="CQ906" s="1231"/>
    </row>
    <row r="907" spans="89:95">
      <c r="CK907" s="536"/>
      <c r="CL907" s="536"/>
      <c r="CM907" s="81"/>
      <c r="CN907" s="1230"/>
      <c r="CO907" s="1231"/>
      <c r="CP907" s="1231"/>
      <c r="CQ907" s="1231"/>
    </row>
    <row r="908" spans="89:95">
      <c r="CK908" s="536"/>
      <c r="CL908" s="536"/>
      <c r="CM908" s="81"/>
      <c r="CN908" s="1230"/>
      <c r="CO908" s="1231"/>
      <c r="CP908" s="1231"/>
      <c r="CQ908" s="1231"/>
    </row>
    <row r="909" spans="89:95">
      <c r="CK909" s="536"/>
      <c r="CL909" s="536"/>
      <c r="CM909" s="81"/>
      <c r="CN909" s="1230"/>
      <c r="CO909" s="1231"/>
      <c r="CP909" s="1231"/>
      <c r="CQ909" s="1231"/>
    </row>
    <row r="910" spans="89:95">
      <c r="CK910" s="536"/>
      <c r="CL910" s="536"/>
      <c r="CM910" s="81"/>
      <c r="CN910" s="1230"/>
      <c r="CO910" s="1231"/>
      <c r="CP910" s="1231"/>
      <c r="CQ910" s="1231"/>
    </row>
    <row r="911" spans="89:95">
      <c r="CK911" s="536"/>
      <c r="CL911" s="536"/>
      <c r="CM911" s="81"/>
      <c r="CN911" s="1230"/>
      <c r="CO911" s="1231"/>
      <c r="CP911" s="1231"/>
      <c r="CQ911" s="1231"/>
    </row>
    <row r="912" spans="89:95">
      <c r="CK912" s="536"/>
      <c r="CL912" s="536"/>
      <c r="CM912" s="81"/>
      <c r="CN912" s="1230"/>
      <c r="CO912" s="1231"/>
      <c r="CP912" s="1231"/>
      <c r="CQ912" s="1231"/>
    </row>
    <row r="913" spans="89:95">
      <c r="CK913" s="536"/>
      <c r="CL913" s="536"/>
      <c r="CM913" s="81"/>
      <c r="CN913" s="1230"/>
      <c r="CO913" s="1231"/>
      <c r="CP913" s="1231"/>
      <c r="CQ913" s="1231"/>
    </row>
    <row r="914" spans="89:95">
      <c r="CK914" s="536"/>
      <c r="CL914" s="536"/>
      <c r="CM914" s="81"/>
      <c r="CN914" s="1230"/>
      <c r="CO914" s="1231"/>
      <c r="CP914" s="1231"/>
      <c r="CQ914" s="1231"/>
    </row>
    <row r="915" spans="89:95">
      <c r="CK915" s="536"/>
      <c r="CL915" s="536"/>
      <c r="CM915" s="81"/>
      <c r="CN915" s="1230"/>
      <c r="CO915" s="1231"/>
      <c r="CP915" s="1231"/>
      <c r="CQ915" s="1231"/>
    </row>
    <row r="916" spans="89:95">
      <c r="CK916" s="536"/>
      <c r="CL916" s="536"/>
      <c r="CM916" s="81"/>
      <c r="CN916" s="1230"/>
      <c r="CO916" s="1231"/>
      <c r="CP916" s="1231"/>
      <c r="CQ916" s="1231"/>
    </row>
    <row r="917" spans="89:95">
      <c r="CK917" s="536"/>
      <c r="CL917" s="536"/>
      <c r="CM917" s="81"/>
      <c r="CN917" s="1230"/>
      <c r="CO917" s="1231"/>
      <c r="CP917" s="1231"/>
      <c r="CQ917" s="1231"/>
    </row>
    <row r="918" spans="89:95">
      <c r="CK918" s="536"/>
      <c r="CL918" s="536"/>
      <c r="CM918" s="81"/>
      <c r="CN918" s="1230"/>
      <c r="CO918" s="1231"/>
      <c r="CP918" s="1231"/>
      <c r="CQ918" s="1231"/>
    </row>
    <row r="919" spans="89:95">
      <c r="CK919" s="536"/>
      <c r="CL919" s="536"/>
      <c r="CM919" s="81"/>
      <c r="CN919" s="1230"/>
      <c r="CO919" s="1231"/>
      <c r="CP919" s="1231"/>
      <c r="CQ919" s="1231"/>
    </row>
    <row r="920" spans="89:95">
      <c r="CK920" s="536"/>
      <c r="CL920" s="536"/>
      <c r="CM920" s="81"/>
      <c r="CN920" s="1230"/>
      <c r="CO920" s="1231"/>
      <c r="CP920" s="1231"/>
      <c r="CQ920" s="1231"/>
    </row>
    <row r="921" spans="89:95">
      <c r="CK921" s="536"/>
      <c r="CL921" s="536"/>
      <c r="CM921" s="81"/>
      <c r="CN921" s="1230"/>
      <c r="CO921" s="1231"/>
      <c r="CP921" s="1231"/>
      <c r="CQ921" s="1231"/>
    </row>
    <row r="922" spans="89:95">
      <c r="CK922" s="536"/>
      <c r="CL922" s="536"/>
      <c r="CM922" s="81"/>
      <c r="CN922" s="1230"/>
      <c r="CO922" s="1231"/>
      <c r="CP922" s="1231"/>
      <c r="CQ922" s="1231"/>
    </row>
    <row r="923" spans="89:95">
      <c r="CK923" s="536"/>
      <c r="CL923" s="536"/>
      <c r="CM923" s="81"/>
      <c r="CN923" s="1230"/>
      <c r="CO923" s="1231"/>
      <c r="CP923" s="1231"/>
      <c r="CQ923" s="1231"/>
    </row>
    <row r="924" spans="89:95">
      <c r="CK924" s="536"/>
      <c r="CL924" s="536"/>
      <c r="CM924" s="81"/>
      <c r="CN924" s="1230"/>
      <c r="CO924" s="1231"/>
      <c r="CP924" s="1231"/>
      <c r="CQ924" s="1231"/>
    </row>
    <row r="925" spans="89:95">
      <c r="CK925" s="536"/>
      <c r="CL925" s="536"/>
      <c r="CM925" s="81"/>
      <c r="CN925" s="1230"/>
      <c r="CO925" s="1231"/>
      <c r="CP925" s="1231"/>
      <c r="CQ925" s="1231"/>
    </row>
    <row r="926" spans="89:95">
      <c r="CK926" s="536"/>
      <c r="CL926" s="536"/>
      <c r="CM926" s="81"/>
      <c r="CN926" s="1230"/>
      <c r="CO926" s="1231"/>
      <c r="CP926" s="1231"/>
      <c r="CQ926" s="1231"/>
    </row>
    <row r="927" spans="89:95">
      <c r="CK927" s="536"/>
      <c r="CL927" s="536"/>
      <c r="CM927" s="81"/>
      <c r="CN927" s="1230"/>
      <c r="CO927" s="1231"/>
      <c r="CP927" s="1231"/>
      <c r="CQ927" s="1231"/>
    </row>
    <row r="928" spans="89:95">
      <c r="CK928" s="536"/>
      <c r="CL928" s="536"/>
      <c r="CM928" s="81"/>
      <c r="CN928" s="1230"/>
      <c r="CO928" s="1231"/>
      <c r="CP928" s="1231"/>
      <c r="CQ928" s="1231"/>
    </row>
    <row r="929" spans="89:95">
      <c r="CK929" s="536"/>
      <c r="CL929" s="536"/>
      <c r="CM929" s="81"/>
      <c r="CN929" s="1230"/>
      <c r="CO929" s="1231"/>
      <c r="CP929" s="1231"/>
      <c r="CQ929" s="1231"/>
    </row>
    <row r="930" spans="89:95">
      <c r="CK930" s="536"/>
      <c r="CL930" s="536"/>
      <c r="CM930" s="81"/>
      <c r="CN930" s="1230"/>
      <c r="CO930" s="1231"/>
      <c r="CP930" s="1231"/>
      <c r="CQ930" s="1231"/>
    </row>
    <row r="931" spans="89:95">
      <c r="CK931" s="536"/>
      <c r="CL931" s="536"/>
      <c r="CM931" s="81"/>
      <c r="CN931" s="1230"/>
      <c r="CO931" s="1231"/>
      <c r="CP931" s="1231"/>
      <c r="CQ931" s="1231"/>
    </row>
    <row r="932" spans="89:95">
      <c r="CK932" s="536"/>
      <c r="CL932" s="536"/>
      <c r="CM932" s="81"/>
      <c r="CN932" s="1230"/>
      <c r="CO932" s="1231"/>
      <c r="CP932" s="1231"/>
      <c r="CQ932" s="1231"/>
    </row>
    <row r="933" spans="89:95">
      <c r="CK933" s="536"/>
      <c r="CL933" s="536"/>
      <c r="CM933" s="81"/>
      <c r="CN933" s="1230"/>
      <c r="CO933" s="1231"/>
      <c r="CP933" s="1231"/>
      <c r="CQ933" s="1231"/>
    </row>
    <row r="934" spans="89:95">
      <c r="CK934" s="536"/>
      <c r="CL934" s="536"/>
      <c r="CM934" s="81"/>
      <c r="CN934" s="1230"/>
      <c r="CO934" s="1231"/>
      <c r="CP934" s="1231"/>
      <c r="CQ934" s="1231"/>
    </row>
    <row r="935" spans="89:95">
      <c r="CK935" s="536"/>
      <c r="CL935" s="536"/>
      <c r="CM935" s="81"/>
      <c r="CN935" s="1230"/>
      <c r="CO935" s="1231"/>
      <c r="CP935" s="1231"/>
      <c r="CQ935" s="1231"/>
    </row>
    <row r="936" spans="89:95">
      <c r="CK936" s="536"/>
      <c r="CL936" s="536"/>
      <c r="CM936" s="81"/>
      <c r="CN936" s="1230"/>
      <c r="CO936" s="1231"/>
      <c r="CP936" s="1231"/>
      <c r="CQ936" s="1231"/>
    </row>
    <row r="937" spans="89:95">
      <c r="CK937" s="536"/>
      <c r="CL937" s="536"/>
      <c r="CM937" s="81"/>
      <c r="CN937" s="1230"/>
      <c r="CO937" s="1231"/>
      <c r="CP937" s="1231"/>
      <c r="CQ937" s="1231"/>
    </row>
    <row r="938" spans="89:95">
      <c r="CK938" s="536"/>
      <c r="CL938" s="536"/>
      <c r="CM938" s="81"/>
      <c r="CN938" s="1230"/>
      <c r="CO938" s="1231"/>
      <c r="CP938" s="1231"/>
      <c r="CQ938" s="1231"/>
    </row>
    <row r="939" spans="89:95">
      <c r="CK939" s="536"/>
      <c r="CL939" s="536"/>
      <c r="CM939" s="81"/>
      <c r="CN939" s="1230"/>
      <c r="CO939" s="1231"/>
      <c r="CP939" s="1231"/>
      <c r="CQ939" s="1231"/>
    </row>
    <row r="940" spans="89:95">
      <c r="CK940" s="536"/>
      <c r="CL940" s="536"/>
      <c r="CM940" s="81"/>
      <c r="CN940" s="1230"/>
      <c r="CO940" s="1231"/>
      <c r="CP940" s="1231"/>
      <c r="CQ940" s="1231"/>
    </row>
    <row r="941" spans="89:95">
      <c r="CK941" s="536"/>
      <c r="CL941" s="536"/>
      <c r="CM941" s="81"/>
      <c r="CN941" s="1230"/>
      <c r="CO941" s="1231"/>
      <c r="CP941" s="1231"/>
      <c r="CQ941" s="1231"/>
    </row>
    <row r="942" spans="89:95">
      <c r="CK942" s="536"/>
      <c r="CL942" s="536"/>
      <c r="CM942" s="81"/>
      <c r="CN942" s="1230"/>
      <c r="CO942" s="1231"/>
      <c r="CP942" s="1231"/>
      <c r="CQ942" s="1231"/>
    </row>
    <row r="943" spans="89:95">
      <c r="CK943" s="536"/>
      <c r="CL943" s="536"/>
      <c r="CM943" s="81"/>
      <c r="CN943" s="1230"/>
      <c r="CO943" s="1231"/>
      <c r="CP943" s="1231"/>
      <c r="CQ943" s="1231"/>
    </row>
    <row r="944" spans="89:95">
      <c r="CK944" s="536"/>
      <c r="CL944" s="536"/>
      <c r="CM944" s="81"/>
      <c r="CN944" s="1230"/>
      <c r="CO944" s="1231"/>
      <c r="CP944" s="1231"/>
      <c r="CQ944" s="1231"/>
    </row>
    <row r="945" spans="89:95">
      <c r="CK945" s="536"/>
      <c r="CL945" s="536"/>
      <c r="CM945" s="81"/>
      <c r="CN945" s="1230"/>
      <c r="CO945" s="1231"/>
      <c r="CP945" s="1231"/>
      <c r="CQ945" s="1231"/>
    </row>
    <row r="946" spans="89:95">
      <c r="CK946" s="536"/>
      <c r="CL946" s="536"/>
      <c r="CM946" s="81"/>
      <c r="CN946" s="1230"/>
      <c r="CO946" s="1231"/>
      <c r="CP946" s="1231"/>
      <c r="CQ946" s="1231"/>
    </row>
    <row r="947" spans="89:95">
      <c r="CK947" s="536"/>
      <c r="CL947" s="536"/>
      <c r="CM947" s="81"/>
      <c r="CN947" s="1230"/>
      <c r="CO947" s="1231"/>
      <c r="CP947" s="1231"/>
      <c r="CQ947" s="1231"/>
    </row>
    <row r="948" spans="89:95">
      <c r="CK948" s="536"/>
      <c r="CL948" s="536"/>
      <c r="CM948" s="81"/>
      <c r="CN948" s="1230"/>
      <c r="CO948" s="1231"/>
      <c r="CP948" s="1231"/>
      <c r="CQ948" s="1231"/>
    </row>
    <row r="949" spans="89:95">
      <c r="CK949" s="536"/>
      <c r="CL949" s="536"/>
      <c r="CM949" s="81"/>
      <c r="CN949" s="1230"/>
      <c r="CO949" s="1231"/>
      <c r="CP949" s="1231"/>
      <c r="CQ949" s="1231"/>
    </row>
    <row r="950" spans="89:95">
      <c r="CK950" s="536"/>
      <c r="CL950" s="536"/>
      <c r="CM950" s="81"/>
      <c r="CN950" s="1230"/>
      <c r="CO950" s="1231"/>
      <c r="CP950" s="1231"/>
      <c r="CQ950" s="1231"/>
    </row>
    <row r="951" spans="89:95">
      <c r="CK951" s="536"/>
      <c r="CL951" s="536"/>
      <c r="CM951" s="81"/>
      <c r="CN951" s="1230"/>
      <c r="CO951" s="1231"/>
      <c r="CP951" s="1231"/>
      <c r="CQ951" s="1231"/>
    </row>
    <row r="952" spans="89:95">
      <c r="CK952" s="536"/>
      <c r="CL952" s="536"/>
      <c r="CM952" s="81"/>
      <c r="CN952" s="1230"/>
      <c r="CO952" s="1231"/>
      <c r="CP952" s="1231"/>
      <c r="CQ952" s="1231"/>
    </row>
    <row r="953" spans="89:95">
      <c r="CK953" s="536"/>
      <c r="CL953" s="536"/>
      <c r="CM953" s="81"/>
      <c r="CN953" s="1230"/>
      <c r="CO953" s="1231"/>
      <c r="CP953" s="1231"/>
      <c r="CQ953" s="1231"/>
    </row>
    <row r="954" spans="89:95">
      <c r="CK954" s="536"/>
      <c r="CL954" s="536"/>
      <c r="CM954" s="81"/>
      <c r="CN954" s="1230"/>
      <c r="CO954" s="1231"/>
      <c r="CP954" s="1231"/>
      <c r="CQ954" s="1231"/>
    </row>
    <row r="955" spans="89:95">
      <c r="CK955" s="536"/>
      <c r="CL955" s="536"/>
      <c r="CM955" s="81"/>
      <c r="CN955" s="1230"/>
      <c r="CO955" s="1231"/>
      <c r="CP955" s="1231"/>
      <c r="CQ955" s="1231"/>
    </row>
    <row r="956" spans="89:95">
      <c r="CK956" s="536"/>
      <c r="CL956" s="536"/>
      <c r="CM956" s="81"/>
      <c r="CN956" s="1230"/>
      <c r="CO956" s="1231"/>
      <c r="CP956" s="1231"/>
      <c r="CQ956" s="1231"/>
    </row>
    <row r="957" spans="89:95">
      <c r="CK957" s="536"/>
      <c r="CL957" s="536"/>
      <c r="CM957" s="81"/>
      <c r="CN957" s="1230"/>
      <c r="CO957" s="1231"/>
      <c r="CP957" s="1231"/>
      <c r="CQ957" s="1231"/>
    </row>
    <row r="958" spans="89:95">
      <c r="CK958" s="536"/>
      <c r="CL958" s="536"/>
      <c r="CM958" s="81"/>
      <c r="CN958" s="1230"/>
      <c r="CO958" s="1231"/>
      <c r="CP958" s="1231"/>
      <c r="CQ958" s="1231"/>
    </row>
    <row r="959" spans="89:95">
      <c r="CK959" s="536"/>
      <c r="CL959" s="536"/>
      <c r="CM959" s="81"/>
      <c r="CN959" s="1230"/>
      <c r="CO959" s="1231"/>
      <c r="CP959" s="1231"/>
      <c r="CQ959" s="1231"/>
    </row>
    <row r="960" spans="89:95">
      <c r="CK960" s="536"/>
      <c r="CL960" s="536"/>
      <c r="CM960" s="81"/>
      <c r="CN960" s="1230"/>
      <c r="CO960" s="1231"/>
      <c r="CP960" s="1231"/>
      <c r="CQ960" s="1231"/>
    </row>
    <row r="961" spans="89:95">
      <c r="CK961" s="536"/>
      <c r="CL961" s="536"/>
      <c r="CM961" s="81"/>
      <c r="CN961" s="1230"/>
      <c r="CO961" s="1231"/>
      <c r="CP961" s="1231"/>
      <c r="CQ961" s="1231"/>
    </row>
    <row r="962" spans="89:95">
      <c r="CK962" s="536"/>
      <c r="CL962" s="536"/>
      <c r="CM962" s="81"/>
      <c r="CN962" s="1230"/>
      <c r="CO962" s="1231"/>
      <c r="CP962" s="1231"/>
      <c r="CQ962" s="1231"/>
    </row>
    <row r="963" spans="89:95">
      <c r="CK963" s="536"/>
      <c r="CL963" s="536"/>
      <c r="CM963" s="81"/>
      <c r="CN963" s="1230"/>
      <c r="CO963" s="1231"/>
      <c r="CP963" s="1231"/>
      <c r="CQ963" s="1231"/>
    </row>
    <row r="964" spans="89:95">
      <c r="CK964" s="536"/>
      <c r="CL964" s="536"/>
      <c r="CM964" s="81"/>
      <c r="CN964" s="1230"/>
      <c r="CO964" s="1231"/>
      <c r="CP964" s="1231"/>
      <c r="CQ964" s="1231"/>
    </row>
    <row r="965" spans="89:95">
      <c r="CK965" s="536"/>
      <c r="CL965" s="536"/>
      <c r="CM965" s="81"/>
      <c r="CN965" s="1230"/>
      <c r="CO965" s="1231"/>
      <c r="CP965" s="1231"/>
      <c r="CQ965" s="1231"/>
    </row>
    <row r="966" spans="89:95">
      <c r="CK966" s="536"/>
      <c r="CL966" s="536"/>
      <c r="CM966" s="81"/>
      <c r="CN966" s="1230"/>
      <c r="CO966" s="1231"/>
      <c r="CP966" s="1231"/>
      <c r="CQ966" s="1231"/>
    </row>
    <row r="967" spans="89:95">
      <c r="CK967" s="536"/>
      <c r="CL967" s="536"/>
      <c r="CM967" s="81"/>
      <c r="CN967" s="1230"/>
      <c r="CO967" s="1231"/>
      <c r="CP967" s="1231"/>
      <c r="CQ967" s="1231"/>
    </row>
    <row r="968" spans="89:95">
      <c r="CK968" s="536"/>
      <c r="CL968" s="536"/>
      <c r="CM968" s="81"/>
      <c r="CN968" s="1230"/>
      <c r="CO968" s="1231"/>
      <c r="CP968" s="1231"/>
      <c r="CQ968" s="1231"/>
    </row>
    <row r="969" spans="89:95">
      <c r="CK969" s="536"/>
      <c r="CL969" s="536"/>
      <c r="CM969" s="81"/>
      <c r="CN969" s="1230"/>
      <c r="CO969" s="1231"/>
      <c r="CP969" s="1231"/>
      <c r="CQ969" s="1231"/>
    </row>
    <row r="970" spans="89:95">
      <c r="CK970" s="536"/>
      <c r="CL970" s="536"/>
      <c r="CM970" s="81"/>
      <c r="CN970" s="1230"/>
      <c r="CO970" s="1231"/>
      <c r="CP970" s="1231"/>
      <c r="CQ970" s="1231"/>
    </row>
    <row r="971" spans="89:95">
      <c r="CK971" s="536"/>
      <c r="CL971" s="536"/>
      <c r="CM971" s="81"/>
      <c r="CN971" s="1230"/>
      <c r="CO971" s="1231"/>
      <c r="CP971" s="1231"/>
      <c r="CQ971" s="1231"/>
    </row>
    <row r="972" spans="89:95">
      <c r="CK972" s="536"/>
      <c r="CL972" s="536"/>
      <c r="CM972" s="81"/>
      <c r="CN972" s="1230"/>
      <c r="CO972" s="1231"/>
      <c r="CP972" s="1231"/>
      <c r="CQ972" s="1231"/>
    </row>
    <row r="973" spans="89:95">
      <c r="CK973" s="536"/>
      <c r="CL973" s="536"/>
      <c r="CM973" s="81"/>
      <c r="CN973" s="1230"/>
      <c r="CO973" s="1231"/>
      <c r="CP973" s="1231"/>
      <c r="CQ973" s="1231"/>
    </row>
    <row r="974" spans="89:95">
      <c r="CK974" s="536"/>
      <c r="CL974" s="536"/>
      <c r="CM974" s="81"/>
      <c r="CN974" s="1230"/>
      <c r="CO974" s="1231"/>
      <c r="CP974" s="1231"/>
      <c r="CQ974" s="1231"/>
    </row>
    <row r="975" spans="89:95">
      <c r="CK975" s="536"/>
      <c r="CL975" s="536"/>
      <c r="CM975" s="81"/>
      <c r="CN975" s="1230"/>
      <c r="CO975" s="1231"/>
      <c r="CP975" s="1231"/>
      <c r="CQ975" s="1231"/>
    </row>
    <row r="976" spans="89:95">
      <c r="CK976" s="536"/>
      <c r="CL976" s="536"/>
      <c r="CM976" s="81"/>
      <c r="CN976" s="1230"/>
      <c r="CO976" s="1231"/>
      <c r="CP976" s="1231"/>
      <c r="CQ976" s="1231"/>
    </row>
    <row r="977" spans="89:95">
      <c r="CK977" s="536"/>
      <c r="CL977" s="536"/>
      <c r="CM977" s="81"/>
      <c r="CN977" s="1230"/>
      <c r="CO977" s="1231"/>
      <c r="CP977" s="1231"/>
      <c r="CQ977" s="1231"/>
    </row>
    <row r="978" spans="89:95">
      <c r="CK978" s="536"/>
      <c r="CL978" s="536"/>
      <c r="CM978" s="81"/>
      <c r="CN978" s="1230"/>
      <c r="CO978" s="1231"/>
      <c r="CP978" s="1231"/>
      <c r="CQ978" s="1231"/>
    </row>
    <row r="979" spans="89:95">
      <c r="CK979" s="536"/>
      <c r="CL979" s="536"/>
      <c r="CM979" s="81"/>
      <c r="CN979" s="1230"/>
      <c r="CO979" s="1231"/>
      <c r="CP979" s="1231"/>
      <c r="CQ979" s="1231"/>
    </row>
    <row r="980" spans="89:95">
      <c r="CK980" s="536"/>
      <c r="CL980" s="536"/>
      <c r="CM980" s="81"/>
      <c r="CN980" s="1230"/>
      <c r="CO980" s="1231"/>
      <c r="CP980" s="1231"/>
      <c r="CQ980" s="1231"/>
    </row>
    <row r="981" spans="89:95">
      <c r="CK981" s="536"/>
      <c r="CL981" s="536"/>
      <c r="CM981" s="81"/>
      <c r="CN981" s="1230"/>
      <c r="CO981" s="1231"/>
      <c r="CP981" s="1231"/>
      <c r="CQ981" s="1231"/>
    </row>
    <row r="982" spans="89:95">
      <c r="CK982" s="536"/>
      <c r="CL982" s="536"/>
      <c r="CM982" s="81"/>
      <c r="CN982" s="1230"/>
      <c r="CO982" s="1231"/>
      <c r="CP982" s="1231"/>
      <c r="CQ982" s="1231"/>
    </row>
    <row r="983" spans="89:95">
      <c r="CK983" s="536"/>
      <c r="CL983" s="536"/>
      <c r="CM983" s="81"/>
      <c r="CN983" s="1230"/>
      <c r="CO983" s="1231"/>
      <c r="CP983" s="1231"/>
      <c r="CQ983" s="1231"/>
    </row>
    <row r="984" spans="89:95">
      <c r="CK984" s="536"/>
      <c r="CL984" s="536"/>
      <c r="CM984" s="81"/>
      <c r="CN984" s="1230"/>
      <c r="CO984" s="1231"/>
      <c r="CP984" s="1231"/>
      <c r="CQ984" s="1231"/>
    </row>
    <row r="985" spans="89:95">
      <c r="CK985" s="536"/>
      <c r="CL985" s="536"/>
      <c r="CM985" s="81"/>
      <c r="CN985" s="1230"/>
      <c r="CO985" s="1231"/>
      <c r="CP985" s="1231"/>
      <c r="CQ985" s="1231"/>
    </row>
    <row r="986" spans="89:95">
      <c r="CK986" s="536"/>
      <c r="CL986" s="536"/>
      <c r="CM986" s="81"/>
      <c r="CN986" s="1230"/>
      <c r="CO986" s="1231"/>
      <c r="CP986" s="1231"/>
      <c r="CQ986" s="1231"/>
    </row>
    <row r="987" spans="89:95">
      <c r="CK987" s="536"/>
      <c r="CL987" s="536"/>
      <c r="CM987" s="81"/>
      <c r="CN987" s="1230"/>
      <c r="CO987" s="1231"/>
      <c r="CP987" s="1231"/>
      <c r="CQ987" s="1231"/>
    </row>
    <row r="988" spans="89:95">
      <c r="CK988" s="536"/>
      <c r="CL988" s="536"/>
      <c r="CM988" s="81"/>
      <c r="CN988" s="1230"/>
      <c r="CO988" s="1231"/>
      <c r="CP988" s="1231"/>
      <c r="CQ988" s="1231"/>
    </row>
    <row r="989" spans="89:95">
      <c r="CK989" s="536"/>
      <c r="CL989" s="536"/>
      <c r="CM989" s="81"/>
      <c r="CN989" s="1230"/>
      <c r="CO989" s="1231"/>
      <c r="CP989" s="1231"/>
      <c r="CQ989" s="1231"/>
    </row>
    <row r="990" spans="89:95">
      <c r="CK990" s="536"/>
      <c r="CL990" s="536"/>
      <c r="CM990" s="81"/>
      <c r="CN990" s="1230"/>
      <c r="CO990" s="1231"/>
      <c r="CP990" s="1231"/>
      <c r="CQ990" s="1231"/>
    </row>
    <row r="991" spans="89:95">
      <c r="CK991" s="536"/>
      <c r="CL991" s="536"/>
      <c r="CM991" s="81"/>
      <c r="CN991" s="1230"/>
      <c r="CO991" s="1231"/>
      <c r="CP991" s="1231"/>
      <c r="CQ991" s="1231"/>
    </row>
    <row r="992" spans="89:95">
      <c r="CK992" s="536"/>
      <c r="CL992" s="536"/>
      <c r="CM992" s="81"/>
      <c r="CN992" s="1230"/>
      <c r="CO992" s="1231"/>
      <c r="CP992" s="1231"/>
      <c r="CQ992" s="1231"/>
    </row>
    <row r="993" spans="89:95">
      <c r="CK993" s="536"/>
      <c r="CL993" s="536"/>
      <c r="CM993" s="81"/>
      <c r="CN993" s="1230"/>
      <c r="CO993" s="1231"/>
      <c r="CP993" s="1231"/>
      <c r="CQ993" s="1231"/>
    </row>
    <row r="994" spans="89:95">
      <c r="CK994" s="536"/>
      <c r="CL994" s="536"/>
      <c r="CM994" s="81"/>
      <c r="CN994" s="1230"/>
      <c r="CO994" s="1231"/>
      <c r="CP994" s="1231"/>
      <c r="CQ994" s="1231"/>
    </row>
    <row r="995" spans="89:95">
      <c r="CK995" s="536"/>
      <c r="CL995" s="536"/>
      <c r="CM995" s="81"/>
      <c r="CN995" s="1230"/>
      <c r="CO995" s="1231"/>
      <c r="CP995" s="1231"/>
      <c r="CQ995" s="1231"/>
    </row>
    <row r="996" spans="89:95">
      <c r="CK996" s="536"/>
      <c r="CL996" s="536"/>
      <c r="CM996" s="81"/>
      <c r="CN996" s="1230"/>
      <c r="CO996" s="1231"/>
      <c r="CP996" s="1231"/>
      <c r="CQ996" s="1231"/>
    </row>
    <row r="997" spans="89:95">
      <c r="CK997" s="536"/>
      <c r="CL997" s="536"/>
      <c r="CM997" s="81"/>
      <c r="CN997" s="1230"/>
      <c r="CO997" s="1231"/>
      <c r="CP997" s="1231"/>
      <c r="CQ997" s="1231"/>
    </row>
    <row r="998" spans="89:95">
      <c r="CK998" s="536"/>
      <c r="CL998" s="536"/>
      <c r="CM998" s="81"/>
      <c r="CN998" s="1230"/>
      <c r="CO998" s="1231"/>
      <c r="CP998" s="1231"/>
      <c r="CQ998" s="1231"/>
    </row>
    <row r="999" spans="89:95">
      <c r="CK999" s="536"/>
      <c r="CL999" s="536"/>
      <c r="CM999" s="81"/>
      <c r="CN999" s="1230"/>
      <c r="CO999" s="1231"/>
      <c r="CP999" s="1231"/>
      <c r="CQ999" s="1231"/>
    </row>
    <row r="1000" spans="89:95">
      <c r="CK1000" s="536"/>
      <c r="CL1000" s="536"/>
      <c r="CM1000" s="81"/>
      <c r="CN1000" s="1230"/>
      <c r="CO1000" s="1231"/>
      <c r="CP1000" s="1231"/>
      <c r="CQ1000" s="1231"/>
    </row>
    <row r="1001" spans="89:95">
      <c r="CK1001" s="536"/>
      <c r="CL1001" s="536"/>
      <c r="CM1001" s="81"/>
      <c r="CN1001" s="1230"/>
      <c r="CO1001" s="1231"/>
      <c r="CP1001" s="1231"/>
      <c r="CQ1001" s="1231"/>
    </row>
    <row r="1002" spans="89:95">
      <c r="CK1002" s="536"/>
      <c r="CL1002" s="536"/>
      <c r="CM1002" s="81"/>
      <c r="CN1002" s="1230"/>
      <c r="CO1002" s="1231"/>
      <c r="CP1002" s="1231"/>
      <c r="CQ1002" s="1231"/>
    </row>
    <row r="1003" spans="89:95">
      <c r="CK1003" s="536"/>
      <c r="CL1003" s="536"/>
      <c r="CM1003" s="81"/>
      <c r="CN1003" s="1230"/>
      <c r="CO1003" s="1231"/>
      <c r="CP1003" s="1231"/>
      <c r="CQ1003" s="1231"/>
    </row>
    <row r="1004" spans="89:95">
      <c r="CK1004" s="536"/>
      <c r="CL1004" s="536"/>
      <c r="CM1004" s="81"/>
      <c r="CN1004" s="1230"/>
      <c r="CO1004" s="1231"/>
      <c r="CP1004" s="1231"/>
      <c r="CQ1004" s="1231"/>
    </row>
    <row r="1005" spans="89:95">
      <c r="CK1005" s="536"/>
      <c r="CL1005" s="536"/>
      <c r="CM1005" s="81"/>
      <c r="CN1005" s="1230"/>
      <c r="CO1005" s="1231"/>
      <c r="CP1005" s="1231"/>
      <c r="CQ1005" s="1231"/>
    </row>
    <row r="1006" spans="89:95">
      <c r="CK1006" s="536"/>
      <c r="CL1006" s="536"/>
      <c r="CM1006" s="81"/>
      <c r="CN1006" s="1230"/>
      <c r="CO1006" s="1231"/>
      <c r="CP1006" s="1231"/>
      <c r="CQ1006" s="1231"/>
    </row>
    <row r="1007" spans="89:95">
      <c r="CK1007" s="536"/>
      <c r="CL1007" s="536"/>
      <c r="CM1007" s="81"/>
      <c r="CN1007" s="1230"/>
      <c r="CO1007" s="1231"/>
      <c r="CP1007" s="1231"/>
      <c r="CQ1007" s="1231"/>
    </row>
    <row r="1008" spans="89:95">
      <c r="CK1008" s="536"/>
      <c r="CL1008" s="536"/>
      <c r="CM1008" s="81"/>
      <c r="CN1008" s="1230"/>
      <c r="CO1008" s="1231"/>
      <c r="CP1008" s="1231"/>
      <c r="CQ1008" s="1231"/>
    </row>
    <row r="1009" spans="89:95">
      <c r="CK1009" s="536"/>
      <c r="CL1009" s="536"/>
      <c r="CM1009" s="81"/>
      <c r="CN1009" s="1230"/>
      <c r="CO1009" s="1231"/>
      <c r="CP1009" s="1231"/>
      <c r="CQ1009" s="1231"/>
    </row>
    <row r="1010" spans="89:95">
      <c r="CK1010" s="536"/>
      <c r="CL1010" s="536"/>
      <c r="CM1010" s="81"/>
      <c r="CN1010" s="1230"/>
      <c r="CO1010" s="1231"/>
      <c r="CP1010" s="1231"/>
      <c r="CQ1010" s="1231"/>
    </row>
    <row r="1011" spans="89:95">
      <c r="CK1011" s="536"/>
      <c r="CL1011" s="536"/>
      <c r="CM1011" s="81"/>
      <c r="CN1011" s="1230"/>
      <c r="CO1011" s="1231"/>
      <c r="CP1011" s="1231"/>
      <c r="CQ1011" s="1231"/>
    </row>
    <row r="1012" spans="89:95">
      <c r="CK1012" s="536"/>
      <c r="CL1012" s="536"/>
      <c r="CM1012" s="81"/>
      <c r="CN1012" s="1230"/>
      <c r="CO1012" s="1231"/>
      <c r="CP1012" s="1231"/>
      <c r="CQ1012" s="1231"/>
    </row>
    <row r="1013" spans="89:95">
      <c r="CK1013" s="536"/>
      <c r="CL1013" s="536"/>
      <c r="CM1013" s="81"/>
      <c r="CN1013" s="1230"/>
      <c r="CO1013" s="1231"/>
      <c r="CP1013" s="1231"/>
      <c r="CQ1013" s="1231"/>
    </row>
    <row r="1014" spans="89:95">
      <c r="CK1014" s="536"/>
      <c r="CL1014" s="536"/>
      <c r="CM1014" s="81"/>
      <c r="CN1014" s="1230"/>
      <c r="CO1014" s="1231"/>
      <c r="CP1014" s="1231"/>
      <c r="CQ1014" s="1231"/>
    </row>
    <row r="1015" spans="89:95">
      <c r="CK1015" s="536"/>
      <c r="CL1015" s="536"/>
      <c r="CM1015" s="81"/>
      <c r="CN1015" s="1230"/>
      <c r="CO1015" s="1231"/>
      <c r="CP1015" s="1231"/>
      <c r="CQ1015" s="1231"/>
    </row>
    <row r="1016" spans="89:95">
      <c r="CK1016" s="536"/>
      <c r="CL1016" s="536"/>
      <c r="CM1016" s="81"/>
      <c r="CN1016" s="1230"/>
      <c r="CO1016" s="1231"/>
      <c r="CP1016" s="1231"/>
      <c r="CQ1016" s="1231"/>
    </row>
    <row r="1017" spans="89:95">
      <c r="CK1017" s="536"/>
      <c r="CL1017" s="536"/>
      <c r="CM1017" s="81"/>
      <c r="CN1017" s="1230"/>
      <c r="CO1017" s="1231"/>
      <c r="CP1017" s="1231"/>
      <c r="CQ1017" s="1231"/>
    </row>
    <row r="1018" spans="89:95">
      <c r="CK1018" s="536"/>
      <c r="CL1018" s="536"/>
      <c r="CM1018" s="81"/>
      <c r="CN1018" s="1230"/>
      <c r="CO1018" s="1231"/>
      <c r="CP1018" s="1231"/>
      <c r="CQ1018" s="1231"/>
    </row>
    <row r="1019" spans="89:95">
      <c r="CK1019" s="536"/>
      <c r="CL1019" s="536"/>
      <c r="CM1019" s="81"/>
      <c r="CN1019" s="1230"/>
      <c r="CO1019" s="1231"/>
      <c r="CP1019" s="1231"/>
      <c r="CQ1019" s="1231"/>
    </row>
    <row r="1020" spans="89:95">
      <c r="CK1020" s="536"/>
      <c r="CL1020" s="536"/>
      <c r="CM1020" s="81"/>
      <c r="CN1020" s="1230"/>
      <c r="CO1020" s="1231"/>
      <c r="CP1020" s="1231"/>
      <c r="CQ1020" s="1231"/>
    </row>
    <row r="1021" spans="89:95">
      <c r="CK1021" s="536"/>
      <c r="CL1021" s="536"/>
      <c r="CM1021" s="81"/>
      <c r="CN1021" s="1230"/>
      <c r="CO1021" s="1231"/>
      <c r="CP1021" s="1231"/>
      <c r="CQ1021" s="1231"/>
    </row>
    <row r="1022" spans="89:95">
      <c r="CK1022" s="536"/>
      <c r="CL1022" s="536"/>
      <c r="CM1022" s="81"/>
      <c r="CN1022" s="1230"/>
      <c r="CO1022" s="1231"/>
      <c r="CP1022" s="1231"/>
      <c r="CQ1022" s="1231"/>
    </row>
    <row r="1023" spans="89:95">
      <c r="CK1023" s="536"/>
      <c r="CL1023" s="536"/>
      <c r="CM1023" s="81"/>
      <c r="CN1023" s="1230"/>
      <c r="CO1023" s="1231"/>
      <c r="CP1023" s="1231"/>
      <c r="CQ1023" s="1231"/>
    </row>
    <row r="1024" spans="89:95">
      <c r="CK1024" s="536"/>
      <c r="CL1024" s="536"/>
      <c r="CM1024" s="81"/>
      <c r="CN1024" s="1230"/>
      <c r="CO1024" s="1231"/>
      <c r="CP1024" s="1231"/>
      <c r="CQ1024" s="1231"/>
    </row>
    <row r="1025" spans="89:95">
      <c r="CK1025" s="536"/>
      <c r="CL1025" s="536"/>
      <c r="CM1025" s="81"/>
      <c r="CN1025" s="1230"/>
      <c r="CO1025" s="1231"/>
      <c r="CP1025" s="1231"/>
      <c r="CQ1025" s="1231"/>
    </row>
    <row r="1026" spans="89:95">
      <c r="CK1026" s="536"/>
      <c r="CL1026" s="536"/>
      <c r="CM1026" s="81"/>
      <c r="CN1026" s="1230"/>
      <c r="CO1026" s="1231"/>
      <c r="CP1026" s="1231"/>
      <c r="CQ1026" s="1231"/>
    </row>
    <row r="1027" spans="89:95">
      <c r="CK1027" s="536"/>
      <c r="CL1027" s="536"/>
      <c r="CM1027" s="81"/>
      <c r="CN1027" s="1230"/>
      <c r="CO1027" s="1231"/>
      <c r="CP1027" s="1231"/>
      <c r="CQ1027" s="1231"/>
    </row>
    <row r="1028" spans="89:95">
      <c r="CK1028" s="536"/>
      <c r="CL1028" s="536"/>
      <c r="CM1028" s="81"/>
      <c r="CN1028" s="1230"/>
      <c r="CO1028" s="1231"/>
      <c r="CP1028" s="1231"/>
      <c r="CQ1028" s="1231"/>
    </row>
    <row r="1029" spans="89:95">
      <c r="CK1029" s="536"/>
      <c r="CL1029" s="536"/>
      <c r="CM1029" s="81"/>
      <c r="CN1029" s="1230"/>
      <c r="CO1029" s="1231"/>
      <c r="CP1029" s="1231"/>
      <c r="CQ1029" s="1231"/>
    </row>
    <row r="1030" spans="89:95">
      <c r="CK1030" s="536"/>
      <c r="CL1030" s="536"/>
      <c r="CM1030" s="81"/>
      <c r="CN1030" s="1230"/>
      <c r="CO1030" s="1231"/>
      <c r="CP1030" s="1231"/>
      <c r="CQ1030" s="1231"/>
    </row>
    <row r="1031" spans="89:95">
      <c r="CK1031" s="536"/>
      <c r="CL1031" s="536"/>
      <c r="CM1031" s="81"/>
      <c r="CN1031" s="1230"/>
      <c r="CO1031" s="1231"/>
      <c r="CP1031" s="1231"/>
      <c r="CQ1031" s="1231"/>
    </row>
    <row r="1032" spans="89:95">
      <c r="CK1032" s="536"/>
      <c r="CL1032" s="536"/>
      <c r="CM1032" s="81"/>
      <c r="CN1032" s="1230"/>
      <c r="CO1032" s="1231"/>
      <c r="CP1032" s="1231"/>
      <c r="CQ1032" s="1231"/>
    </row>
    <row r="1033" spans="89:95">
      <c r="CK1033" s="536"/>
      <c r="CL1033" s="536"/>
      <c r="CM1033" s="81"/>
      <c r="CN1033" s="1230"/>
      <c r="CO1033" s="1231"/>
      <c r="CP1033" s="1231"/>
      <c r="CQ1033" s="1231"/>
    </row>
    <row r="1034" spans="89:95">
      <c r="CK1034" s="536"/>
      <c r="CL1034" s="536"/>
      <c r="CM1034" s="81"/>
      <c r="CN1034" s="1230"/>
      <c r="CO1034" s="1231"/>
      <c r="CP1034" s="1231"/>
      <c r="CQ1034" s="1231"/>
    </row>
    <row r="1035" spans="89:95">
      <c r="CK1035" s="536"/>
      <c r="CL1035" s="536"/>
      <c r="CM1035" s="81"/>
      <c r="CN1035" s="1230"/>
      <c r="CO1035" s="1231"/>
      <c r="CP1035" s="1231"/>
      <c r="CQ1035" s="1231"/>
    </row>
    <row r="1036" spans="89:95">
      <c r="CK1036" s="536"/>
      <c r="CL1036" s="536"/>
      <c r="CM1036" s="81"/>
      <c r="CN1036" s="1230"/>
      <c r="CO1036" s="1231"/>
      <c r="CP1036" s="1231"/>
      <c r="CQ1036" s="1231"/>
    </row>
    <row r="1037" spans="89:95">
      <c r="CK1037" s="536"/>
      <c r="CL1037" s="536"/>
      <c r="CM1037" s="81"/>
      <c r="CN1037" s="1230"/>
      <c r="CO1037" s="1231"/>
      <c r="CP1037" s="1231"/>
      <c r="CQ1037" s="1231"/>
    </row>
    <row r="1038" spans="89:95">
      <c r="CK1038" s="536"/>
      <c r="CL1038" s="536"/>
      <c r="CM1038" s="81"/>
      <c r="CN1038" s="1230"/>
      <c r="CO1038" s="1231"/>
      <c r="CP1038" s="1231"/>
      <c r="CQ1038" s="1231"/>
    </row>
    <row r="1039" spans="89:95">
      <c r="CK1039" s="536"/>
      <c r="CL1039" s="536"/>
      <c r="CM1039" s="81"/>
      <c r="CN1039" s="1230"/>
      <c r="CO1039" s="1231"/>
      <c r="CP1039" s="1231"/>
      <c r="CQ1039" s="1231"/>
    </row>
    <row r="1040" spans="89:95">
      <c r="CK1040" s="536"/>
      <c r="CL1040" s="536"/>
      <c r="CM1040" s="81"/>
      <c r="CN1040" s="1230"/>
      <c r="CO1040" s="1231"/>
      <c r="CP1040" s="1231"/>
      <c r="CQ1040" s="1231"/>
    </row>
    <row r="1041" spans="89:95">
      <c r="CK1041" s="536"/>
      <c r="CL1041" s="536"/>
      <c r="CM1041" s="81"/>
      <c r="CN1041" s="1230"/>
      <c r="CO1041" s="1231"/>
      <c r="CP1041" s="1231"/>
      <c r="CQ1041" s="1231"/>
    </row>
    <row r="1042" spans="89:95">
      <c r="CK1042" s="536"/>
      <c r="CL1042" s="536"/>
      <c r="CM1042" s="81"/>
      <c r="CN1042" s="1230"/>
      <c r="CO1042" s="1231"/>
      <c r="CP1042" s="1231"/>
      <c r="CQ1042" s="1231"/>
    </row>
    <row r="1043" spans="89:95">
      <c r="CK1043" s="536"/>
      <c r="CL1043" s="536"/>
      <c r="CM1043" s="81"/>
      <c r="CN1043" s="1230"/>
      <c r="CO1043" s="1231"/>
      <c r="CP1043" s="1231"/>
      <c r="CQ1043" s="1231"/>
    </row>
    <row r="1044" spans="89:95">
      <c r="CK1044" s="536"/>
      <c r="CL1044" s="536"/>
      <c r="CM1044" s="81"/>
      <c r="CN1044" s="1230"/>
      <c r="CO1044" s="1231"/>
      <c r="CP1044" s="1231"/>
      <c r="CQ1044" s="1231"/>
    </row>
    <row r="1045" spans="89:95">
      <c r="CK1045" s="536"/>
      <c r="CL1045" s="536"/>
      <c r="CM1045" s="81"/>
      <c r="CN1045" s="1230"/>
      <c r="CO1045" s="1231"/>
      <c r="CP1045" s="1231"/>
      <c r="CQ1045" s="1231"/>
    </row>
    <row r="1046" spans="89:95">
      <c r="CK1046" s="536"/>
      <c r="CL1046" s="536"/>
      <c r="CM1046" s="81"/>
      <c r="CN1046" s="1230"/>
      <c r="CO1046" s="1231"/>
      <c r="CP1046" s="1231"/>
      <c r="CQ1046" s="1231"/>
    </row>
    <row r="1047" spans="89:95">
      <c r="CK1047" s="536"/>
      <c r="CL1047" s="536"/>
      <c r="CM1047" s="81"/>
      <c r="CN1047" s="1230"/>
      <c r="CO1047" s="1231"/>
      <c r="CP1047" s="1231"/>
      <c r="CQ1047" s="1231"/>
    </row>
    <row r="1048" spans="89:95">
      <c r="CK1048" s="536"/>
      <c r="CL1048" s="536"/>
      <c r="CM1048" s="81"/>
      <c r="CN1048" s="1230"/>
      <c r="CO1048" s="1231"/>
      <c r="CP1048" s="1231"/>
      <c r="CQ1048" s="1231"/>
    </row>
    <row r="1049" spans="89:95">
      <c r="CK1049" s="536"/>
      <c r="CL1049" s="536"/>
      <c r="CM1049" s="81"/>
      <c r="CN1049" s="1230"/>
      <c r="CO1049" s="1231"/>
      <c r="CP1049" s="1231"/>
      <c r="CQ1049" s="1231"/>
    </row>
    <row r="1050" spans="89:95">
      <c r="CK1050" s="536"/>
      <c r="CL1050" s="536"/>
      <c r="CM1050" s="81"/>
      <c r="CN1050" s="1230"/>
      <c r="CO1050" s="1231"/>
      <c r="CP1050" s="1231"/>
      <c r="CQ1050" s="1231"/>
    </row>
    <row r="1051" spans="89:95">
      <c r="CK1051" s="536"/>
      <c r="CL1051" s="536"/>
      <c r="CM1051" s="81"/>
      <c r="CN1051" s="1230"/>
      <c r="CO1051" s="1231"/>
      <c r="CP1051" s="1231"/>
      <c r="CQ1051" s="1231"/>
    </row>
    <row r="1052" spans="89:95">
      <c r="CK1052" s="536"/>
      <c r="CL1052" s="536"/>
      <c r="CM1052" s="81"/>
      <c r="CN1052" s="1230"/>
      <c r="CO1052" s="1231"/>
      <c r="CP1052" s="1231"/>
      <c r="CQ1052" s="1231"/>
    </row>
    <row r="1053" spans="89:95">
      <c r="CK1053" s="536"/>
      <c r="CL1053" s="536"/>
      <c r="CM1053" s="81"/>
      <c r="CN1053" s="1230"/>
      <c r="CO1053" s="1231"/>
      <c r="CP1053" s="1231"/>
      <c r="CQ1053" s="1231"/>
    </row>
    <row r="1054" spans="89:95">
      <c r="CK1054" s="536"/>
      <c r="CL1054" s="536"/>
      <c r="CM1054" s="81"/>
      <c r="CN1054" s="1230"/>
      <c r="CO1054" s="1231"/>
      <c r="CP1054" s="1231"/>
      <c r="CQ1054" s="1231"/>
    </row>
    <row r="1055" spans="89:95">
      <c r="CK1055" s="536"/>
      <c r="CL1055" s="536"/>
      <c r="CM1055" s="81"/>
      <c r="CN1055" s="1230"/>
      <c r="CO1055" s="1231"/>
      <c r="CP1055" s="1231"/>
      <c r="CQ1055" s="1231"/>
    </row>
    <row r="1056" spans="89:95">
      <c r="CK1056" s="536"/>
      <c r="CL1056" s="536"/>
      <c r="CM1056" s="81"/>
      <c r="CN1056" s="1230"/>
      <c r="CO1056" s="1231"/>
      <c r="CP1056" s="1231"/>
      <c r="CQ1056" s="1231"/>
    </row>
    <row r="1057" spans="89:95">
      <c r="CK1057" s="536"/>
      <c r="CL1057" s="536"/>
      <c r="CM1057" s="81"/>
      <c r="CN1057" s="1230"/>
      <c r="CO1057" s="1231"/>
      <c r="CP1057" s="1231"/>
      <c r="CQ1057" s="1231"/>
    </row>
    <row r="1058" spans="89:95">
      <c r="CK1058" s="536"/>
      <c r="CL1058" s="536"/>
      <c r="CM1058" s="81"/>
      <c r="CN1058" s="1230"/>
      <c r="CO1058" s="1231"/>
      <c r="CP1058" s="1231"/>
      <c r="CQ1058" s="1231"/>
    </row>
    <row r="1059" spans="89:95">
      <c r="CK1059" s="536"/>
      <c r="CL1059" s="536"/>
      <c r="CM1059" s="81"/>
      <c r="CN1059" s="1230"/>
      <c r="CO1059" s="1231"/>
      <c r="CP1059" s="1231"/>
      <c r="CQ1059" s="1231"/>
    </row>
    <row r="1060" spans="89:95">
      <c r="CK1060" s="536"/>
      <c r="CL1060" s="536"/>
      <c r="CM1060" s="81"/>
      <c r="CN1060" s="1230"/>
      <c r="CO1060" s="1231"/>
      <c r="CP1060" s="1231"/>
      <c r="CQ1060" s="1231"/>
    </row>
    <row r="1061" spans="89:95">
      <c r="CK1061" s="536"/>
      <c r="CL1061" s="536"/>
      <c r="CM1061" s="81"/>
      <c r="CN1061" s="1230"/>
      <c r="CO1061" s="1231"/>
      <c r="CP1061" s="1231"/>
      <c r="CQ1061" s="1231"/>
    </row>
    <row r="1062" spans="89:95">
      <c r="CK1062" s="536"/>
      <c r="CL1062" s="536"/>
      <c r="CM1062" s="81"/>
      <c r="CN1062" s="1230"/>
      <c r="CO1062" s="1231"/>
      <c r="CP1062" s="1231"/>
      <c r="CQ1062" s="1231"/>
    </row>
    <row r="1063" spans="89:95">
      <c r="CK1063" s="536"/>
      <c r="CL1063" s="536"/>
      <c r="CM1063" s="81"/>
      <c r="CN1063" s="1230"/>
      <c r="CO1063" s="1231"/>
      <c r="CP1063" s="1231"/>
      <c r="CQ1063" s="1231"/>
    </row>
    <row r="1064" spans="89:95">
      <c r="CK1064" s="536"/>
      <c r="CL1064" s="536"/>
      <c r="CM1064" s="81"/>
      <c r="CN1064" s="1230"/>
      <c r="CO1064" s="1231"/>
      <c r="CP1064" s="1231"/>
      <c r="CQ1064" s="1231"/>
    </row>
    <row r="1065" spans="89:95">
      <c r="CK1065" s="536"/>
      <c r="CL1065" s="536"/>
      <c r="CM1065" s="81"/>
      <c r="CN1065" s="1230"/>
      <c r="CO1065" s="1231"/>
      <c r="CP1065" s="1231"/>
      <c r="CQ1065" s="1231"/>
    </row>
    <row r="1066" spans="89:95">
      <c r="CK1066" s="536"/>
      <c r="CL1066" s="536"/>
      <c r="CM1066" s="81"/>
      <c r="CN1066" s="1230"/>
      <c r="CO1066" s="1231"/>
      <c r="CP1066" s="1231"/>
      <c r="CQ1066" s="1231"/>
    </row>
    <row r="1067" spans="89:95">
      <c r="CK1067" s="536"/>
      <c r="CL1067" s="536"/>
      <c r="CM1067" s="81"/>
      <c r="CN1067" s="1230"/>
      <c r="CO1067" s="1231"/>
      <c r="CP1067" s="1231"/>
      <c r="CQ1067" s="1231"/>
    </row>
    <row r="1068" spans="89:95">
      <c r="CK1068" s="536"/>
      <c r="CL1068" s="536"/>
      <c r="CM1068" s="81"/>
      <c r="CN1068" s="1230"/>
      <c r="CO1068" s="1231"/>
      <c r="CP1068" s="1231"/>
      <c r="CQ1068" s="1231"/>
    </row>
    <row r="1069" spans="89:95">
      <c r="CK1069" s="536"/>
      <c r="CL1069" s="536"/>
      <c r="CM1069" s="81"/>
      <c r="CN1069" s="1230"/>
      <c r="CO1069" s="1231"/>
      <c r="CP1069" s="1231"/>
      <c r="CQ1069" s="1231"/>
    </row>
    <row r="1070" spans="89:95">
      <c r="CK1070" s="536"/>
      <c r="CL1070" s="536"/>
      <c r="CM1070" s="81"/>
      <c r="CN1070" s="1230"/>
      <c r="CO1070" s="1231"/>
      <c r="CP1070" s="1231"/>
      <c r="CQ1070" s="1231"/>
    </row>
    <row r="1071" spans="89:95">
      <c r="CK1071" s="536"/>
      <c r="CL1071" s="536"/>
      <c r="CM1071" s="81"/>
      <c r="CN1071" s="1230"/>
      <c r="CO1071" s="1231"/>
      <c r="CP1071" s="1231"/>
      <c r="CQ1071" s="1231"/>
    </row>
    <row r="1072" spans="89:95">
      <c r="CK1072" s="536"/>
      <c r="CL1072" s="536"/>
      <c r="CM1072" s="81"/>
      <c r="CN1072" s="1230"/>
      <c r="CO1072" s="1231"/>
      <c r="CP1072" s="1231"/>
      <c r="CQ1072" s="1231"/>
    </row>
    <row r="1073" spans="89:95">
      <c r="CK1073" s="536"/>
      <c r="CL1073" s="536"/>
      <c r="CM1073" s="81"/>
      <c r="CN1073" s="1230"/>
      <c r="CO1073" s="1231"/>
      <c r="CP1073" s="1231"/>
      <c r="CQ1073" s="1231"/>
    </row>
    <row r="1074" spans="89:95">
      <c r="CK1074" s="536"/>
      <c r="CL1074" s="536"/>
      <c r="CM1074" s="81"/>
      <c r="CN1074" s="1230"/>
      <c r="CO1074" s="1231"/>
      <c r="CP1074" s="1231"/>
      <c r="CQ1074" s="1231"/>
    </row>
    <row r="1075" spans="89:95">
      <c r="CK1075" s="536"/>
      <c r="CL1075" s="536"/>
      <c r="CM1075" s="81"/>
      <c r="CN1075" s="1230"/>
      <c r="CO1075" s="1231"/>
      <c r="CP1075" s="1231"/>
      <c r="CQ1075" s="1231"/>
    </row>
    <row r="1076" spans="89:95">
      <c r="CK1076" s="536"/>
      <c r="CL1076" s="536"/>
      <c r="CM1076" s="81"/>
      <c r="CN1076" s="1230"/>
      <c r="CO1076" s="1231"/>
      <c r="CP1076" s="1231"/>
      <c r="CQ1076" s="1231"/>
    </row>
    <row r="1077" spans="89:95">
      <c r="CK1077" s="536"/>
      <c r="CL1077" s="536"/>
      <c r="CM1077" s="81"/>
      <c r="CN1077" s="1230"/>
      <c r="CO1077" s="1231"/>
      <c r="CP1077" s="1231"/>
      <c r="CQ1077" s="1231"/>
    </row>
    <row r="1078" spans="89:95">
      <c r="CK1078" s="536"/>
      <c r="CL1078" s="536"/>
      <c r="CM1078" s="81"/>
      <c r="CN1078" s="1230"/>
      <c r="CO1078" s="1231"/>
      <c r="CP1078" s="1231"/>
      <c r="CQ1078" s="1231"/>
    </row>
    <row r="1079" spans="89:95">
      <c r="CK1079" s="536"/>
      <c r="CL1079" s="536"/>
      <c r="CM1079" s="81"/>
      <c r="CN1079" s="1230"/>
      <c r="CO1079" s="1231"/>
      <c r="CP1079" s="1231"/>
      <c r="CQ1079" s="1231"/>
    </row>
    <row r="1080" spans="89:95">
      <c r="CK1080" s="536"/>
      <c r="CL1080" s="536"/>
      <c r="CM1080" s="81"/>
      <c r="CN1080" s="1230"/>
      <c r="CO1080" s="1231"/>
      <c r="CP1080" s="1231"/>
      <c r="CQ1080" s="1231"/>
    </row>
    <row r="1081" spans="89:95">
      <c r="CK1081" s="536"/>
      <c r="CL1081" s="536"/>
      <c r="CM1081" s="81"/>
      <c r="CN1081" s="1230"/>
      <c r="CO1081" s="1231"/>
      <c r="CP1081" s="1231"/>
      <c r="CQ1081" s="1231"/>
    </row>
    <row r="1082" spans="89:95">
      <c r="CK1082" s="536"/>
      <c r="CL1082" s="536"/>
      <c r="CM1082" s="81"/>
      <c r="CN1082" s="1230"/>
      <c r="CO1082" s="1231"/>
      <c r="CP1082" s="1231"/>
      <c r="CQ1082" s="1231"/>
    </row>
    <row r="1083" spans="89:95">
      <c r="CK1083" s="536"/>
      <c r="CL1083" s="536"/>
      <c r="CM1083" s="81"/>
      <c r="CN1083" s="1230"/>
      <c r="CO1083" s="1231"/>
      <c r="CP1083" s="1231"/>
      <c r="CQ1083" s="1231"/>
    </row>
    <row r="1084" spans="89:95">
      <c r="CK1084" s="536"/>
      <c r="CL1084" s="536"/>
      <c r="CM1084" s="81"/>
      <c r="CN1084" s="1230"/>
      <c r="CO1084" s="1231"/>
      <c r="CP1084" s="1231"/>
      <c r="CQ1084" s="1231"/>
    </row>
    <row r="1085" spans="89:95">
      <c r="CK1085" s="536"/>
      <c r="CL1085" s="536"/>
      <c r="CM1085" s="81"/>
      <c r="CN1085" s="1230"/>
      <c r="CO1085" s="1231"/>
      <c r="CP1085" s="1231"/>
      <c r="CQ1085" s="1231"/>
    </row>
    <row r="1086" spans="89:95">
      <c r="CK1086" s="536"/>
      <c r="CL1086" s="536"/>
      <c r="CM1086" s="81"/>
      <c r="CN1086" s="1230"/>
      <c r="CO1086" s="1231"/>
      <c r="CP1086" s="1231"/>
      <c r="CQ1086" s="1231"/>
    </row>
    <row r="1087" spans="89:95">
      <c r="CK1087" s="536"/>
      <c r="CL1087" s="536"/>
      <c r="CM1087" s="81"/>
      <c r="CN1087" s="1230"/>
      <c r="CO1087" s="1231"/>
      <c r="CP1087" s="1231"/>
      <c r="CQ1087" s="1231"/>
    </row>
    <row r="1088" spans="89:95">
      <c r="CK1088" s="536"/>
      <c r="CL1088" s="536"/>
      <c r="CM1088" s="81"/>
      <c r="CN1088" s="1230"/>
      <c r="CO1088" s="1231"/>
      <c r="CP1088" s="1231"/>
      <c r="CQ1088" s="1231"/>
    </row>
    <row r="1089" spans="89:95">
      <c r="CK1089" s="536"/>
      <c r="CL1089" s="536"/>
      <c r="CM1089" s="81"/>
      <c r="CN1089" s="1230"/>
      <c r="CO1089" s="1231"/>
      <c r="CP1089" s="1231"/>
      <c r="CQ1089" s="1231"/>
    </row>
    <row r="1090" spans="89:95">
      <c r="CK1090" s="536"/>
      <c r="CL1090" s="536"/>
      <c r="CM1090" s="81"/>
      <c r="CN1090" s="1230"/>
      <c r="CO1090" s="1231"/>
      <c r="CP1090" s="1231"/>
      <c r="CQ1090" s="1231"/>
    </row>
    <row r="1091" spans="89:95">
      <c r="CK1091" s="536"/>
      <c r="CL1091" s="536"/>
      <c r="CM1091" s="81"/>
      <c r="CN1091" s="1230"/>
      <c r="CO1091" s="1231"/>
      <c r="CP1091" s="1231"/>
      <c r="CQ1091" s="1231"/>
    </row>
    <row r="1092" spans="89:95">
      <c r="CK1092" s="536"/>
      <c r="CL1092" s="536"/>
      <c r="CM1092" s="81"/>
      <c r="CN1092" s="1230"/>
      <c r="CO1092" s="1231"/>
      <c r="CP1092" s="1231"/>
      <c r="CQ1092" s="1231"/>
    </row>
    <row r="1093" spans="89:95">
      <c r="CK1093" s="536"/>
      <c r="CL1093" s="536"/>
      <c r="CM1093" s="81"/>
      <c r="CN1093" s="1230"/>
      <c r="CO1093" s="1231"/>
      <c r="CP1093" s="1231"/>
      <c r="CQ1093" s="1231"/>
    </row>
    <row r="1094" spans="89:95">
      <c r="CK1094" s="536"/>
      <c r="CL1094" s="536"/>
      <c r="CM1094" s="81"/>
      <c r="CN1094" s="1230"/>
      <c r="CO1094" s="1231"/>
      <c r="CP1094" s="1231"/>
      <c r="CQ1094" s="1231"/>
    </row>
    <row r="1095" spans="89:95">
      <c r="CK1095" s="536"/>
      <c r="CL1095" s="536"/>
      <c r="CM1095" s="81"/>
      <c r="CN1095" s="1230"/>
      <c r="CO1095" s="1231"/>
      <c r="CP1095" s="1231"/>
      <c r="CQ1095" s="1231"/>
    </row>
    <row r="1096" spans="89:95">
      <c r="CK1096" s="536"/>
      <c r="CL1096" s="536"/>
      <c r="CM1096" s="81"/>
      <c r="CN1096" s="1230"/>
      <c r="CO1096" s="1231"/>
      <c r="CP1096" s="1231"/>
      <c r="CQ1096" s="1231"/>
    </row>
    <row r="1097" spans="89:95">
      <c r="CK1097" s="536"/>
      <c r="CL1097" s="536"/>
      <c r="CM1097" s="81"/>
      <c r="CN1097" s="1230"/>
      <c r="CO1097" s="1231"/>
      <c r="CP1097" s="1231"/>
      <c r="CQ1097" s="1231"/>
    </row>
    <row r="1098" spans="89:95">
      <c r="CK1098" s="536"/>
      <c r="CL1098" s="536"/>
      <c r="CM1098" s="81"/>
      <c r="CN1098" s="1230"/>
      <c r="CO1098" s="1231"/>
      <c r="CP1098" s="1231"/>
      <c r="CQ1098" s="1231"/>
    </row>
    <row r="1099" spans="89:95">
      <c r="CK1099" s="536"/>
      <c r="CL1099" s="536"/>
      <c r="CM1099" s="81"/>
      <c r="CN1099" s="1230"/>
      <c r="CO1099" s="1231"/>
      <c r="CP1099" s="1231"/>
      <c r="CQ1099" s="1231"/>
    </row>
    <row r="1100" spans="89:95">
      <c r="CK1100" s="536"/>
      <c r="CL1100" s="536"/>
      <c r="CM1100" s="81"/>
      <c r="CN1100" s="1230"/>
      <c r="CO1100" s="1231"/>
      <c r="CP1100" s="1231"/>
      <c r="CQ1100" s="1231"/>
    </row>
    <row r="1101" spans="89:95">
      <c r="CK1101" s="536"/>
      <c r="CL1101" s="536"/>
      <c r="CM1101" s="81"/>
      <c r="CN1101" s="1230"/>
      <c r="CO1101" s="1231"/>
      <c r="CP1101" s="1231"/>
      <c r="CQ1101" s="1231"/>
    </row>
    <row r="1102" spans="89:95">
      <c r="CK1102" s="536"/>
      <c r="CL1102" s="536"/>
      <c r="CM1102" s="81"/>
      <c r="CN1102" s="1230"/>
      <c r="CO1102" s="1231"/>
      <c r="CP1102" s="1231"/>
      <c r="CQ1102" s="1231"/>
    </row>
    <row r="1103" spans="89:95">
      <c r="CK1103" s="536"/>
      <c r="CL1103" s="536"/>
      <c r="CM1103" s="81"/>
      <c r="CN1103" s="1230"/>
      <c r="CO1103" s="1231"/>
      <c r="CP1103" s="1231"/>
      <c r="CQ1103" s="1231"/>
    </row>
    <row r="1104" spans="89:95">
      <c r="CK1104" s="536"/>
      <c r="CL1104" s="536"/>
      <c r="CM1104" s="81"/>
      <c r="CN1104" s="1230"/>
      <c r="CO1104" s="1231"/>
      <c r="CP1104" s="1231"/>
      <c r="CQ1104" s="1231"/>
    </row>
    <row r="1105" spans="89:95">
      <c r="CK1105" s="536"/>
      <c r="CL1105" s="536"/>
      <c r="CM1105" s="81"/>
      <c r="CN1105" s="1230"/>
      <c r="CO1105" s="1231"/>
      <c r="CP1105" s="1231"/>
      <c r="CQ1105" s="1231"/>
    </row>
    <row r="1106" spans="89:95">
      <c r="CK1106" s="536"/>
      <c r="CL1106" s="536"/>
      <c r="CM1106" s="81"/>
      <c r="CN1106" s="1230"/>
      <c r="CO1106" s="1231"/>
      <c r="CP1106" s="1231"/>
      <c r="CQ1106" s="1231"/>
    </row>
    <row r="1107" spans="89:95">
      <c r="CK1107" s="536"/>
      <c r="CL1107" s="536"/>
      <c r="CM1107" s="81"/>
      <c r="CN1107" s="1230"/>
      <c r="CO1107" s="1231"/>
      <c r="CP1107" s="1231"/>
      <c r="CQ1107" s="1231"/>
    </row>
    <row r="1108" spans="89:95">
      <c r="CK1108" s="536"/>
      <c r="CL1108" s="536"/>
      <c r="CM1108" s="81"/>
      <c r="CN1108" s="1230"/>
      <c r="CO1108" s="1231"/>
      <c r="CP1108" s="1231"/>
      <c r="CQ1108" s="1231"/>
    </row>
    <row r="1109" spans="89:95">
      <c r="CK1109" s="536"/>
      <c r="CL1109" s="536"/>
      <c r="CM1109" s="81"/>
      <c r="CN1109" s="1230"/>
      <c r="CO1109" s="1231"/>
      <c r="CP1109" s="1231"/>
      <c r="CQ1109" s="1231"/>
    </row>
    <row r="1110" spans="89:95">
      <c r="CK1110" s="536"/>
      <c r="CL1110" s="536"/>
      <c r="CM1110" s="81"/>
      <c r="CN1110" s="1230"/>
      <c r="CO1110" s="1231"/>
      <c r="CP1110" s="1231"/>
      <c r="CQ1110" s="1231"/>
    </row>
    <row r="1111" spans="89:95">
      <c r="CK1111" s="536"/>
      <c r="CL1111" s="536"/>
      <c r="CM1111" s="81"/>
      <c r="CN1111" s="1230"/>
      <c r="CO1111" s="1231"/>
      <c r="CP1111" s="1231"/>
      <c r="CQ1111" s="1231"/>
    </row>
    <row r="1112" spans="89:95">
      <c r="CK1112" s="536"/>
      <c r="CL1112" s="536"/>
      <c r="CM1112" s="81"/>
      <c r="CN1112" s="1230"/>
      <c r="CO1112" s="1231"/>
      <c r="CP1112" s="1231"/>
      <c r="CQ1112" s="1231"/>
    </row>
    <row r="1113" spans="89:95">
      <c r="CK1113" s="536"/>
      <c r="CL1113" s="536"/>
      <c r="CM1113" s="81"/>
      <c r="CN1113" s="1230"/>
      <c r="CO1113" s="1231"/>
      <c r="CP1113" s="1231"/>
      <c r="CQ1113" s="1231"/>
    </row>
    <row r="1114" spans="89:95">
      <c r="CK1114" s="536"/>
      <c r="CL1114" s="536"/>
      <c r="CM1114" s="81"/>
      <c r="CN1114" s="1230"/>
      <c r="CO1114" s="1231"/>
      <c r="CP1114" s="1231"/>
      <c r="CQ1114" s="1231"/>
    </row>
    <row r="1115" spans="89:95">
      <c r="CK1115" s="536"/>
      <c r="CL1115" s="536"/>
      <c r="CM1115" s="81"/>
      <c r="CN1115" s="1230"/>
      <c r="CO1115" s="1231"/>
      <c r="CP1115" s="1231"/>
      <c r="CQ1115" s="1231"/>
    </row>
    <row r="1116" spans="89:95">
      <c r="CK1116" s="536"/>
      <c r="CL1116" s="536"/>
      <c r="CM1116" s="81"/>
      <c r="CN1116" s="1230"/>
      <c r="CO1116" s="1231"/>
      <c r="CP1116" s="1231"/>
      <c r="CQ1116" s="1231"/>
    </row>
    <row r="1117" spans="89:95">
      <c r="CK1117" s="536"/>
      <c r="CL1117" s="536"/>
      <c r="CM1117" s="81"/>
      <c r="CN1117" s="1230"/>
      <c r="CO1117" s="1231"/>
      <c r="CP1117" s="1231"/>
      <c r="CQ1117" s="1231"/>
    </row>
    <row r="1118" spans="89:95">
      <c r="CK1118" s="536"/>
      <c r="CL1118" s="536"/>
      <c r="CM1118" s="81"/>
      <c r="CN1118" s="1230"/>
      <c r="CO1118" s="1231"/>
      <c r="CP1118" s="1231"/>
      <c r="CQ1118" s="1231"/>
    </row>
    <row r="1119" spans="89:95">
      <c r="CK1119" s="536"/>
      <c r="CL1119" s="536"/>
      <c r="CM1119" s="81"/>
      <c r="CN1119" s="1230"/>
      <c r="CO1119" s="1231"/>
      <c r="CP1119" s="1231"/>
      <c r="CQ1119" s="1231"/>
    </row>
    <row r="1120" spans="89:95">
      <c r="CK1120" s="536"/>
      <c r="CL1120" s="536"/>
      <c r="CM1120" s="81"/>
      <c r="CN1120" s="1230"/>
      <c r="CO1120" s="1231"/>
      <c r="CP1120" s="1231"/>
      <c r="CQ1120" s="1231"/>
    </row>
    <row r="1121" spans="89:95">
      <c r="CK1121" s="536"/>
      <c r="CL1121" s="536"/>
      <c r="CM1121" s="81"/>
      <c r="CN1121" s="1230"/>
      <c r="CO1121" s="1231"/>
      <c r="CP1121" s="1231"/>
      <c r="CQ1121" s="1231"/>
    </row>
    <row r="1122" spans="89:95">
      <c r="CK1122" s="536"/>
      <c r="CL1122" s="536"/>
      <c r="CM1122" s="81"/>
      <c r="CN1122" s="1230"/>
      <c r="CO1122" s="1231"/>
      <c r="CP1122" s="1231"/>
      <c r="CQ1122" s="1231"/>
    </row>
    <row r="1123" spans="89:95">
      <c r="CK1123" s="536"/>
      <c r="CL1123" s="536"/>
      <c r="CM1123" s="81"/>
      <c r="CN1123" s="1230"/>
      <c r="CO1123" s="1231"/>
      <c r="CP1123" s="1231"/>
      <c r="CQ1123" s="1231"/>
    </row>
    <row r="1124" spans="89:95">
      <c r="CK1124" s="536"/>
      <c r="CL1124" s="536"/>
      <c r="CM1124" s="81"/>
      <c r="CN1124" s="1230"/>
      <c r="CO1124" s="1231"/>
      <c r="CP1124" s="1231"/>
      <c r="CQ1124" s="1231"/>
    </row>
    <row r="1125" spans="89:95">
      <c r="CK1125" s="536"/>
      <c r="CL1125" s="536"/>
      <c r="CM1125" s="81"/>
      <c r="CN1125" s="1230"/>
      <c r="CO1125" s="1231"/>
      <c r="CP1125" s="1231"/>
      <c r="CQ1125" s="1231"/>
    </row>
    <row r="1126" spans="89:95">
      <c r="CK1126" s="536"/>
      <c r="CL1126" s="536"/>
      <c r="CM1126" s="81"/>
      <c r="CN1126" s="1230"/>
      <c r="CO1126" s="1231"/>
      <c r="CP1126" s="1231"/>
      <c r="CQ1126" s="1231"/>
    </row>
    <row r="1127" spans="89:95">
      <c r="CK1127" s="536"/>
      <c r="CL1127" s="536"/>
      <c r="CM1127" s="81"/>
      <c r="CN1127" s="1230"/>
      <c r="CO1127" s="1231"/>
      <c r="CP1127" s="1231"/>
      <c r="CQ1127" s="1231"/>
    </row>
    <row r="1128" spans="89:95">
      <c r="CK1128" s="536"/>
      <c r="CL1128" s="536"/>
      <c r="CM1128" s="81"/>
      <c r="CN1128" s="1230"/>
      <c r="CO1128" s="1231"/>
      <c r="CP1128" s="1231"/>
      <c r="CQ1128" s="1231"/>
    </row>
    <row r="1129" spans="89:95">
      <c r="CK1129" s="536"/>
      <c r="CL1129" s="536"/>
      <c r="CM1129" s="81"/>
      <c r="CN1129" s="1230"/>
      <c r="CO1129" s="1231"/>
      <c r="CP1129" s="1231"/>
      <c r="CQ1129" s="1231"/>
    </row>
    <row r="1130" spans="89:95">
      <c r="CK1130" s="536"/>
      <c r="CL1130" s="536"/>
      <c r="CM1130" s="81"/>
      <c r="CN1130" s="1230"/>
      <c r="CO1130" s="1231"/>
      <c r="CP1130" s="1231"/>
      <c r="CQ1130" s="1231"/>
    </row>
    <row r="1131" spans="89:95">
      <c r="CK1131" s="536"/>
      <c r="CL1131" s="536"/>
      <c r="CM1131" s="81"/>
      <c r="CN1131" s="1230"/>
      <c r="CO1131" s="1231"/>
      <c r="CP1131" s="1231"/>
      <c r="CQ1131" s="1231"/>
    </row>
    <row r="1132" spans="89:95">
      <c r="CK1132" s="536"/>
      <c r="CL1132" s="536"/>
      <c r="CM1132" s="81"/>
      <c r="CN1132" s="1230"/>
      <c r="CO1132" s="1231"/>
      <c r="CP1132" s="1231"/>
      <c r="CQ1132" s="1231"/>
    </row>
    <row r="1133" spans="89:95">
      <c r="CK1133" s="536"/>
      <c r="CL1133" s="536"/>
      <c r="CM1133" s="81"/>
      <c r="CN1133" s="1230"/>
      <c r="CO1133" s="1231"/>
      <c r="CP1133" s="1231"/>
      <c r="CQ1133" s="1231"/>
    </row>
    <row r="1134" spans="89:95">
      <c r="CK1134" s="536"/>
      <c r="CL1134" s="536"/>
      <c r="CM1134" s="81"/>
      <c r="CN1134" s="1230"/>
      <c r="CO1134" s="1231"/>
      <c r="CP1134" s="1231"/>
      <c r="CQ1134" s="1231"/>
    </row>
    <row r="1135" spans="89:95">
      <c r="CK1135" s="536"/>
      <c r="CL1135" s="536"/>
      <c r="CM1135" s="81"/>
      <c r="CN1135" s="1230"/>
      <c r="CO1135" s="1231"/>
      <c r="CP1135" s="1231"/>
      <c r="CQ1135" s="1231"/>
    </row>
    <row r="1136" spans="89:95">
      <c r="CK1136" s="536"/>
      <c r="CL1136" s="536"/>
      <c r="CM1136" s="81"/>
      <c r="CN1136" s="1230"/>
      <c r="CO1136" s="1231"/>
      <c r="CP1136" s="1231"/>
      <c r="CQ1136" s="1231"/>
    </row>
    <row r="1137" spans="89:95">
      <c r="CK1137" s="536"/>
      <c r="CL1137" s="536"/>
      <c r="CM1137" s="81"/>
      <c r="CN1137" s="1230"/>
      <c r="CO1137" s="1231"/>
      <c r="CP1137" s="1231"/>
      <c r="CQ1137" s="1231"/>
    </row>
    <row r="1138" spans="89:95">
      <c r="CK1138" s="536"/>
      <c r="CL1138" s="536"/>
      <c r="CM1138" s="81"/>
      <c r="CN1138" s="1230"/>
      <c r="CO1138" s="1231"/>
      <c r="CP1138" s="1231"/>
      <c r="CQ1138" s="1231"/>
    </row>
    <row r="1139" spans="89:95">
      <c r="CK1139" s="536"/>
      <c r="CL1139" s="536"/>
      <c r="CM1139" s="81"/>
      <c r="CN1139" s="1230"/>
      <c r="CO1139" s="1231"/>
      <c r="CP1139" s="1231"/>
      <c r="CQ1139" s="1231"/>
    </row>
    <row r="1140" spans="89:95">
      <c r="CK1140" s="536"/>
      <c r="CL1140" s="536"/>
      <c r="CM1140" s="81"/>
      <c r="CN1140" s="1230"/>
      <c r="CO1140" s="1231"/>
      <c r="CP1140" s="1231"/>
      <c r="CQ1140" s="1231"/>
    </row>
    <row r="1141" spans="89:95">
      <c r="CK1141" s="536"/>
      <c r="CL1141" s="536"/>
      <c r="CM1141" s="81"/>
      <c r="CN1141" s="1230"/>
      <c r="CO1141" s="1231"/>
      <c r="CP1141" s="1231"/>
      <c r="CQ1141" s="1231"/>
    </row>
    <row r="1142" spans="89:95">
      <c r="CK1142" s="536"/>
      <c r="CL1142" s="536"/>
      <c r="CM1142" s="81"/>
      <c r="CN1142" s="1230"/>
      <c r="CO1142" s="1231"/>
      <c r="CP1142" s="1231"/>
      <c r="CQ1142" s="1231"/>
    </row>
    <row r="1143" spans="89:95">
      <c r="CK1143" s="536"/>
      <c r="CL1143" s="536"/>
      <c r="CM1143" s="81"/>
      <c r="CN1143" s="1230"/>
      <c r="CO1143" s="1231"/>
      <c r="CP1143" s="1231"/>
      <c r="CQ1143" s="1231"/>
    </row>
    <row r="1144" spans="89:95">
      <c r="CK1144" s="536"/>
      <c r="CL1144" s="536"/>
      <c r="CM1144" s="81"/>
      <c r="CN1144" s="1230"/>
      <c r="CO1144" s="1231"/>
      <c r="CP1144" s="1231"/>
      <c r="CQ1144" s="1231"/>
    </row>
    <row r="1145" spans="89:95">
      <c r="CK1145" s="536"/>
      <c r="CL1145" s="536"/>
      <c r="CM1145" s="81"/>
      <c r="CN1145" s="1230"/>
      <c r="CO1145" s="1231"/>
      <c r="CP1145" s="1231"/>
      <c r="CQ1145" s="1231"/>
    </row>
    <row r="1146" spans="89:95">
      <c r="CK1146" s="536"/>
      <c r="CL1146" s="536"/>
      <c r="CM1146" s="81"/>
      <c r="CN1146" s="1230"/>
      <c r="CO1146" s="1231"/>
      <c r="CP1146" s="1231"/>
      <c r="CQ1146" s="1231"/>
    </row>
    <row r="1147" spans="89:95">
      <c r="CK1147" s="536"/>
      <c r="CL1147" s="536"/>
      <c r="CM1147" s="81"/>
      <c r="CN1147" s="1230"/>
      <c r="CO1147" s="1231"/>
      <c r="CP1147" s="1231"/>
      <c r="CQ1147" s="1231"/>
    </row>
    <row r="1148" spans="89:95">
      <c r="CK1148" s="536"/>
      <c r="CL1148" s="536"/>
      <c r="CM1148" s="81"/>
      <c r="CN1148" s="1230"/>
      <c r="CO1148" s="1231"/>
      <c r="CP1148" s="1231"/>
      <c r="CQ1148" s="1231"/>
    </row>
    <row r="1149" spans="89:95">
      <c r="CK1149" s="536"/>
      <c r="CL1149" s="536"/>
      <c r="CM1149" s="81"/>
      <c r="CN1149" s="1230"/>
      <c r="CO1149" s="1231"/>
      <c r="CP1149" s="1231"/>
      <c r="CQ1149" s="1231"/>
    </row>
    <row r="1150" spans="89:95">
      <c r="CK1150" s="536"/>
      <c r="CL1150" s="536"/>
      <c r="CM1150" s="81"/>
      <c r="CN1150" s="1230"/>
      <c r="CO1150" s="1231"/>
      <c r="CP1150" s="1231"/>
      <c r="CQ1150" s="1231"/>
    </row>
    <row r="1151" spans="89:95">
      <c r="CK1151" s="536"/>
      <c r="CL1151" s="536"/>
      <c r="CM1151" s="81"/>
      <c r="CN1151" s="1230"/>
      <c r="CO1151" s="1231"/>
      <c r="CP1151" s="1231"/>
      <c r="CQ1151" s="1231"/>
    </row>
    <row r="1152" spans="89:95">
      <c r="CK1152" s="536"/>
      <c r="CL1152" s="536"/>
      <c r="CM1152" s="81"/>
      <c r="CN1152" s="1230"/>
      <c r="CO1152" s="1231"/>
      <c r="CP1152" s="1231"/>
      <c r="CQ1152" s="1231"/>
    </row>
    <row r="1153" spans="89:95">
      <c r="CK1153" s="536"/>
      <c r="CL1153" s="536"/>
      <c r="CM1153" s="81"/>
      <c r="CN1153" s="1230"/>
      <c r="CO1153" s="1231"/>
      <c r="CP1153" s="1231"/>
      <c r="CQ1153" s="1231"/>
    </row>
    <row r="1154" spans="89:95">
      <c r="CK1154" s="536"/>
      <c r="CL1154" s="536"/>
      <c r="CM1154" s="81"/>
      <c r="CN1154" s="1230"/>
      <c r="CO1154" s="1231"/>
      <c r="CP1154" s="1231"/>
      <c r="CQ1154" s="1231"/>
    </row>
    <row r="1155" spans="89:95">
      <c r="CK1155" s="536"/>
      <c r="CL1155" s="536"/>
      <c r="CM1155" s="81"/>
      <c r="CN1155" s="1230"/>
      <c r="CO1155" s="1231"/>
      <c r="CP1155" s="1231"/>
      <c r="CQ1155" s="1231"/>
    </row>
    <row r="1156" spans="89:95">
      <c r="CK1156" s="536"/>
      <c r="CL1156" s="536"/>
      <c r="CM1156" s="81"/>
      <c r="CN1156" s="1230"/>
      <c r="CO1156" s="1231"/>
      <c r="CP1156" s="1231"/>
      <c r="CQ1156" s="1231"/>
    </row>
    <row r="1157" spans="89:95">
      <c r="CK1157" s="536"/>
      <c r="CL1157" s="536"/>
      <c r="CM1157" s="81"/>
      <c r="CN1157" s="1230"/>
      <c r="CO1157" s="1231"/>
      <c r="CP1157" s="1231"/>
      <c r="CQ1157" s="1231"/>
    </row>
    <row r="1158" spans="89:95">
      <c r="CK1158" s="536"/>
      <c r="CL1158" s="536"/>
      <c r="CM1158" s="81"/>
      <c r="CN1158" s="1230"/>
      <c r="CO1158" s="1231"/>
      <c r="CP1158" s="1231"/>
      <c r="CQ1158" s="1231"/>
    </row>
    <row r="1159" spans="89:95">
      <c r="CK1159" s="536"/>
      <c r="CL1159" s="536"/>
      <c r="CM1159" s="81"/>
      <c r="CN1159" s="1230"/>
      <c r="CO1159" s="1231"/>
      <c r="CP1159" s="1231"/>
      <c r="CQ1159" s="1231"/>
    </row>
    <row r="1160" spans="89:95">
      <c r="CK1160" s="536"/>
      <c r="CL1160" s="536"/>
      <c r="CM1160" s="81"/>
      <c r="CN1160" s="1230"/>
      <c r="CO1160" s="1231"/>
      <c r="CP1160" s="1231"/>
      <c r="CQ1160" s="1231"/>
    </row>
    <row r="1161" spans="89:95">
      <c r="CK1161" s="536"/>
      <c r="CL1161" s="536"/>
      <c r="CM1161" s="81"/>
      <c r="CN1161" s="1230"/>
      <c r="CO1161" s="1231"/>
      <c r="CP1161" s="1231"/>
      <c r="CQ1161" s="1231"/>
    </row>
    <row r="1162" spans="89:95">
      <c r="CK1162" s="536"/>
      <c r="CL1162" s="536"/>
      <c r="CM1162" s="81"/>
      <c r="CN1162" s="1230"/>
      <c r="CO1162" s="1231"/>
      <c r="CP1162" s="1231"/>
      <c r="CQ1162" s="1231"/>
    </row>
    <row r="1163" spans="89:95">
      <c r="CK1163" s="536"/>
      <c r="CL1163" s="536"/>
      <c r="CM1163" s="81"/>
      <c r="CN1163" s="1230"/>
      <c r="CO1163" s="1231"/>
      <c r="CP1163" s="1231"/>
      <c r="CQ1163" s="1231"/>
    </row>
    <row r="1164" spans="89:95">
      <c r="CK1164" s="536"/>
      <c r="CL1164" s="536"/>
      <c r="CM1164" s="81"/>
      <c r="CN1164" s="1230"/>
      <c r="CO1164" s="1231"/>
      <c r="CP1164" s="1231"/>
      <c r="CQ1164" s="1231"/>
    </row>
    <row r="1165" spans="89:95">
      <c r="CK1165" s="536"/>
      <c r="CL1165" s="536"/>
      <c r="CM1165" s="81"/>
      <c r="CN1165" s="1230"/>
      <c r="CO1165" s="1231"/>
      <c r="CP1165" s="1231"/>
      <c r="CQ1165" s="1231"/>
    </row>
    <row r="1166" spans="89:95">
      <c r="CK1166" s="536"/>
      <c r="CL1166" s="536"/>
      <c r="CM1166" s="81"/>
      <c r="CN1166" s="1230"/>
      <c r="CO1166" s="1231"/>
      <c r="CP1166" s="1231"/>
      <c r="CQ1166" s="1231"/>
    </row>
    <row r="1167" spans="89:95">
      <c r="CK1167" s="536"/>
      <c r="CL1167" s="536"/>
      <c r="CM1167" s="81"/>
      <c r="CN1167" s="1230"/>
      <c r="CO1167" s="1231"/>
      <c r="CP1167" s="1231"/>
      <c r="CQ1167" s="1231"/>
    </row>
    <row r="1168" spans="89:95">
      <c r="CK1168" s="536"/>
      <c r="CL1168" s="536"/>
      <c r="CM1168" s="81"/>
      <c r="CN1168" s="1230"/>
      <c r="CO1168" s="1231"/>
      <c r="CP1168" s="1231"/>
      <c r="CQ1168" s="1231"/>
    </row>
    <row r="1169" spans="89:95">
      <c r="CK1169" s="536"/>
      <c r="CL1169" s="536"/>
      <c r="CM1169" s="81"/>
      <c r="CN1169" s="1230"/>
      <c r="CO1169" s="1231"/>
      <c r="CP1169" s="1231"/>
      <c r="CQ1169" s="1231"/>
    </row>
    <row r="1170" spans="89:95">
      <c r="CK1170" s="536"/>
      <c r="CL1170" s="536"/>
      <c r="CM1170" s="81"/>
      <c r="CN1170" s="1230"/>
      <c r="CO1170" s="1231"/>
      <c r="CP1170" s="1231"/>
      <c r="CQ1170" s="1231"/>
    </row>
    <row r="1171" spans="89:95">
      <c r="CK1171" s="536"/>
      <c r="CL1171" s="536"/>
      <c r="CM1171" s="81"/>
      <c r="CN1171" s="1230"/>
      <c r="CO1171" s="1231"/>
      <c r="CP1171" s="1231"/>
      <c r="CQ1171" s="1231"/>
    </row>
    <row r="1172" spans="89:95">
      <c r="CK1172" s="536"/>
      <c r="CL1172" s="536"/>
      <c r="CM1172" s="81"/>
      <c r="CN1172" s="1230"/>
      <c r="CO1172" s="1231"/>
      <c r="CP1172" s="1231"/>
      <c r="CQ1172" s="1231"/>
    </row>
    <row r="1173" spans="89:95">
      <c r="CK1173" s="536"/>
      <c r="CL1173" s="536"/>
      <c r="CM1173" s="81"/>
      <c r="CN1173" s="1230"/>
      <c r="CO1173" s="1231"/>
      <c r="CP1173" s="1231"/>
      <c r="CQ1173" s="1231"/>
    </row>
    <row r="1174" spans="89:95">
      <c r="CK1174" s="536"/>
      <c r="CL1174" s="536"/>
      <c r="CM1174" s="81"/>
      <c r="CN1174" s="1230"/>
      <c r="CO1174" s="1231"/>
      <c r="CP1174" s="1231"/>
      <c r="CQ1174" s="1231"/>
    </row>
    <row r="1175" spans="89:95">
      <c r="CK1175" s="536"/>
      <c r="CL1175" s="536"/>
      <c r="CM1175" s="81"/>
      <c r="CN1175" s="1230"/>
      <c r="CO1175" s="1231"/>
      <c r="CP1175" s="1231"/>
      <c r="CQ1175" s="1231"/>
    </row>
    <row r="1176" spans="89:95">
      <c r="CK1176" s="536"/>
      <c r="CL1176" s="536"/>
      <c r="CM1176" s="81"/>
      <c r="CN1176" s="1230"/>
      <c r="CO1176" s="1231"/>
      <c r="CP1176" s="1231"/>
      <c r="CQ1176" s="1231"/>
    </row>
    <row r="1177" spans="89:95">
      <c r="CK1177" s="536"/>
      <c r="CL1177" s="536"/>
      <c r="CM1177" s="81"/>
      <c r="CN1177" s="1230"/>
      <c r="CO1177" s="1231"/>
      <c r="CP1177" s="1231"/>
      <c r="CQ1177" s="1231"/>
    </row>
    <row r="1178" spans="89:95">
      <c r="CK1178" s="536"/>
      <c r="CL1178" s="536"/>
      <c r="CM1178" s="81"/>
      <c r="CN1178" s="1230"/>
      <c r="CO1178" s="1231"/>
      <c r="CP1178" s="1231"/>
      <c r="CQ1178" s="1231"/>
    </row>
    <row r="1179" spans="89:95">
      <c r="CK1179" s="536"/>
      <c r="CL1179" s="536"/>
      <c r="CM1179" s="81"/>
      <c r="CN1179" s="1230"/>
      <c r="CO1179" s="1231"/>
      <c r="CP1179" s="1231"/>
      <c r="CQ1179" s="1231"/>
    </row>
    <row r="1180" spans="89:95">
      <c r="CK1180" s="536"/>
      <c r="CL1180" s="536"/>
      <c r="CM1180" s="81"/>
      <c r="CN1180" s="1230"/>
      <c r="CO1180" s="1231"/>
      <c r="CP1180" s="1231"/>
      <c r="CQ1180" s="1231"/>
    </row>
    <row r="1181" spans="89:95">
      <c r="CK1181" s="536"/>
      <c r="CL1181" s="536"/>
      <c r="CM1181" s="81"/>
      <c r="CN1181" s="1230"/>
      <c r="CO1181" s="1231"/>
      <c r="CP1181" s="1231"/>
      <c r="CQ1181" s="1231"/>
    </row>
    <row r="1182" spans="89:95">
      <c r="CK1182" s="536"/>
      <c r="CL1182" s="536"/>
      <c r="CM1182" s="81"/>
      <c r="CN1182" s="1230"/>
      <c r="CO1182" s="1231"/>
      <c r="CP1182" s="1231"/>
      <c r="CQ1182" s="1231"/>
    </row>
    <row r="1183" spans="89:95">
      <c r="CK1183" s="536"/>
      <c r="CL1183" s="536"/>
      <c r="CM1183" s="81"/>
      <c r="CN1183" s="1230"/>
      <c r="CO1183" s="1231"/>
      <c r="CP1183" s="1231"/>
      <c r="CQ1183" s="1231"/>
    </row>
    <row r="1184" spans="89:95">
      <c r="CK1184" s="536"/>
      <c r="CL1184" s="536"/>
      <c r="CM1184" s="81"/>
      <c r="CN1184" s="1230"/>
      <c r="CO1184" s="1231"/>
      <c r="CP1184" s="1231"/>
      <c r="CQ1184" s="1231"/>
    </row>
    <row r="1185" spans="89:95">
      <c r="CK1185" s="536"/>
      <c r="CL1185" s="536"/>
      <c r="CM1185" s="81"/>
      <c r="CN1185" s="1230"/>
      <c r="CO1185" s="1231"/>
      <c r="CP1185" s="1231"/>
      <c r="CQ1185" s="1231"/>
    </row>
    <row r="1186" spans="89:95">
      <c r="CK1186" s="536"/>
      <c r="CL1186" s="536"/>
      <c r="CM1186" s="81"/>
      <c r="CN1186" s="1230"/>
      <c r="CO1186" s="1231"/>
      <c r="CP1186" s="1231"/>
      <c r="CQ1186" s="1231"/>
    </row>
    <row r="1187" spans="89:95">
      <c r="CK1187" s="536"/>
      <c r="CL1187" s="536"/>
      <c r="CM1187" s="81"/>
      <c r="CN1187" s="1230"/>
      <c r="CO1187" s="1231"/>
      <c r="CP1187" s="1231"/>
      <c r="CQ1187" s="1231"/>
    </row>
    <row r="1188" spans="89:95">
      <c r="CK1188" s="536"/>
      <c r="CL1188" s="536"/>
      <c r="CM1188" s="81"/>
      <c r="CN1188" s="1230"/>
      <c r="CO1188" s="1231"/>
      <c r="CP1188" s="1231"/>
      <c r="CQ1188" s="1231"/>
    </row>
    <row r="1189" spans="89:95">
      <c r="CK1189" s="536"/>
      <c r="CL1189" s="536"/>
      <c r="CM1189" s="81"/>
      <c r="CN1189" s="1230"/>
      <c r="CO1189" s="1231"/>
      <c r="CP1189" s="1231"/>
      <c r="CQ1189" s="1231"/>
    </row>
    <row r="1190" spans="89:95">
      <c r="CK1190" s="536"/>
      <c r="CL1190" s="536"/>
      <c r="CM1190" s="81"/>
      <c r="CN1190" s="1230"/>
      <c r="CO1190" s="1231"/>
      <c r="CP1190" s="1231"/>
      <c r="CQ1190" s="1231"/>
    </row>
    <row r="1191" spans="89:95">
      <c r="CK1191" s="536"/>
      <c r="CL1191" s="536"/>
      <c r="CM1191" s="81"/>
      <c r="CN1191" s="1230"/>
      <c r="CO1191" s="1231"/>
      <c r="CP1191" s="1231"/>
      <c r="CQ1191" s="1231"/>
    </row>
    <row r="1192" spans="89:95">
      <c r="CK1192" s="536"/>
      <c r="CL1192" s="536"/>
      <c r="CM1192" s="81"/>
      <c r="CN1192" s="1230"/>
      <c r="CO1192" s="1231"/>
      <c r="CP1192" s="1231"/>
      <c r="CQ1192" s="1231"/>
    </row>
    <row r="1193" spans="89:95">
      <c r="CK1193" s="536"/>
      <c r="CL1193" s="536"/>
      <c r="CM1193" s="81"/>
      <c r="CN1193" s="1230"/>
      <c r="CO1193" s="1231"/>
      <c r="CP1193" s="1231"/>
      <c r="CQ1193" s="1231"/>
    </row>
    <row r="1194" spans="89:95">
      <c r="CK1194" s="536"/>
      <c r="CL1194" s="536"/>
      <c r="CM1194" s="81"/>
      <c r="CN1194" s="1230"/>
      <c r="CO1194" s="1231"/>
      <c r="CP1194" s="1231"/>
      <c r="CQ1194" s="1231"/>
    </row>
    <row r="1195" spans="89:95">
      <c r="CK1195" s="536"/>
      <c r="CL1195" s="536"/>
      <c r="CM1195" s="81"/>
      <c r="CN1195" s="1230"/>
      <c r="CO1195" s="1231"/>
      <c r="CP1195" s="1231"/>
      <c r="CQ1195" s="1231"/>
    </row>
    <row r="1196" spans="89:95">
      <c r="CK1196" s="536"/>
      <c r="CL1196" s="536"/>
      <c r="CM1196" s="81"/>
      <c r="CN1196" s="1230"/>
      <c r="CO1196" s="1231"/>
      <c r="CP1196" s="1231"/>
      <c r="CQ1196" s="1231"/>
    </row>
    <row r="1197" spans="89:95">
      <c r="CK1197" s="536"/>
      <c r="CL1197" s="536"/>
      <c r="CM1197" s="81"/>
      <c r="CN1197" s="1230"/>
      <c r="CO1197" s="1231"/>
      <c r="CP1197" s="1231"/>
      <c r="CQ1197" s="1231"/>
    </row>
    <row r="1198" spans="89:95">
      <c r="CK1198" s="536"/>
      <c r="CL1198" s="536"/>
      <c r="CM1198" s="81"/>
      <c r="CN1198" s="1230"/>
      <c r="CO1198" s="1231"/>
      <c r="CP1198" s="1231"/>
      <c r="CQ1198" s="1231"/>
    </row>
    <row r="1199" spans="89:95">
      <c r="CK1199" s="536"/>
      <c r="CL1199" s="536"/>
      <c r="CM1199" s="81"/>
      <c r="CN1199" s="1230"/>
      <c r="CO1199" s="1231"/>
      <c r="CP1199" s="1231"/>
      <c r="CQ1199" s="1231"/>
    </row>
    <row r="1200" spans="89:95">
      <c r="CK1200" s="536"/>
      <c r="CL1200" s="536"/>
      <c r="CM1200" s="81"/>
      <c r="CN1200" s="1230"/>
      <c r="CO1200" s="1231"/>
      <c r="CP1200" s="1231"/>
      <c r="CQ1200" s="1231"/>
    </row>
    <row r="1201" spans="89:95">
      <c r="CK1201" s="536"/>
      <c r="CL1201" s="536"/>
      <c r="CM1201" s="81"/>
      <c r="CN1201" s="1230"/>
      <c r="CO1201" s="1231"/>
      <c r="CP1201" s="1231"/>
      <c r="CQ1201" s="1231"/>
    </row>
    <row r="1202" spans="89:95">
      <c r="CK1202" s="536"/>
      <c r="CL1202" s="536"/>
      <c r="CM1202" s="81"/>
      <c r="CN1202" s="1230"/>
      <c r="CO1202" s="1231"/>
      <c r="CP1202" s="1231"/>
      <c r="CQ1202" s="1231"/>
    </row>
    <row r="1203" spans="89:95">
      <c r="CK1203" s="536"/>
      <c r="CL1203" s="536"/>
      <c r="CM1203" s="81"/>
      <c r="CN1203" s="1230"/>
      <c r="CO1203" s="1231"/>
      <c r="CP1203" s="1231"/>
      <c r="CQ1203" s="1231"/>
    </row>
    <row r="1204" spans="89:95">
      <c r="CK1204" s="536"/>
      <c r="CL1204" s="536"/>
      <c r="CM1204" s="81"/>
      <c r="CN1204" s="1230"/>
      <c r="CO1204" s="1231"/>
      <c r="CP1204" s="1231"/>
      <c r="CQ1204" s="1231"/>
    </row>
    <row r="1205" spans="89:95">
      <c r="CK1205" s="536"/>
      <c r="CL1205" s="536"/>
      <c r="CM1205" s="81"/>
      <c r="CN1205" s="1230"/>
      <c r="CO1205" s="1231"/>
      <c r="CP1205" s="1231"/>
      <c r="CQ1205" s="1231"/>
    </row>
    <row r="1206" spans="89:95">
      <c r="CK1206" s="536"/>
      <c r="CL1206" s="536"/>
      <c r="CM1206" s="81"/>
      <c r="CN1206" s="1230"/>
      <c r="CO1206" s="1231"/>
      <c r="CP1206" s="1231"/>
      <c r="CQ1206" s="1231"/>
    </row>
    <row r="1207" spans="89:95">
      <c r="CK1207" s="536"/>
      <c r="CL1207" s="536"/>
      <c r="CM1207" s="81"/>
      <c r="CN1207" s="1230"/>
      <c r="CO1207" s="1231"/>
      <c r="CP1207" s="1231"/>
      <c r="CQ1207" s="1231"/>
    </row>
    <row r="1208" spans="89:95">
      <c r="CK1208" s="536"/>
      <c r="CL1208" s="536"/>
      <c r="CM1208" s="81"/>
      <c r="CN1208" s="1230"/>
      <c r="CO1208" s="1231"/>
      <c r="CP1208" s="1231"/>
      <c r="CQ1208" s="1231"/>
    </row>
    <row r="1209" spans="89:95">
      <c r="CK1209" s="536"/>
      <c r="CL1209" s="536"/>
      <c r="CM1209" s="81"/>
      <c r="CN1209" s="1230"/>
      <c r="CO1209" s="1231"/>
      <c r="CP1209" s="1231"/>
      <c r="CQ1209" s="1231"/>
    </row>
    <row r="1210" spans="89:95">
      <c r="CK1210" s="536"/>
      <c r="CL1210" s="536"/>
      <c r="CM1210" s="81"/>
      <c r="CN1210" s="1230"/>
      <c r="CO1210" s="1231"/>
      <c r="CP1210" s="1231"/>
      <c r="CQ1210" s="1231"/>
    </row>
    <row r="1211" spans="89:95">
      <c r="CK1211" s="536"/>
      <c r="CL1211" s="536"/>
      <c r="CM1211" s="81"/>
      <c r="CN1211" s="1230"/>
      <c r="CO1211" s="1231"/>
      <c r="CP1211" s="1231"/>
      <c r="CQ1211" s="1231"/>
    </row>
    <row r="1212" spans="89:95">
      <c r="CK1212" s="536"/>
      <c r="CL1212" s="536"/>
      <c r="CM1212" s="81"/>
      <c r="CN1212" s="1230"/>
      <c r="CO1212" s="1231"/>
      <c r="CP1212" s="1231"/>
      <c r="CQ1212" s="1231"/>
    </row>
    <row r="1213" spans="89:95">
      <c r="CK1213" s="536"/>
      <c r="CL1213" s="536"/>
      <c r="CM1213" s="81"/>
      <c r="CN1213" s="1230"/>
      <c r="CO1213" s="1231"/>
      <c r="CP1213" s="1231"/>
      <c r="CQ1213" s="1231"/>
    </row>
    <row r="1214" spans="89:95">
      <c r="CK1214" s="536"/>
      <c r="CL1214" s="536"/>
      <c r="CM1214" s="81"/>
      <c r="CN1214" s="1230"/>
      <c r="CO1214" s="1231"/>
      <c r="CP1214" s="1231"/>
      <c r="CQ1214" s="1231"/>
    </row>
    <row r="1215" spans="89:95">
      <c r="CK1215" s="536"/>
      <c r="CL1215" s="536"/>
      <c r="CM1215" s="81"/>
      <c r="CN1215" s="1230"/>
      <c r="CO1215" s="1231"/>
      <c r="CP1215" s="1231"/>
      <c r="CQ1215" s="1231"/>
    </row>
    <row r="1216" spans="89:95">
      <c r="CK1216" s="536"/>
      <c r="CL1216" s="536"/>
      <c r="CM1216" s="81"/>
      <c r="CN1216" s="1230"/>
      <c r="CO1216" s="1231"/>
      <c r="CP1216" s="1231"/>
      <c r="CQ1216" s="1231"/>
    </row>
    <row r="1217" spans="89:95">
      <c r="CK1217" s="536"/>
      <c r="CL1217" s="536"/>
      <c r="CM1217" s="81"/>
      <c r="CN1217" s="1230"/>
      <c r="CO1217" s="1231"/>
      <c r="CP1217" s="1231"/>
      <c r="CQ1217" s="1231"/>
    </row>
    <row r="1218" spans="89:95">
      <c r="CK1218" s="536"/>
      <c r="CL1218" s="536"/>
      <c r="CM1218" s="81"/>
      <c r="CN1218" s="1230"/>
      <c r="CO1218" s="1231"/>
      <c r="CP1218" s="1231"/>
      <c r="CQ1218" s="1231"/>
    </row>
    <row r="1219" spans="89:95">
      <c r="CK1219" s="536"/>
      <c r="CL1219" s="536"/>
      <c r="CM1219" s="81"/>
      <c r="CN1219" s="1230"/>
      <c r="CO1219" s="1231"/>
      <c r="CP1219" s="1231"/>
      <c r="CQ1219" s="1231"/>
    </row>
    <row r="1220" spans="89:95">
      <c r="CK1220" s="536"/>
      <c r="CL1220" s="536"/>
      <c r="CM1220" s="81"/>
      <c r="CN1220" s="1230"/>
      <c r="CO1220" s="1231"/>
      <c r="CP1220" s="1231"/>
      <c r="CQ1220" s="1231"/>
    </row>
    <row r="1221" spans="89:95">
      <c r="CK1221" s="536"/>
      <c r="CL1221" s="536"/>
      <c r="CM1221" s="81"/>
      <c r="CN1221" s="1230"/>
      <c r="CO1221" s="1231"/>
      <c r="CP1221" s="1231"/>
      <c r="CQ1221" s="1231"/>
    </row>
    <row r="1222" spans="89:95">
      <c r="CK1222" s="536"/>
      <c r="CL1222" s="536"/>
      <c r="CM1222" s="81"/>
      <c r="CN1222" s="1230"/>
      <c r="CO1222" s="1231"/>
      <c r="CP1222" s="1231"/>
      <c r="CQ1222" s="1231"/>
    </row>
    <row r="1223" spans="89:95">
      <c r="CK1223" s="536"/>
      <c r="CL1223" s="536"/>
      <c r="CM1223" s="81"/>
      <c r="CN1223" s="1230"/>
      <c r="CO1223" s="1231"/>
      <c r="CP1223" s="1231"/>
      <c r="CQ1223" s="1231"/>
    </row>
    <row r="1224" spans="89:95">
      <c r="CK1224" s="536"/>
      <c r="CL1224" s="536"/>
      <c r="CM1224" s="81"/>
      <c r="CN1224" s="1230"/>
      <c r="CO1224" s="1231"/>
      <c r="CP1224" s="1231"/>
      <c r="CQ1224" s="1231"/>
    </row>
    <row r="1225" spans="89:95">
      <c r="CK1225" s="536"/>
      <c r="CL1225" s="536"/>
      <c r="CM1225" s="81"/>
      <c r="CN1225" s="1230"/>
      <c r="CO1225" s="1231"/>
      <c r="CP1225" s="1231"/>
      <c r="CQ1225" s="1231"/>
    </row>
    <row r="1226" spans="89:95">
      <c r="CK1226" s="536"/>
      <c r="CL1226" s="536"/>
      <c r="CM1226" s="81"/>
      <c r="CN1226" s="1230"/>
      <c r="CO1226" s="1231"/>
      <c r="CP1226" s="1231"/>
      <c r="CQ1226" s="1231"/>
    </row>
    <row r="1227" spans="89:95">
      <c r="CK1227" s="536"/>
      <c r="CL1227" s="536"/>
      <c r="CM1227" s="81"/>
      <c r="CN1227" s="1230"/>
      <c r="CO1227" s="1231"/>
      <c r="CP1227" s="1231"/>
      <c r="CQ1227" s="1231"/>
    </row>
    <row r="1228" spans="89:95">
      <c r="CK1228" s="536"/>
      <c r="CL1228" s="536"/>
      <c r="CM1228" s="81"/>
      <c r="CN1228" s="1230"/>
      <c r="CO1228" s="1231"/>
      <c r="CP1228" s="1231"/>
      <c r="CQ1228" s="1231"/>
    </row>
    <row r="1229" spans="89:95">
      <c r="CK1229" s="536"/>
      <c r="CL1229" s="536"/>
      <c r="CM1229" s="81"/>
      <c r="CN1229" s="1230"/>
      <c r="CO1229" s="1231"/>
      <c r="CP1229" s="1231"/>
      <c r="CQ1229" s="1231"/>
    </row>
    <row r="1230" spans="89:95">
      <c r="CK1230" s="536"/>
      <c r="CL1230" s="536"/>
      <c r="CM1230" s="81"/>
      <c r="CN1230" s="1230"/>
      <c r="CO1230" s="1231"/>
      <c r="CP1230" s="1231"/>
      <c r="CQ1230" s="1231"/>
    </row>
    <row r="1231" spans="89:95">
      <c r="CK1231" s="536"/>
      <c r="CL1231" s="536"/>
      <c r="CM1231" s="81"/>
      <c r="CN1231" s="1230"/>
      <c r="CO1231" s="1231"/>
      <c r="CP1231" s="1231"/>
      <c r="CQ1231" s="1231"/>
    </row>
    <row r="1232" spans="89:95">
      <c r="CK1232" s="536"/>
      <c r="CL1232" s="536"/>
      <c r="CM1232" s="81"/>
      <c r="CN1232" s="1230"/>
      <c r="CO1232" s="1231"/>
      <c r="CP1232" s="1231"/>
      <c r="CQ1232" s="1231"/>
    </row>
    <row r="1233" spans="89:95">
      <c r="CK1233" s="536"/>
      <c r="CL1233" s="536"/>
      <c r="CM1233" s="81"/>
      <c r="CN1233" s="1230"/>
      <c r="CO1233" s="1231"/>
      <c r="CP1233" s="1231"/>
      <c r="CQ1233" s="1231"/>
    </row>
    <row r="1234" spans="89:95">
      <c r="CK1234" s="536"/>
      <c r="CL1234" s="536"/>
      <c r="CM1234" s="81"/>
      <c r="CN1234" s="1230"/>
      <c r="CO1234" s="1231"/>
      <c r="CP1234" s="1231"/>
      <c r="CQ1234" s="1231"/>
    </row>
    <row r="1235" spans="89:95">
      <c r="CK1235" s="536"/>
      <c r="CL1235" s="536"/>
      <c r="CM1235" s="81"/>
      <c r="CN1235" s="1230"/>
      <c r="CO1235" s="1231"/>
      <c r="CP1235" s="1231"/>
      <c r="CQ1235" s="1231"/>
    </row>
    <row r="1236" spans="89:95">
      <c r="CK1236" s="536"/>
      <c r="CL1236" s="536"/>
      <c r="CM1236" s="81"/>
      <c r="CN1236" s="1230"/>
      <c r="CO1236" s="1231"/>
      <c r="CP1236" s="1231"/>
      <c r="CQ1236" s="1231"/>
    </row>
    <row r="1237" spans="89:95">
      <c r="CK1237" s="536"/>
      <c r="CL1237" s="536"/>
      <c r="CM1237" s="81"/>
      <c r="CN1237" s="1230"/>
      <c r="CO1237" s="1231"/>
      <c r="CP1237" s="1231"/>
      <c r="CQ1237" s="1231"/>
    </row>
    <row r="1238" spans="89:95">
      <c r="CK1238" s="536"/>
      <c r="CL1238" s="536"/>
      <c r="CM1238" s="81"/>
      <c r="CN1238" s="1230"/>
      <c r="CO1238" s="1231"/>
      <c r="CP1238" s="1231"/>
      <c r="CQ1238" s="1231"/>
    </row>
    <row r="1239" spans="89:95">
      <c r="CK1239" s="536"/>
      <c r="CL1239" s="536"/>
      <c r="CM1239" s="81"/>
      <c r="CN1239" s="1230"/>
      <c r="CO1239" s="1231"/>
      <c r="CP1239" s="1231"/>
      <c r="CQ1239" s="1231"/>
    </row>
    <row r="1240" spans="89:95">
      <c r="CK1240" s="536"/>
      <c r="CL1240" s="536"/>
      <c r="CM1240" s="81"/>
      <c r="CN1240" s="1230"/>
      <c r="CO1240" s="1231"/>
      <c r="CP1240" s="1231"/>
      <c r="CQ1240" s="1231"/>
    </row>
    <row r="1241" spans="89:95">
      <c r="CK1241" s="536"/>
      <c r="CL1241" s="536"/>
      <c r="CM1241" s="81"/>
      <c r="CN1241" s="1230"/>
      <c r="CO1241" s="1231"/>
      <c r="CP1241" s="1231"/>
      <c r="CQ1241" s="1231"/>
    </row>
    <row r="1242" spans="89:95">
      <c r="CK1242" s="536"/>
      <c r="CL1242" s="536"/>
      <c r="CM1242" s="81"/>
      <c r="CN1242" s="1230"/>
      <c r="CO1242" s="1231"/>
      <c r="CP1242" s="1231"/>
      <c r="CQ1242" s="1231"/>
    </row>
    <row r="1243" spans="89:95">
      <c r="CK1243" s="536"/>
      <c r="CL1243" s="536"/>
      <c r="CM1243" s="81"/>
      <c r="CN1243" s="1230"/>
      <c r="CO1243" s="1231"/>
      <c r="CP1243" s="1231"/>
      <c r="CQ1243" s="1231"/>
    </row>
    <row r="1244" spans="89:95">
      <c r="CK1244" s="536"/>
      <c r="CL1244" s="536"/>
      <c r="CM1244" s="81"/>
      <c r="CN1244" s="1230"/>
      <c r="CO1244" s="1231"/>
      <c r="CP1244" s="1231"/>
      <c r="CQ1244" s="1231"/>
    </row>
    <row r="1245" spans="89:95">
      <c r="CK1245" s="536"/>
      <c r="CL1245" s="536"/>
      <c r="CM1245" s="81"/>
      <c r="CN1245" s="1230"/>
      <c r="CO1245" s="1231"/>
      <c r="CP1245" s="1231"/>
      <c r="CQ1245" s="1231"/>
    </row>
    <row r="1246" spans="89:95">
      <c r="CK1246" s="536"/>
      <c r="CL1246" s="536"/>
      <c r="CM1246" s="81"/>
      <c r="CN1246" s="1230"/>
      <c r="CO1246" s="1231"/>
      <c r="CP1246" s="1231"/>
      <c r="CQ1246" s="1231"/>
    </row>
    <row r="1247" spans="89:95">
      <c r="CK1247" s="536"/>
      <c r="CL1247" s="536"/>
      <c r="CM1247" s="81"/>
      <c r="CN1247" s="1230"/>
      <c r="CO1247" s="1231"/>
      <c r="CP1247" s="1231"/>
      <c r="CQ1247" s="1231"/>
    </row>
    <row r="1248" spans="89:95">
      <c r="CK1248" s="536"/>
      <c r="CL1248" s="536"/>
      <c r="CM1248" s="81"/>
      <c r="CN1248" s="1230"/>
      <c r="CO1248" s="1231"/>
      <c r="CP1248" s="1231"/>
      <c r="CQ1248" s="1231"/>
    </row>
    <row r="1249" spans="89:95">
      <c r="CK1249" s="536"/>
      <c r="CL1249" s="536"/>
      <c r="CM1249" s="81"/>
      <c r="CN1249" s="1230"/>
      <c r="CO1249" s="1231"/>
      <c r="CP1249" s="1231"/>
      <c r="CQ1249" s="1231"/>
    </row>
    <row r="1250" spans="89:95">
      <c r="CK1250" s="536"/>
      <c r="CL1250" s="536"/>
      <c r="CM1250" s="81"/>
      <c r="CN1250" s="1230"/>
      <c r="CO1250" s="1231"/>
      <c r="CP1250" s="1231"/>
      <c r="CQ1250" s="1231"/>
    </row>
    <row r="1251" spans="89:95">
      <c r="CK1251" s="536"/>
      <c r="CL1251" s="536"/>
      <c r="CM1251" s="81"/>
      <c r="CN1251" s="1230"/>
      <c r="CO1251" s="1231"/>
      <c r="CP1251" s="1231"/>
      <c r="CQ1251" s="1231"/>
    </row>
    <row r="1252" spans="89:95">
      <c r="CK1252" s="536"/>
      <c r="CL1252" s="536"/>
      <c r="CM1252" s="81"/>
      <c r="CN1252" s="1230"/>
      <c r="CO1252" s="1231"/>
      <c r="CP1252" s="1231"/>
      <c r="CQ1252" s="1231"/>
    </row>
    <row r="1253" spans="89:95">
      <c r="CK1253" s="536"/>
      <c r="CL1253" s="536"/>
      <c r="CM1253" s="81"/>
      <c r="CN1253" s="1230"/>
      <c r="CO1253" s="1231"/>
      <c r="CP1253" s="1231"/>
      <c r="CQ1253" s="1231"/>
    </row>
    <row r="1254" spans="89:95">
      <c r="CK1254" s="536"/>
      <c r="CL1254" s="536"/>
      <c r="CM1254" s="81"/>
      <c r="CN1254" s="1230"/>
      <c r="CO1254" s="1231"/>
      <c r="CP1254" s="1231"/>
      <c r="CQ1254" s="1231"/>
    </row>
    <row r="1255" spans="89:95">
      <c r="CK1255" s="536"/>
      <c r="CL1255" s="536"/>
      <c r="CM1255" s="81"/>
      <c r="CN1255" s="1230"/>
      <c r="CO1255" s="1231"/>
      <c r="CP1255" s="1231"/>
      <c r="CQ1255" s="1231"/>
    </row>
    <row r="1256" spans="89:95">
      <c r="CK1256" s="536"/>
      <c r="CL1256" s="536"/>
      <c r="CM1256" s="81"/>
      <c r="CN1256" s="1230"/>
      <c r="CO1256" s="1231"/>
      <c r="CP1256" s="1231"/>
      <c r="CQ1256" s="1231"/>
    </row>
    <row r="1257" spans="89:95">
      <c r="CK1257" s="536"/>
      <c r="CL1257" s="536"/>
      <c r="CM1257" s="81"/>
      <c r="CN1257" s="1230"/>
      <c r="CO1257" s="1231"/>
      <c r="CP1257" s="1231"/>
      <c r="CQ1257" s="1231"/>
    </row>
    <row r="1258" spans="89:95">
      <c r="CK1258" s="536"/>
      <c r="CL1258" s="536"/>
      <c r="CM1258" s="81"/>
      <c r="CN1258" s="1230"/>
      <c r="CO1258" s="1231"/>
      <c r="CP1258" s="1231"/>
      <c r="CQ1258" s="1231"/>
    </row>
    <row r="1259" spans="89:95">
      <c r="CK1259" s="536"/>
      <c r="CL1259" s="536"/>
      <c r="CM1259" s="81"/>
      <c r="CN1259" s="1230"/>
      <c r="CO1259" s="1231"/>
      <c r="CP1259" s="1231"/>
      <c r="CQ1259" s="1231"/>
    </row>
    <row r="1260" spans="89:95">
      <c r="CK1260" s="536"/>
      <c r="CL1260" s="536"/>
      <c r="CM1260" s="81"/>
      <c r="CN1260" s="1230"/>
      <c r="CO1260" s="1231"/>
      <c r="CP1260" s="1231"/>
      <c r="CQ1260" s="1231"/>
    </row>
    <row r="1261" spans="89:95">
      <c r="CK1261" s="536"/>
      <c r="CL1261" s="536"/>
      <c r="CM1261" s="81"/>
      <c r="CN1261" s="1230"/>
      <c r="CO1261" s="1231"/>
      <c r="CP1261" s="1231"/>
      <c r="CQ1261" s="1231"/>
    </row>
    <row r="1262" spans="89:95">
      <c r="CK1262" s="536"/>
      <c r="CL1262" s="536"/>
      <c r="CM1262" s="81"/>
      <c r="CN1262" s="1230"/>
      <c r="CO1262" s="1231"/>
      <c r="CP1262" s="1231"/>
      <c r="CQ1262" s="1231"/>
    </row>
    <row r="1263" spans="89:95">
      <c r="CK1263" s="536"/>
      <c r="CL1263" s="536"/>
      <c r="CM1263" s="81"/>
      <c r="CN1263" s="1230"/>
      <c r="CO1263" s="1231"/>
      <c r="CP1263" s="1231"/>
      <c r="CQ1263" s="1231"/>
    </row>
    <row r="1264" spans="89:95">
      <c r="CK1264" s="536"/>
      <c r="CL1264" s="536"/>
      <c r="CM1264" s="81"/>
      <c r="CN1264" s="1230"/>
      <c r="CO1264" s="1231"/>
      <c r="CP1264" s="1231"/>
      <c r="CQ1264" s="1231"/>
    </row>
    <row r="1265" spans="89:95">
      <c r="CK1265" s="536"/>
      <c r="CL1265" s="536"/>
      <c r="CM1265" s="81"/>
      <c r="CN1265" s="1230"/>
      <c r="CO1265" s="1231"/>
      <c r="CP1265" s="1231"/>
      <c r="CQ1265" s="1231"/>
    </row>
    <row r="1266" spans="89:95">
      <c r="CK1266" s="536"/>
      <c r="CL1266" s="536"/>
      <c r="CM1266" s="81"/>
      <c r="CN1266" s="1230"/>
      <c r="CO1266" s="1231"/>
      <c r="CP1266" s="1231"/>
      <c r="CQ1266" s="1231"/>
    </row>
    <row r="1267" spans="89:95">
      <c r="CK1267" s="536"/>
      <c r="CL1267" s="536"/>
      <c r="CM1267" s="81"/>
      <c r="CN1267" s="1230"/>
      <c r="CO1267" s="1231"/>
      <c r="CP1267" s="1231"/>
      <c r="CQ1267" s="1231"/>
    </row>
    <row r="1268" spans="89:95">
      <c r="CK1268" s="536"/>
      <c r="CL1268" s="536"/>
      <c r="CM1268" s="81"/>
      <c r="CN1268" s="1230"/>
      <c r="CO1268" s="1231"/>
      <c r="CP1268" s="1231"/>
      <c r="CQ1268" s="1231"/>
    </row>
    <row r="1269" spans="89:95">
      <c r="CK1269" s="536"/>
      <c r="CL1269" s="536"/>
      <c r="CM1269" s="81"/>
      <c r="CN1269" s="1230"/>
      <c r="CO1269" s="1231"/>
      <c r="CP1269" s="1231"/>
      <c r="CQ1269" s="1231"/>
    </row>
    <row r="1270" spans="89:95">
      <c r="CK1270" s="536"/>
      <c r="CL1270" s="536"/>
      <c r="CM1270" s="81"/>
      <c r="CN1270" s="1230"/>
      <c r="CO1270" s="1231"/>
      <c r="CP1270" s="1231"/>
      <c r="CQ1270" s="1231"/>
    </row>
    <row r="1271" spans="89:95">
      <c r="CK1271" s="536"/>
      <c r="CL1271" s="536"/>
      <c r="CM1271" s="81"/>
      <c r="CN1271" s="1230"/>
      <c r="CO1271" s="1231"/>
      <c r="CP1271" s="1231"/>
      <c r="CQ1271" s="1231"/>
    </row>
    <row r="1272" spans="89:95">
      <c r="CK1272" s="536"/>
      <c r="CL1272" s="536"/>
      <c r="CM1272" s="81"/>
      <c r="CN1272" s="1230"/>
      <c r="CO1272" s="1231"/>
      <c r="CP1272" s="1231"/>
      <c r="CQ1272" s="1231"/>
    </row>
    <row r="1273" spans="89:95">
      <c r="CK1273" s="536"/>
      <c r="CL1273" s="536"/>
      <c r="CM1273" s="81"/>
      <c r="CN1273" s="1230"/>
      <c r="CO1273" s="1231"/>
      <c r="CP1273" s="1231"/>
      <c r="CQ1273" s="1231"/>
    </row>
    <row r="1274" spans="89:95">
      <c r="CK1274" s="536"/>
      <c r="CL1274" s="536"/>
      <c r="CM1274" s="81"/>
      <c r="CN1274" s="1230"/>
      <c r="CO1274" s="1231"/>
      <c r="CP1274" s="1231"/>
      <c r="CQ1274" s="1231"/>
    </row>
    <row r="1275" spans="89:95">
      <c r="CK1275" s="536"/>
      <c r="CL1275" s="536"/>
      <c r="CM1275" s="81"/>
      <c r="CN1275" s="1230"/>
      <c r="CO1275" s="1231"/>
      <c r="CP1275" s="1231"/>
      <c r="CQ1275" s="1231"/>
    </row>
    <row r="1276" spans="89:95">
      <c r="CK1276" s="536"/>
      <c r="CL1276" s="536"/>
      <c r="CM1276" s="81"/>
      <c r="CN1276" s="1230"/>
      <c r="CO1276" s="1231"/>
      <c r="CP1276" s="1231"/>
      <c r="CQ1276" s="1231"/>
    </row>
    <row r="1277" spans="89:95">
      <c r="CK1277" s="536"/>
      <c r="CL1277" s="536"/>
      <c r="CM1277" s="81"/>
      <c r="CN1277" s="1230"/>
      <c r="CO1277" s="1231"/>
      <c r="CP1277" s="1231"/>
      <c r="CQ1277" s="1231"/>
    </row>
    <row r="1278" spans="89:95">
      <c r="CK1278" s="536"/>
      <c r="CL1278" s="536"/>
      <c r="CM1278" s="81"/>
      <c r="CN1278" s="1230"/>
      <c r="CO1278" s="1231"/>
      <c r="CP1278" s="1231"/>
      <c r="CQ1278" s="1231"/>
    </row>
    <row r="1279" spans="89:95">
      <c r="CK1279" s="536"/>
      <c r="CL1279" s="536"/>
      <c r="CM1279" s="81"/>
      <c r="CN1279" s="1230"/>
      <c r="CO1279" s="1231"/>
      <c r="CP1279" s="1231"/>
      <c r="CQ1279" s="1231"/>
    </row>
    <row r="1280" spans="89:95">
      <c r="CK1280" s="536"/>
      <c r="CL1280" s="536"/>
      <c r="CM1280" s="81"/>
      <c r="CN1280" s="1230"/>
      <c r="CO1280" s="1231"/>
      <c r="CP1280" s="1231"/>
      <c r="CQ1280" s="1231"/>
    </row>
    <row r="1281" spans="89:95">
      <c r="CK1281" s="536"/>
      <c r="CL1281" s="536"/>
      <c r="CM1281" s="81"/>
      <c r="CN1281" s="1230"/>
      <c r="CO1281" s="1231"/>
      <c r="CP1281" s="1231"/>
      <c r="CQ1281" s="1231"/>
    </row>
    <row r="1282" spans="89:95">
      <c r="CK1282" s="536"/>
      <c r="CL1282" s="536"/>
      <c r="CM1282" s="81"/>
      <c r="CN1282" s="1230"/>
      <c r="CO1282" s="1231"/>
      <c r="CP1282" s="1231"/>
      <c r="CQ1282" s="1231"/>
    </row>
    <row r="1283" spans="89:95">
      <c r="CK1283" s="536"/>
      <c r="CL1283" s="536"/>
      <c r="CM1283" s="81"/>
      <c r="CN1283" s="1230"/>
      <c r="CO1283" s="1231"/>
      <c r="CP1283" s="1231"/>
      <c r="CQ1283" s="1231"/>
    </row>
    <row r="1284" spans="89:95">
      <c r="CK1284" s="536"/>
      <c r="CL1284" s="536"/>
      <c r="CM1284" s="81"/>
      <c r="CN1284" s="1230"/>
      <c r="CO1284" s="1231"/>
      <c r="CP1284" s="1231"/>
      <c r="CQ1284" s="1231"/>
    </row>
    <row r="1285" spans="89:95">
      <c r="CK1285" s="536"/>
      <c r="CL1285" s="536"/>
      <c r="CM1285" s="81"/>
      <c r="CN1285" s="1230"/>
      <c r="CO1285" s="1231"/>
      <c r="CP1285" s="1231"/>
      <c r="CQ1285" s="1231"/>
    </row>
    <row r="1286" spans="89:95">
      <c r="CK1286" s="536"/>
      <c r="CL1286" s="536"/>
      <c r="CM1286" s="81"/>
      <c r="CN1286" s="1230"/>
      <c r="CO1286" s="1231"/>
      <c r="CP1286" s="1231"/>
      <c r="CQ1286" s="1231"/>
    </row>
    <row r="1287" spans="89:95">
      <c r="CK1287" s="536"/>
      <c r="CL1287" s="536"/>
      <c r="CM1287" s="81"/>
      <c r="CN1287" s="1230"/>
      <c r="CO1287" s="1231"/>
      <c r="CP1287" s="1231"/>
      <c r="CQ1287" s="1231"/>
    </row>
    <row r="1288" spans="89:95">
      <c r="CK1288" s="536"/>
      <c r="CL1288" s="536"/>
      <c r="CM1288" s="81"/>
      <c r="CN1288" s="1230"/>
      <c r="CO1288" s="1231"/>
      <c r="CP1288" s="1231"/>
      <c r="CQ1288" s="1231"/>
    </row>
    <row r="1289" spans="89:95">
      <c r="CK1289" s="536"/>
      <c r="CL1289" s="536"/>
      <c r="CM1289" s="81"/>
      <c r="CN1289" s="1230"/>
      <c r="CO1289" s="1231"/>
      <c r="CP1289" s="1231"/>
      <c r="CQ1289" s="1231"/>
    </row>
    <row r="1290" spans="89:95">
      <c r="CK1290" s="536"/>
      <c r="CL1290" s="536"/>
      <c r="CM1290" s="81"/>
      <c r="CN1290" s="1230"/>
      <c r="CO1290" s="1231"/>
      <c r="CP1290" s="1231"/>
      <c r="CQ1290" s="1231"/>
    </row>
    <row r="1291" spans="89:95">
      <c r="CK1291" s="536"/>
      <c r="CL1291" s="536"/>
      <c r="CM1291" s="81"/>
      <c r="CN1291" s="1230"/>
      <c r="CO1291" s="1231"/>
      <c r="CP1291" s="1231"/>
      <c r="CQ1291" s="1231"/>
    </row>
    <row r="1292" spans="89:95">
      <c r="CK1292" s="536"/>
      <c r="CL1292" s="536"/>
      <c r="CM1292" s="81"/>
      <c r="CN1292" s="1230"/>
      <c r="CO1292" s="1231"/>
      <c r="CP1292" s="1231"/>
      <c r="CQ1292" s="1231"/>
    </row>
    <row r="1293" spans="89:95">
      <c r="CK1293" s="536"/>
      <c r="CL1293" s="536"/>
      <c r="CM1293" s="81"/>
      <c r="CN1293" s="1230"/>
      <c r="CO1293" s="1231"/>
      <c r="CP1293" s="1231"/>
      <c r="CQ1293" s="1231"/>
    </row>
    <row r="1294" spans="89:95">
      <c r="CK1294" s="536"/>
      <c r="CL1294" s="536"/>
      <c r="CM1294" s="81"/>
      <c r="CN1294" s="1230"/>
      <c r="CO1294" s="1231"/>
      <c r="CP1294" s="1231"/>
      <c r="CQ1294" s="1231"/>
    </row>
    <row r="1295" spans="89:95">
      <c r="CK1295" s="536"/>
      <c r="CL1295" s="536"/>
      <c r="CM1295" s="81"/>
      <c r="CN1295" s="1230"/>
      <c r="CO1295" s="1231"/>
      <c r="CP1295" s="1231"/>
      <c r="CQ1295" s="1231"/>
    </row>
    <row r="1296" spans="89:95">
      <c r="CK1296" s="536"/>
      <c r="CL1296" s="536"/>
      <c r="CM1296" s="81"/>
      <c r="CN1296" s="1230"/>
      <c r="CO1296" s="1231"/>
      <c r="CP1296" s="1231"/>
      <c r="CQ1296" s="1231"/>
    </row>
    <row r="1297" spans="89:95">
      <c r="CK1297" s="536"/>
      <c r="CL1297" s="536"/>
      <c r="CM1297" s="81"/>
      <c r="CN1297" s="1230"/>
      <c r="CO1297" s="1231"/>
      <c r="CP1297" s="1231"/>
      <c r="CQ1297" s="1231"/>
    </row>
    <row r="1298" spans="89:95">
      <c r="CK1298" s="536"/>
      <c r="CL1298" s="536"/>
      <c r="CM1298" s="81"/>
      <c r="CN1298" s="1230"/>
      <c r="CO1298" s="1231"/>
      <c r="CP1298" s="1231"/>
      <c r="CQ1298" s="1231"/>
    </row>
    <row r="1299" spans="89:95">
      <c r="CK1299" s="536"/>
      <c r="CL1299" s="536"/>
      <c r="CM1299" s="81"/>
      <c r="CN1299" s="1230"/>
      <c r="CO1299" s="1231"/>
      <c r="CP1299" s="1231"/>
      <c r="CQ1299" s="1231"/>
    </row>
    <row r="1300" spans="89:95">
      <c r="CK1300" s="536"/>
      <c r="CL1300" s="536"/>
      <c r="CM1300" s="81"/>
      <c r="CN1300" s="1230"/>
      <c r="CO1300" s="1231"/>
      <c r="CP1300" s="1231"/>
      <c r="CQ1300" s="1231"/>
    </row>
    <row r="1301" spans="89:95">
      <c r="CK1301" s="536"/>
      <c r="CL1301" s="536"/>
      <c r="CM1301" s="81"/>
      <c r="CN1301" s="1230"/>
      <c r="CO1301" s="1231"/>
      <c r="CP1301" s="1231"/>
      <c r="CQ1301" s="1231"/>
    </row>
    <row r="1302" spans="89:95">
      <c r="CK1302" s="536"/>
      <c r="CL1302" s="536"/>
      <c r="CM1302" s="81"/>
      <c r="CN1302" s="1230"/>
      <c r="CO1302" s="1231"/>
      <c r="CP1302" s="1231"/>
      <c r="CQ1302" s="1231"/>
    </row>
    <row r="1303" spans="89:95">
      <c r="CK1303" s="536"/>
      <c r="CL1303" s="536"/>
      <c r="CM1303" s="81"/>
      <c r="CN1303" s="1230"/>
      <c r="CO1303" s="1231"/>
      <c r="CP1303" s="1231"/>
      <c r="CQ1303" s="1231"/>
    </row>
    <row r="1304" spans="89:95">
      <c r="CK1304" s="536"/>
      <c r="CL1304" s="536"/>
      <c r="CM1304" s="81"/>
      <c r="CN1304" s="1230"/>
      <c r="CO1304" s="1231"/>
      <c r="CP1304" s="1231"/>
      <c r="CQ1304" s="1231"/>
    </row>
    <row r="1305" spans="89:95">
      <c r="CK1305" s="536"/>
      <c r="CL1305" s="536"/>
      <c r="CM1305" s="81"/>
      <c r="CN1305" s="1230"/>
      <c r="CO1305" s="1231"/>
      <c r="CP1305" s="1231"/>
      <c r="CQ1305" s="1231"/>
    </row>
    <row r="1306" spans="89:95">
      <c r="CK1306" s="536"/>
      <c r="CL1306" s="536"/>
      <c r="CM1306" s="81"/>
      <c r="CN1306" s="1230"/>
      <c r="CO1306" s="1231"/>
      <c r="CP1306" s="1231"/>
      <c r="CQ1306" s="1231"/>
    </row>
    <row r="1307" spans="89:95">
      <c r="CK1307" s="536"/>
      <c r="CL1307" s="536"/>
      <c r="CM1307" s="81"/>
      <c r="CN1307" s="1230"/>
      <c r="CO1307" s="1231"/>
      <c r="CP1307" s="1231"/>
      <c r="CQ1307" s="1231"/>
    </row>
    <row r="1308" spans="89:95">
      <c r="CK1308" s="536"/>
      <c r="CL1308" s="536"/>
      <c r="CM1308" s="81"/>
      <c r="CN1308" s="1230"/>
      <c r="CO1308" s="1231"/>
      <c r="CP1308" s="1231"/>
      <c r="CQ1308" s="1231"/>
    </row>
    <row r="1309" spans="89:95">
      <c r="CK1309" s="536"/>
      <c r="CL1309" s="536"/>
      <c r="CM1309" s="81"/>
      <c r="CN1309" s="1230"/>
      <c r="CO1309" s="1231"/>
      <c r="CP1309" s="1231"/>
      <c r="CQ1309" s="1231"/>
    </row>
    <row r="1310" spans="89:95">
      <c r="CK1310" s="536"/>
      <c r="CL1310" s="536"/>
      <c r="CM1310" s="81"/>
      <c r="CN1310" s="1230"/>
      <c r="CO1310" s="1231"/>
      <c r="CP1310" s="1231"/>
      <c r="CQ1310" s="1231"/>
    </row>
    <row r="1311" spans="89:95">
      <c r="CK1311" s="536"/>
      <c r="CL1311" s="536"/>
      <c r="CM1311" s="81"/>
      <c r="CN1311" s="1230"/>
      <c r="CO1311" s="1231"/>
      <c r="CP1311" s="1231"/>
      <c r="CQ1311" s="1231"/>
    </row>
    <row r="1312" spans="89:95">
      <c r="CK1312" s="536"/>
      <c r="CL1312" s="536"/>
      <c r="CM1312" s="81"/>
      <c r="CN1312" s="1230"/>
      <c r="CO1312" s="1231"/>
      <c r="CP1312" s="1231"/>
      <c r="CQ1312" s="1231"/>
    </row>
    <row r="1313" spans="89:95">
      <c r="CK1313" s="536"/>
      <c r="CL1313" s="536"/>
      <c r="CM1313" s="81"/>
      <c r="CN1313" s="1230"/>
      <c r="CO1313" s="1231"/>
      <c r="CP1313" s="1231"/>
      <c r="CQ1313" s="1231"/>
    </row>
    <row r="1314" spans="89:95">
      <c r="CK1314" s="536"/>
      <c r="CL1314" s="536"/>
      <c r="CM1314" s="81"/>
      <c r="CN1314" s="1230"/>
      <c r="CO1314" s="1231"/>
      <c r="CP1314" s="1231"/>
      <c r="CQ1314" s="1231"/>
    </row>
    <row r="1315" spans="89:95">
      <c r="CK1315" s="536"/>
      <c r="CL1315" s="536"/>
      <c r="CM1315" s="81"/>
      <c r="CN1315" s="1230"/>
      <c r="CO1315" s="1231"/>
      <c r="CP1315" s="1231"/>
      <c r="CQ1315" s="1231"/>
    </row>
    <row r="1316" spans="89:95">
      <c r="CK1316" s="536"/>
      <c r="CL1316" s="536"/>
      <c r="CM1316" s="81"/>
      <c r="CN1316" s="1230"/>
      <c r="CO1316" s="1231"/>
      <c r="CP1316" s="1231"/>
      <c r="CQ1316" s="1231"/>
    </row>
    <row r="1317" spans="89:95">
      <c r="CK1317" s="536"/>
      <c r="CL1317" s="536"/>
      <c r="CM1317" s="81"/>
      <c r="CN1317" s="1230"/>
      <c r="CO1317" s="1231"/>
      <c r="CP1317" s="1231"/>
      <c r="CQ1317" s="1231"/>
    </row>
    <row r="1318" spans="89:95">
      <c r="CK1318" s="536"/>
      <c r="CL1318" s="536"/>
      <c r="CM1318" s="81"/>
      <c r="CN1318" s="1230"/>
      <c r="CO1318" s="1231"/>
      <c r="CP1318" s="1231"/>
      <c r="CQ1318" s="1231"/>
    </row>
    <row r="1319" spans="89:95">
      <c r="CK1319" s="536"/>
      <c r="CL1319" s="536"/>
      <c r="CM1319" s="81"/>
      <c r="CN1319" s="1230"/>
      <c r="CO1319" s="1231"/>
      <c r="CP1319" s="1231"/>
      <c r="CQ1319" s="1231"/>
    </row>
    <row r="1320" spans="89:95">
      <c r="CK1320" s="536"/>
      <c r="CL1320" s="536"/>
      <c r="CM1320" s="81"/>
      <c r="CN1320" s="1230"/>
      <c r="CO1320" s="1231"/>
      <c r="CP1320" s="1231"/>
      <c r="CQ1320" s="1231"/>
    </row>
    <row r="1321" spans="89:95">
      <c r="CK1321" s="536"/>
      <c r="CL1321" s="536"/>
      <c r="CM1321" s="81"/>
      <c r="CN1321" s="1230"/>
      <c r="CO1321" s="1231"/>
      <c r="CP1321" s="1231"/>
      <c r="CQ1321" s="1231"/>
    </row>
    <row r="1322" spans="89:95">
      <c r="CK1322" s="536"/>
      <c r="CL1322" s="536"/>
      <c r="CM1322" s="81"/>
      <c r="CN1322" s="1230"/>
      <c r="CO1322" s="1231"/>
      <c r="CP1322" s="1231"/>
      <c r="CQ1322" s="1231"/>
    </row>
    <row r="1323" spans="89:95">
      <c r="CK1323" s="536"/>
      <c r="CL1323" s="536"/>
      <c r="CM1323" s="81"/>
      <c r="CN1323" s="1230"/>
      <c r="CO1323" s="1231"/>
      <c r="CP1323" s="1231"/>
      <c r="CQ1323" s="1231"/>
    </row>
    <row r="1324" spans="89:95">
      <c r="CK1324" s="536"/>
      <c r="CL1324" s="536"/>
      <c r="CM1324" s="81"/>
      <c r="CN1324" s="1230"/>
      <c r="CO1324" s="1231"/>
      <c r="CP1324" s="1231"/>
      <c r="CQ1324" s="1231"/>
    </row>
    <row r="1325" spans="89:95">
      <c r="CK1325" s="536"/>
      <c r="CL1325" s="536"/>
      <c r="CM1325" s="81"/>
      <c r="CN1325" s="1230"/>
      <c r="CO1325" s="1231"/>
      <c r="CP1325" s="1231"/>
      <c r="CQ1325" s="1231"/>
    </row>
    <row r="1326" spans="89:95">
      <c r="CK1326" s="536"/>
      <c r="CL1326" s="536"/>
      <c r="CM1326" s="81"/>
      <c r="CN1326" s="1230"/>
      <c r="CO1326" s="1231"/>
      <c r="CP1326" s="1231"/>
      <c r="CQ1326" s="1231"/>
    </row>
    <row r="1327" spans="89:95">
      <c r="CK1327" s="536"/>
      <c r="CL1327" s="536"/>
      <c r="CM1327" s="81"/>
      <c r="CN1327" s="1230"/>
      <c r="CO1327" s="1231"/>
      <c r="CP1327" s="1231"/>
      <c r="CQ1327" s="1231"/>
    </row>
    <row r="1328" spans="89:95">
      <c r="CK1328" s="536"/>
      <c r="CL1328" s="536"/>
      <c r="CM1328" s="81"/>
      <c r="CN1328" s="1230"/>
      <c r="CO1328" s="1231"/>
      <c r="CP1328" s="1231"/>
      <c r="CQ1328" s="1231"/>
    </row>
    <row r="1329" spans="89:95">
      <c r="CK1329" s="536"/>
      <c r="CL1329" s="536"/>
      <c r="CM1329" s="81"/>
      <c r="CN1329" s="1230"/>
      <c r="CO1329" s="1231"/>
      <c r="CP1329" s="1231"/>
      <c r="CQ1329" s="1231"/>
    </row>
    <row r="1330" spans="89:95">
      <c r="CK1330" s="536"/>
      <c r="CL1330" s="536"/>
      <c r="CM1330" s="81"/>
      <c r="CN1330" s="1230"/>
      <c r="CO1330" s="1231"/>
      <c r="CP1330" s="1231"/>
      <c r="CQ1330" s="1231"/>
    </row>
    <row r="1331" spans="89:95">
      <c r="CK1331" s="536"/>
      <c r="CL1331" s="536"/>
      <c r="CM1331" s="81"/>
      <c r="CN1331" s="1230"/>
      <c r="CO1331" s="1231"/>
      <c r="CP1331" s="1231"/>
      <c r="CQ1331" s="1231"/>
    </row>
    <row r="1332" spans="89:95">
      <c r="CK1332" s="536"/>
      <c r="CL1332" s="536"/>
      <c r="CM1332" s="81"/>
      <c r="CN1332" s="1230"/>
      <c r="CO1332" s="1231"/>
      <c r="CP1332" s="1231"/>
      <c r="CQ1332" s="1231"/>
    </row>
    <row r="1333" spans="89:95">
      <c r="CK1333" s="536"/>
      <c r="CL1333" s="536"/>
      <c r="CM1333" s="81"/>
      <c r="CN1333" s="1230"/>
      <c r="CO1333" s="1231"/>
      <c r="CP1333" s="1231"/>
      <c r="CQ1333" s="1231"/>
    </row>
    <row r="1334" spans="89:95">
      <c r="CK1334" s="536"/>
      <c r="CL1334" s="536"/>
      <c r="CM1334" s="81"/>
      <c r="CN1334" s="1230"/>
      <c r="CO1334" s="1231"/>
      <c r="CP1334" s="1231"/>
      <c r="CQ1334" s="1231"/>
    </row>
    <row r="1335" spans="89:95">
      <c r="CK1335" s="536"/>
      <c r="CL1335" s="536"/>
      <c r="CM1335" s="81"/>
      <c r="CN1335" s="1230"/>
      <c r="CO1335" s="1231"/>
      <c r="CP1335" s="1231"/>
      <c r="CQ1335" s="1231"/>
    </row>
    <row r="1336" spans="89:95">
      <c r="CK1336" s="536"/>
      <c r="CL1336" s="536"/>
      <c r="CM1336" s="81"/>
      <c r="CN1336" s="1230"/>
      <c r="CO1336" s="1231"/>
      <c r="CP1336" s="1231"/>
      <c r="CQ1336" s="1231"/>
    </row>
    <row r="1337" spans="89:95">
      <c r="CK1337" s="536"/>
      <c r="CL1337" s="536"/>
      <c r="CM1337" s="81"/>
      <c r="CN1337" s="1230"/>
      <c r="CO1337" s="1231"/>
      <c r="CP1337" s="1231"/>
      <c r="CQ1337" s="1231"/>
    </row>
    <row r="1338" spans="89:95">
      <c r="CK1338" s="536"/>
      <c r="CL1338" s="536"/>
      <c r="CM1338" s="81"/>
      <c r="CN1338" s="1230"/>
      <c r="CO1338" s="1231"/>
      <c r="CP1338" s="1231"/>
      <c r="CQ1338" s="1231"/>
    </row>
    <row r="1339" spans="89:95">
      <c r="CK1339" s="536"/>
      <c r="CL1339" s="536"/>
      <c r="CM1339" s="81"/>
      <c r="CN1339" s="1230"/>
      <c r="CO1339" s="1231"/>
      <c r="CP1339" s="1231"/>
      <c r="CQ1339" s="1231"/>
    </row>
    <row r="1340" spans="89:95">
      <c r="CK1340" s="536"/>
      <c r="CL1340" s="536"/>
      <c r="CM1340" s="81"/>
      <c r="CN1340" s="1230"/>
      <c r="CO1340" s="1231"/>
      <c r="CP1340" s="1231"/>
      <c r="CQ1340" s="1231"/>
    </row>
    <row r="1341" spans="89:95">
      <c r="CK1341" s="536"/>
      <c r="CL1341" s="536"/>
      <c r="CM1341" s="81"/>
      <c r="CN1341" s="1230"/>
      <c r="CO1341" s="1231"/>
      <c r="CP1341" s="1231"/>
      <c r="CQ1341" s="1231"/>
    </row>
    <row r="1342" spans="89:95">
      <c r="CK1342" s="536"/>
      <c r="CL1342" s="536"/>
      <c r="CM1342" s="81"/>
      <c r="CN1342" s="1230"/>
      <c r="CO1342" s="1231"/>
      <c r="CP1342" s="1231"/>
      <c r="CQ1342" s="1231"/>
    </row>
    <row r="1343" spans="89:95">
      <c r="CK1343" s="536"/>
      <c r="CL1343" s="536"/>
      <c r="CM1343" s="81"/>
      <c r="CN1343" s="1230"/>
      <c r="CO1343" s="1231"/>
      <c r="CP1343" s="1231"/>
      <c r="CQ1343" s="1231"/>
    </row>
    <row r="1344" spans="89:95">
      <c r="CK1344" s="536"/>
      <c r="CL1344" s="536"/>
      <c r="CM1344" s="81"/>
      <c r="CN1344" s="1230"/>
      <c r="CO1344" s="1231"/>
      <c r="CP1344" s="1231"/>
      <c r="CQ1344" s="1231"/>
    </row>
    <row r="1345" spans="89:95">
      <c r="CK1345" s="536"/>
      <c r="CL1345" s="536"/>
      <c r="CM1345" s="81"/>
      <c r="CN1345" s="1230"/>
      <c r="CO1345" s="1231"/>
      <c r="CP1345" s="1231"/>
      <c r="CQ1345" s="1231"/>
    </row>
    <row r="1346" spans="89:95">
      <c r="CK1346" s="536"/>
      <c r="CL1346" s="536"/>
      <c r="CM1346" s="81"/>
      <c r="CN1346" s="1230"/>
      <c r="CO1346" s="1231"/>
      <c r="CP1346" s="1231"/>
      <c r="CQ1346" s="1231"/>
    </row>
    <row r="1347" spans="89:95">
      <c r="CK1347" s="536"/>
      <c r="CL1347" s="536"/>
      <c r="CM1347" s="81"/>
      <c r="CN1347" s="1230"/>
      <c r="CO1347" s="1231"/>
      <c r="CP1347" s="1231"/>
      <c r="CQ1347" s="1231"/>
    </row>
    <row r="1348" spans="89:95">
      <c r="CK1348" s="536"/>
      <c r="CL1348" s="536"/>
      <c r="CM1348" s="81"/>
      <c r="CN1348" s="1230"/>
      <c r="CO1348" s="1231"/>
      <c r="CP1348" s="1231"/>
      <c r="CQ1348" s="1231"/>
    </row>
    <row r="1349" spans="89:95">
      <c r="CK1349" s="536"/>
      <c r="CL1349" s="536"/>
      <c r="CM1349" s="81"/>
      <c r="CN1349" s="1230"/>
      <c r="CO1349" s="1231"/>
      <c r="CP1349" s="1231"/>
      <c r="CQ1349" s="1231"/>
    </row>
    <row r="1350" spans="89:95">
      <c r="CK1350" s="536"/>
      <c r="CL1350" s="536"/>
      <c r="CM1350" s="81"/>
      <c r="CN1350" s="1230"/>
      <c r="CO1350" s="1231"/>
      <c r="CP1350" s="1231"/>
      <c r="CQ1350" s="1231"/>
    </row>
    <row r="1351" spans="89:95">
      <c r="CK1351" s="536"/>
      <c r="CL1351" s="536"/>
      <c r="CM1351" s="81"/>
      <c r="CN1351" s="1230"/>
      <c r="CO1351" s="1231"/>
      <c r="CP1351" s="1231"/>
      <c r="CQ1351" s="1231"/>
    </row>
    <row r="1352" spans="89:95">
      <c r="CK1352" s="536"/>
      <c r="CL1352" s="536"/>
      <c r="CM1352" s="81"/>
      <c r="CN1352" s="1230"/>
      <c r="CO1352" s="1231"/>
      <c r="CP1352" s="1231"/>
      <c r="CQ1352" s="1231"/>
    </row>
    <row r="1353" spans="89:95">
      <c r="CK1353" s="536"/>
      <c r="CL1353" s="536"/>
      <c r="CM1353" s="81"/>
      <c r="CN1353" s="1230"/>
      <c r="CO1353" s="1231"/>
      <c r="CP1353" s="1231"/>
      <c r="CQ1353" s="1231"/>
    </row>
    <row r="1354" spans="89:95">
      <c r="CK1354" s="536"/>
      <c r="CL1354" s="536"/>
      <c r="CM1354" s="81"/>
      <c r="CN1354" s="1230"/>
      <c r="CO1354" s="1231"/>
      <c r="CP1354" s="1231"/>
      <c r="CQ1354" s="1231"/>
    </row>
    <row r="1355" spans="89:95">
      <c r="CK1355" s="536"/>
      <c r="CL1355" s="536"/>
      <c r="CM1355" s="81"/>
      <c r="CN1355" s="1230"/>
      <c r="CO1355" s="1231"/>
      <c r="CP1355" s="1231"/>
      <c r="CQ1355" s="1231"/>
    </row>
    <row r="1356" spans="89:95">
      <c r="CK1356" s="536"/>
      <c r="CL1356" s="536"/>
      <c r="CM1356" s="81"/>
      <c r="CN1356" s="1230"/>
      <c r="CO1356" s="1231"/>
      <c r="CP1356" s="1231"/>
      <c r="CQ1356" s="1231"/>
    </row>
    <row r="1357" spans="89:95">
      <c r="CK1357" s="536"/>
      <c r="CL1357" s="536"/>
      <c r="CM1357" s="81"/>
      <c r="CN1357" s="1230"/>
      <c r="CO1357" s="1231"/>
      <c r="CP1357" s="1231"/>
      <c r="CQ1357" s="1231"/>
    </row>
    <row r="1358" spans="89:95">
      <c r="CK1358" s="536"/>
      <c r="CL1358" s="536"/>
      <c r="CM1358" s="81"/>
      <c r="CN1358" s="1230"/>
      <c r="CO1358" s="1231"/>
      <c r="CP1358" s="1231"/>
      <c r="CQ1358" s="1231"/>
    </row>
    <row r="1359" spans="89:95">
      <c r="CK1359" s="536"/>
      <c r="CL1359" s="536"/>
      <c r="CM1359" s="81"/>
      <c r="CN1359" s="1230"/>
      <c r="CO1359" s="1231"/>
      <c r="CP1359" s="1231"/>
      <c r="CQ1359" s="1231"/>
    </row>
    <row r="1360" spans="89:95">
      <c r="CK1360" s="536"/>
      <c r="CL1360" s="536"/>
      <c r="CM1360" s="81"/>
      <c r="CN1360" s="1230"/>
      <c r="CO1360" s="1231"/>
      <c r="CP1360" s="1231"/>
      <c r="CQ1360" s="1231"/>
    </row>
    <row r="1361" spans="89:95">
      <c r="CK1361" s="536"/>
      <c r="CL1361" s="536"/>
      <c r="CM1361" s="81"/>
      <c r="CN1361" s="1230"/>
      <c r="CO1361" s="1231"/>
      <c r="CP1361" s="1231"/>
      <c r="CQ1361" s="1231"/>
    </row>
    <row r="1362" spans="89:95">
      <c r="CK1362" s="536"/>
      <c r="CL1362" s="536"/>
      <c r="CM1362" s="81"/>
      <c r="CN1362" s="1230"/>
      <c r="CO1362" s="1231"/>
      <c r="CP1362" s="1231"/>
      <c r="CQ1362" s="1231"/>
    </row>
    <row r="1363" spans="89:95">
      <c r="CK1363" s="536"/>
      <c r="CL1363" s="536"/>
      <c r="CM1363" s="81"/>
      <c r="CN1363" s="1230"/>
      <c r="CO1363" s="1231"/>
      <c r="CP1363" s="1231"/>
      <c r="CQ1363" s="1231"/>
    </row>
    <row r="1364" spans="89:95">
      <c r="CK1364" s="536"/>
      <c r="CL1364" s="536"/>
      <c r="CM1364" s="81"/>
      <c r="CN1364" s="1230"/>
      <c r="CO1364" s="1231"/>
      <c r="CP1364" s="1231"/>
      <c r="CQ1364" s="1231"/>
    </row>
    <row r="1365" spans="89:95">
      <c r="CK1365" s="536"/>
      <c r="CL1365" s="536"/>
      <c r="CM1365" s="81"/>
      <c r="CN1365" s="1230"/>
      <c r="CO1365" s="1231"/>
      <c r="CP1365" s="1231"/>
      <c r="CQ1365" s="1231"/>
    </row>
    <row r="1366" spans="89:95">
      <c r="CK1366" s="536"/>
      <c r="CL1366" s="536"/>
      <c r="CM1366" s="81"/>
      <c r="CN1366" s="1230"/>
      <c r="CO1366" s="1231"/>
      <c r="CP1366" s="1231"/>
      <c r="CQ1366" s="1231"/>
    </row>
    <row r="1367" spans="89:95">
      <c r="CK1367" s="536"/>
      <c r="CL1367" s="536"/>
      <c r="CM1367" s="81"/>
      <c r="CN1367" s="1230"/>
      <c r="CO1367" s="1231"/>
      <c r="CP1367" s="1231"/>
      <c r="CQ1367" s="1231"/>
    </row>
    <row r="1368" spans="89:95">
      <c r="CK1368" s="536"/>
      <c r="CL1368" s="536"/>
      <c r="CM1368" s="81"/>
      <c r="CN1368" s="1230"/>
      <c r="CO1368" s="1231"/>
      <c r="CP1368" s="1231"/>
      <c r="CQ1368" s="1231"/>
    </row>
    <row r="1369" spans="89:95">
      <c r="CK1369" s="536"/>
      <c r="CL1369" s="536"/>
      <c r="CM1369" s="81"/>
      <c r="CN1369" s="1230"/>
      <c r="CO1369" s="1231"/>
      <c r="CP1369" s="1231"/>
      <c r="CQ1369" s="1231"/>
    </row>
    <row r="1370" spans="89:95">
      <c r="CK1370" s="536"/>
      <c r="CL1370" s="536"/>
      <c r="CM1370" s="81"/>
      <c r="CN1370" s="1230"/>
      <c r="CO1370" s="1231"/>
      <c r="CP1370" s="1231"/>
      <c r="CQ1370" s="1231"/>
    </row>
    <row r="1371" spans="89:95">
      <c r="CK1371" s="536"/>
      <c r="CL1371" s="536"/>
      <c r="CM1371" s="81"/>
      <c r="CN1371" s="1230"/>
      <c r="CO1371" s="1231"/>
      <c r="CP1371" s="1231"/>
      <c r="CQ1371" s="1231"/>
    </row>
    <row r="1372" spans="89:95">
      <c r="CK1372" s="536"/>
      <c r="CL1372" s="536"/>
      <c r="CM1372" s="81"/>
      <c r="CN1372" s="1230"/>
      <c r="CO1372" s="1231"/>
      <c r="CP1372" s="1231"/>
      <c r="CQ1372" s="1231"/>
    </row>
    <row r="1373" spans="89:95">
      <c r="CK1373" s="536"/>
      <c r="CL1373" s="536"/>
      <c r="CM1373" s="81"/>
      <c r="CN1373" s="1230"/>
      <c r="CO1373" s="1231"/>
      <c r="CP1373" s="1231"/>
      <c r="CQ1373" s="1231"/>
    </row>
    <row r="1374" spans="89:95">
      <c r="CK1374" s="536"/>
      <c r="CL1374" s="536"/>
      <c r="CM1374" s="81"/>
      <c r="CN1374" s="1230"/>
      <c r="CO1374" s="1231"/>
      <c r="CP1374" s="1231"/>
      <c r="CQ1374" s="1231"/>
    </row>
    <row r="1375" spans="89:95">
      <c r="CK1375" s="536"/>
      <c r="CL1375" s="536"/>
      <c r="CM1375" s="81"/>
      <c r="CN1375" s="1230"/>
      <c r="CO1375" s="1231"/>
      <c r="CP1375" s="1231"/>
      <c r="CQ1375" s="1231"/>
    </row>
    <row r="1376" spans="89:95">
      <c r="CK1376" s="536"/>
      <c r="CL1376" s="536"/>
      <c r="CM1376" s="81"/>
      <c r="CN1376" s="1230"/>
      <c r="CO1376" s="1231"/>
      <c r="CP1376" s="1231"/>
      <c r="CQ1376" s="1231"/>
    </row>
    <row r="1377" spans="89:95">
      <c r="CK1377" s="536"/>
      <c r="CL1377" s="536"/>
      <c r="CM1377" s="81"/>
      <c r="CN1377" s="1230"/>
      <c r="CO1377" s="1231"/>
      <c r="CP1377" s="1231"/>
      <c r="CQ1377" s="1231"/>
    </row>
    <row r="1378" spans="89:95">
      <c r="CK1378" s="536"/>
      <c r="CL1378" s="536"/>
      <c r="CM1378" s="81"/>
      <c r="CN1378" s="1230"/>
      <c r="CO1378" s="1231"/>
      <c r="CP1378" s="1231"/>
      <c r="CQ1378" s="1231"/>
    </row>
    <row r="1379" spans="89:95">
      <c r="CK1379" s="536"/>
      <c r="CL1379" s="536"/>
      <c r="CM1379" s="81"/>
      <c r="CN1379" s="1230"/>
      <c r="CO1379" s="1231"/>
      <c r="CP1379" s="1231"/>
      <c r="CQ1379" s="1231"/>
    </row>
    <row r="1380" spans="89:95">
      <c r="CK1380" s="536"/>
      <c r="CL1380" s="536"/>
      <c r="CM1380" s="81"/>
      <c r="CN1380" s="1230"/>
      <c r="CO1380" s="1231"/>
      <c r="CP1380" s="1231"/>
      <c r="CQ1380" s="1231"/>
    </row>
    <row r="1381" spans="89:95">
      <c r="CK1381" s="536"/>
      <c r="CL1381" s="536"/>
      <c r="CM1381" s="81"/>
      <c r="CN1381" s="1230"/>
      <c r="CO1381" s="1231"/>
      <c r="CP1381" s="1231"/>
      <c r="CQ1381" s="1231"/>
    </row>
    <row r="1382" spans="89:95">
      <c r="CK1382" s="536"/>
      <c r="CL1382" s="536"/>
      <c r="CM1382" s="81"/>
      <c r="CN1382" s="1230"/>
      <c r="CO1382" s="1231"/>
      <c r="CP1382" s="1231"/>
      <c r="CQ1382" s="1231"/>
    </row>
    <row r="1383" spans="89:95">
      <c r="CK1383" s="536"/>
      <c r="CL1383" s="536"/>
      <c r="CM1383" s="81"/>
      <c r="CN1383" s="1230"/>
      <c r="CO1383" s="1231"/>
      <c r="CP1383" s="1231"/>
      <c r="CQ1383" s="1231"/>
    </row>
    <row r="1384" spans="89:95">
      <c r="CK1384" s="536"/>
      <c r="CL1384" s="536"/>
      <c r="CM1384" s="81"/>
      <c r="CN1384" s="1230"/>
      <c r="CO1384" s="1231"/>
      <c r="CP1384" s="1231"/>
      <c r="CQ1384" s="1231"/>
    </row>
    <row r="1385" spans="89:95">
      <c r="CK1385" s="536"/>
      <c r="CL1385" s="536"/>
      <c r="CM1385" s="81"/>
      <c r="CN1385" s="1230"/>
      <c r="CO1385" s="1231"/>
      <c r="CP1385" s="1231"/>
      <c r="CQ1385" s="1231"/>
    </row>
    <row r="1386" spans="89:95">
      <c r="CK1386" s="536"/>
      <c r="CL1386" s="536"/>
      <c r="CM1386" s="81"/>
      <c r="CN1386" s="1230"/>
      <c r="CO1386" s="1231"/>
      <c r="CP1386" s="1231"/>
      <c r="CQ1386" s="1231"/>
    </row>
    <row r="1387" spans="89:95">
      <c r="CK1387" s="536"/>
      <c r="CL1387" s="536"/>
      <c r="CM1387" s="81"/>
      <c r="CN1387" s="1230"/>
      <c r="CO1387" s="1231"/>
      <c r="CP1387" s="1231"/>
      <c r="CQ1387" s="1231"/>
    </row>
    <row r="1388" spans="89:95">
      <c r="CK1388" s="536"/>
      <c r="CL1388" s="536"/>
      <c r="CM1388" s="81"/>
      <c r="CN1388" s="1230"/>
      <c r="CO1388" s="1231"/>
      <c r="CP1388" s="1231"/>
      <c r="CQ1388" s="1231"/>
    </row>
    <row r="1389" spans="89:95">
      <c r="CK1389" s="536"/>
      <c r="CL1389" s="536"/>
      <c r="CM1389" s="81"/>
      <c r="CN1389" s="1230"/>
      <c r="CO1389" s="1231"/>
      <c r="CP1389" s="1231"/>
      <c r="CQ1389" s="1231"/>
    </row>
    <row r="1390" spans="89:95">
      <c r="CK1390" s="536"/>
      <c r="CL1390" s="536"/>
      <c r="CM1390" s="81"/>
      <c r="CN1390" s="1230"/>
      <c r="CO1390" s="1231"/>
      <c r="CP1390" s="1231"/>
      <c r="CQ1390" s="1231"/>
    </row>
    <row r="1391" spans="89:95">
      <c r="CK1391" s="536"/>
      <c r="CL1391" s="536"/>
      <c r="CM1391" s="81"/>
      <c r="CN1391" s="1230"/>
      <c r="CO1391" s="1231"/>
      <c r="CP1391" s="1231"/>
      <c r="CQ1391" s="1231"/>
    </row>
    <row r="1392" spans="89:95">
      <c r="CK1392" s="536"/>
      <c r="CL1392" s="536"/>
      <c r="CM1392" s="81"/>
      <c r="CN1392" s="1230"/>
      <c r="CO1392" s="1231"/>
      <c r="CP1392" s="1231"/>
      <c r="CQ1392" s="1231"/>
    </row>
    <row r="1393" spans="89:95">
      <c r="CK1393" s="536"/>
      <c r="CL1393" s="536"/>
      <c r="CM1393" s="81"/>
      <c r="CN1393" s="1230"/>
      <c r="CO1393" s="1231"/>
      <c r="CP1393" s="1231"/>
      <c r="CQ1393" s="1231"/>
    </row>
    <row r="1394" spans="89:95">
      <c r="CK1394" s="536"/>
      <c r="CL1394" s="536"/>
      <c r="CM1394" s="81"/>
      <c r="CN1394" s="1230"/>
      <c r="CO1394" s="1231"/>
      <c r="CP1394" s="1231"/>
      <c r="CQ1394" s="1231"/>
    </row>
    <row r="1395" spans="89:95">
      <c r="CK1395" s="536"/>
      <c r="CL1395" s="536"/>
      <c r="CM1395" s="81"/>
      <c r="CN1395" s="1230"/>
      <c r="CO1395" s="1231"/>
      <c r="CP1395" s="1231"/>
      <c r="CQ1395" s="1231"/>
    </row>
    <row r="1396" spans="89:95">
      <c r="CK1396" s="536"/>
      <c r="CL1396" s="536"/>
      <c r="CM1396" s="81"/>
      <c r="CN1396" s="1230"/>
      <c r="CO1396" s="1231"/>
      <c r="CP1396" s="1231"/>
      <c r="CQ1396" s="1231"/>
    </row>
    <row r="1397" spans="89:95">
      <c r="CK1397" s="536"/>
      <c r="CL1397" s="536"/>
      <c r="CM1397" s="81"/>
      <c r="CN1397" s="1230"/>
      <c r="CO1397" s="1231"/>
      <c r="CP1397" s="1231"/>
      <c r="CQ1397" s="1231"/>
    </row>
    <row r="1398" spans="89:95">
      <c r="CK1398" s="536"/>
      <c r="CL1398" s="536"/>
      <c r="CM1398" s="81"/>
      <c r="CN1398" s="1230"/>
      <c r="CO1398" s="1231"/>
      <c r="CP1398" s="1231"/>
      <c r="CQ1398" s="1231"/>
    </row>
    <row r="1399" spans="89:95">
      <c r="CK1399" s="536"/>
      <c r="CL1399" s="536"/>
      <c r="CM1399" s="81"/>
      <c r="CN1399" s="1230"/>
      <c r="CO1399" s="1231"/>
      <c r="CP1399" s="1231"/>
      <c r="CQ1399" s="1231"/>
    </row>
    <row r="1400" spans="89:95">
      <c r="CK1400" s="536"/>
      <c r="CL1400" s="536"/>
      <c r="CM1400" s="81"/>
      <c r="CN1400" s="1230"/>
      <c r="CO1400" s="1231"/>
      <c r="CP1400" s="1231"/>
      <c r="CQ1400" s="1231"/>
    </row>
    <row r="1401" spans="89:95">
      <c r="CK1401" s="536"/>
      <c r="CL1401" s="536"/>
      <c r="CM1401" s="81"/>
      <c r="CN1401" s="1230"/>
      <c r="CO1401" s="1231"/>
      <c r="CP1401" s="1231"/>
      <c r="CQ1401" s="1231"/>
    </row>
    <row r="1402" spans="89:95">
      <c r="CK1402" s="536"/>
      <c r="CL1402" s="536"/>
      <c r="CM1402" s="81"/>
      <c r="CN1402" s="1230"/>
      <c r="CO1402" s="1231"/>
      <c r="CP1402" s="1231"/>
      <c r="CQ1402" s="1231"/>
    </row>
    <row r="1403" spans="89:95">
      <c r="CK1403" s="536"/>
      <c r="CL1403" s="536"/>
      <c r="CM1403" s="81"/>
      <c r="CN1403" s="1230"/>
      <c r="CO1403" s="1231"/>
      <c r="CP1403" s="1231"/>
      <c r="CQ1403" s="1231"/>
    </row>
    <row r="1404" spans="89:95">
      <c r="CK1404" s="536"/>
      <c r="CL1404" s="536"/>
      <c r="CM1404" s="81"/>
      <c r="CN1404" s="1230"/>
      <c r="CO1404" s="1231"/>
      <c r="CP1404" s="1231"/>
      <c r="CQ1404" s="1231"/>
    </row>
    <row r="1405" spans="89:95">
      <c r="CK1405" s="536"/>
      <c r="CL1405" s="536"/>
      <c r="CM1405" s="81"/>
      <c r="CN1405" s="1230"/>
      <c r="CO1405" s="1231"/>
      <c r="CP1405" s="1231"/>
      <c r="CQ1405" s="1231"/>
    </row>
    <row r="1406" spans="89:95">
      <c r="CK1406" s="536"/>
      <c r="CL1406" s="536"/>
      <c r="CM1406" s="81"/>
      <c r="CN1406" s="1230"/>
      <c r="CO1406" s="1231"/>
      <c r="CP1406" s="1231"/>
      <c r="CQ1406" s="1231"/>
    </row>
    <row r="1407" spans="89:95">
      <c r="CK1407" s="536"/>
      <c r="CL1407" s="536"/>
      <c r="CM1407" s="81"/>
      <c r="CN1407" s="1230"/>
      <c r="CO1407" s="1231"/>
      <c r="CP1407" s="1231"/>
      <c r="CQ1407" s="1231"/>
    </row>
    <row r="1408" spans="89:95">
      <c r="CK1408" s="536"/>
      <c r="CL1408" s="536"/>
      <c r="CM1408" s="81"/>
      <c r="CN1408" s="1230"/>
      <c r="CO1408" s="1231"/>
      <c r="CP1408" s="1231"/>
      <c r="CQ1408" s="1231"/>
    </row>
    <row r="1409" spans="89:95">
      <c r="CK1409" s="536"/>
      <c r="CL1409" s="536"/>
      <c r="CM1409" s="81"/>
      <c r="CN1409" s="1230"/>
      <c r="CO1409" s="1231"/>
      <c r="CP1409" s="1231"/>
      <c r="CQ1409" s="1231"/>
    </row>
    <row r="1410" spans="89:95">
      <c r="CK1410" s="536"/>
      <c r="CL1410" s="536"/>
      <c r="CM1410" s="81"/>
      <c r="CN1410" s="1230"/>
      <c r="CO1410" s="1231"/>
      <c r="CP1410" s="1231"/>
      <c r="CQ1410" s="1231"/>
    </row>
    <row r="1411" spans="89:95">
      <c r="CK1411" s="536"/>
      <c r="CL1411" s="536"/>
      <c r="CM1411" s="81"/>
      <c r="CN1411" s="1230"/>
      <c r="CO1411" s="1231"/>
      <c r="CP1411" s="1231"/>
      <c r="CQ1411" s="1231"/>
    </row>
    <row r="1412" spans="89:95">
      <c r="CK1412" s="536"/>
      <c r="CL1412" s="536"/>
      <c r="CM1412" s="81"/>
      <c r="CN1412" s="1230"/>
      <c r="CO1412" s="1231"/>
      <c r="CP1412" s="1231"/>
      <c r="CQ1412" s="1231"/>
    </row>
    <row r="1413" spans="89:95">
      <c r="CK1413" s="536"/>
      <c r="CL1413" s="536"/>
      <c r="CM1413" s="81"/>
      <c r="CN1413" s="1230"/>
      <c r="CO1413" s="1231"/>
      <c r="CP1413" s="1231"/>
      <c r="CQ1413" s="1231"/>
    </row>
    <row r="1414" spans="89:95">
      <c r="CK1414" s="536"/>
      <c r="CL1414" s="536"/>
      <c r="CM1414" s="81"/>
      <c r="CN1414" s="1230"/>
      <c r="CO1414" s="1231"/>
      <c r="CP1414" s="1231"/>
      <c r="CQ1414" s="1231"/>
    </row>
    <row r="1415" spans="89:95">
      <c r="CK1415" s="536"/>
      <c r="CL1415" s="536"/>
      <c r="CM1415" s="81"/>
      <c r="CN1415" s="1230"/>
      <c r="CO1415" s="1231"/>
      <c r="CP1415" s="1231"/>
      <c r="CQ1415" s="1231"/>
    </row>
    <row r="1416" spans="89:95">
      <c r="CK1416" s="536"/>
      <c r="CL1416" s="536"/>
      <c r="CM1416" s="81"/>
      <c r="CN1416" s="1230"/>
      <c r="CO1416" s="1231"/>
      <c r="CP1416" s="1231"/>
      <c r="CQ1416" s="1231"/>
    </row>
    <row r="1417" spans="89:95">
      <c r="CK1417" s="536"/>
      <c r="CL1417" s="536"/>
      <c r="CM1417" s="81"/>
      <c r="CN1417" s="1230"/>
      <c r="CO1417" s="1231"/>
      <c r="CP1417" s="1231"/>
      <c r="CQ1417" s="1231"/>
    </row>
    <row r="1418" spans="89:95">
      <c r="CK1418" s="536"/>
      <c r="CL1418" s="536"/>
      <c r="CM1418" s="81"/>
      <c r="CN1418" s="1230"/>
      <c r="CO1418" s="1231"/>
      <c r="CP1418" s="1231"/>
      <c r="CQ1418" s="1231"/>
    </row>
    <row r="1419" spans="89:95">
      <c r="CK1419" s="536"/>
      <c r="CL1419" s="536"/>
      <c r="CM1419" s="81"/>
      <c r="CN1419" s="1230"/>
      <c r="CO1419" s="1231"/>
      <c r="CP1419" s="1231"/>
      <c r="CQ1419" s="1231"/>
    </row>
    <row r="1420" spans="89:95">
      <c r="CK1420" s="536"/>
      <c r="CL1420" s="536"/>
      <c r="CM1420" s="81"/>
      <c r="CN1420" s="1230"/>
      <c r="CO1420" s="1231"/>
      <c r="CP1420" s="1231"/>
      <c r="CQ1420" s="1231"/>
    </row>
    <row r="1421" spans="89:95">
      <c r="CK1421" s="536"/>
      <c r="CL1421" s="536"/>
      <c r="CM1421" s="81"/>
      <c r="CN1421" s="1230"/>
      <c r="CO1421" s="1231"/>
      <c r="CP1421" s="1231"/>
      <c r="CQ1421" s="1231"/>
    </row>
    <row r="1422" spans="89:95">
      <c r="CK1422" s="536"/>
      <c r="CL1422" s="536"/>
      <c r="CM1422" s="81"/>
      <c r="CN1422" s="1230"/>
      <c r="CO1422" s="1231"/>
      <c r="CP1422" s="1231"/>
      <c r="CQ1422" s="1231"/>
    </row>
    <row r="1423" spans="89:95">
      <c r="CK1423" s="536"/>
      <c r="CL1423" s="536"/>
      <c r="CM1423" s="81"/>
      <c r="CN1423" s="1230"/>
      <c r="CO1423" s="1231"/>
      <c r="CP1423" s="1231"/>
      <c r="CQ1423" s="1231"/>
    </row>
    <row r="1424" spans="89:95">
      <c r="CK1424" s="536"/>
      <c r="CL1424" s="536"/>
      <c r="CM1424" s="81"/>
      <c r="CN1424" s="1230"/>
      <c r="CO1424" s="1231"/>
      <c r="CP1424" s="1231"/>
      <c r="CQ1424" s="1231"/>
    </row>
    <row r="1425" spans="89:95">
      <c r="CK1425" s="536"/>
      <c r="CL1425" s="536"/>
      <c r="CM1425" s="81"/>
      <c r="CN1425" s="1230"/>
      <c r="CO1425" s="1231"/>
      <c r="CP1425" s="1231"/>
      <c r="CQ1425" s="1231"/>
    </row>
    <row r="1426" spans="89:95">
      <c r="CK1426" s="536"/>
      <c r="CL1426" s="536"/>
      <c r="CM1426" s="81"/>
      <c r="CN1426" s="1230"/>
      <c r="CO1426" s="1231"/>
      <c r="CP1426" s="1231"/>
      <c r="CQ1426" s="1231"/>
    </row>
    <row r="1427" spans="89:95">
      <c r="CK1427" s="536"/>
      <c r="CL1427" s="536"/>
      <c r="CM1427" s="81"/>
      <c r="CN1427" s="1230"/>
      <c r="CO1427" s="1231"/>
      <c r="CP1427" s="1231"/>
      <c r="CQ1427" s="1231"/>
    </row>
    <row r="1428" spans="89:95">
      <c r="CK1428" s="536"/>
      <c r="CL1428" s="536"/>
      <c r="CM1428" s="81"/>
      <c r="CN1428" s="1230"/>
      <c r="CO1428" s="1231"/>
      <c r="CP1428" s="1231"/>
      <c r="CQ1428" s="1231"/>
    </row>
    <row r="1429" spans="89:95">
      <c r="CK1429" s="536"/>
      <c r="CL1429" s="536"/>
      <c r="CM1429" s="81"/>
      <c r="CN1429" s="1230"/>
      <c r="CO1429" s="1231"/>
      <c r="CP1429" s="1231"/>
      <c r="CQ1429" s="1231"/>
    </row>
    <row r="1430" spans="89:95">
      <c r="CK1430" s="536"/>
      <c r="CL1430" s="536"/>
      <c r="CM1430" s="81"/>
      <c r="CN1430" s="1230"/>
      <c r="CO1430" s="1231"/>
      <c r="CP1430" s="1231"/>
      <c r="CQ1430" s="1231"/>
    </row>
    <row r="1431" spans="89:95">
      <c r="CK1431" s="536"/>
      <c r="CL1431" s="536"/>
      <c r="CM1431" s="81"/>
      <c r="CN1431" s="1230"/>
      <c r="CO1431" s="1231"/>
      <c r="CP1431" s="1231"/>
      <c r="CQ1431" s="1231"/>
    </row>
    <row r="1432" spans="89:95">
      <c r="CK1432" s="536"/>
      <c r="CL1432" s="536"/>
      <c r="CM1432" s="81"/>
      <c r="CN1432" s="1230"/>
      <c r="CO1432" s="1231"/>
      <c r="CP1432" s="1231"/>
      <c r="CQ1432" s="1231"/>
    </row>
    <row r="1433" spans="89:95">
      <c r="CK1433" s="536"/>
      <c r="CL1433" s="536"/>
      <c r="CM1433" s="81"/>
      <c r="CN1433" s="1230"/>
      <c r="CO1433" s="1231"/>
      <c r="CP1433" s="1231"/>
      <c r="CQ1433" s="1231"/>
    </row>
    <row r="1434" spans="89:95">
      <c r="CK1434" s="536"/>
      <c r="CL1434" s="536"/>
      <c r="CM1434" s="81"/>
      <c r="CN1434" s="1230"/>
      <c r="CO1434" s="1231"/>
      <c r="CP1434" s="1231"/>
      <c r="CQ1434" s="1231"/>
    </row>
    <row r="1435" spans="89:95">
      <c r="CK1435" s="536"/>
      <c r="CL1435" s="536"/>
      <c r="CM1435" s="81"/>
      <c r="CN1435" s="1230"/>
      <c r="CO1435" s="1231"/>
      <c r="CP1435" s="1231"/>
      <c r="CQ1435" s="1231"/>
    </row>
    <row r="1436" spans="89:95">
      <c r="CK1436" s="536"/>
      <c r="CL1436" s="536"/>
      <c r="CM1436" s="81"/>
      <c r="CN1436" s="1230"/>
      <c r="CO1436" s="1231"/>
      <c r="CP1436" s="1231"/>
      <c r="CQ1436" s="1231"/>
    </row>
    <row r="1437" spans="89:95">
      <c r="CK1437" s="536"/>
      <c r="CL1437" s="536"/>
      <c r="CM1437" s="81"/>
      <c r="CN1437" s="1230"/>
      <c r="CO1437" s="1231"/>
      <c r="CP1437" s="1231"/>
      <c r="CQ1437" s="1231"/>
    </row>
    <row r="1438" spans="89:95">
      <c r="CK1438" s="536"/>
      <c r="CL1438" s="536"/>
      <c r="CM1438" s="81"/>
      <c r="CN1438" s="1230"/>
      <c r="CO1438" s="1231"/>
      <c r="CP1438" s="1231"/>
      <c r="CQ1438" s="1231"/>
    </row>
    <row r="1439" spans="89:95">
      <c r="CK1439" s="536"/>
      <c r="CL1439" s="536"/>
      <c r="CM1439" s="81"/>
      <c r="CN1439" s="1230"/>
      <c r="CO1439" s="1231"/>
      <c r="CP1439" s="1231"/>
      <c r="CQ1439" s="1231"/>
    </row>
    <row r="1440" spans="89:95">
      <c r="CK1440" s="536"/>
      <c r="CL1440" s="536"/>
      <c r="CM1440" s="81"/>
      <c r="CN1440" s="1230"/>
      <c r="CO1440" s="1231"/>
      <c r="CP1440" s="1231"/>
      <c r="CQ1440" s="1231"/>
    </row>
    <row r="1441" spans="89:95">
      <c r="CK1441" s="536"/>
      <c r="CL1441" s="536"/>
      <c r="CM1441" s="81"/>
      <c r="CN1441" s="1230"/>
      <c r="CO1441" s="1231"/>
      <c r="CP1441" s="1231"/>
      <c r="CQ1441" s="1231"/>
    </row>
    <row r="1442" spans="89:95">
      <c r="CK1442" s="536"/>
      <c r="CL1442" s="536"/>
      <c r="CM1442" s="81"/>
      <c r="CN1442" s="1230"/>
      <c r="CO1442" s="1231"/>
      <c r="CP1442" s="1231"/>
      <c r="CQ1442" s="1231"/>
    </row>
    <row r="1443" spans="89:95">
      <c r="CK1443" s="536"/>
      <c r="CL1443" s="536"/>
      <c r="CM1443" s="81"/>
      <c r="CN1443" s="1230"/>
      <c r="CO1443" s="1231"/>
      <c r="CP1443" s="1231"/>
      <c r="CQ1443" s="1231"/>
    </row>
    <row r="1444" spans="89:95">
      <c r="CK1444" s="536"/>
      <c r="CL1444" s="536"/>
      <c r="CM1444" s="81"/>
      <c r="CN1444" s="1230"/>
      <c r="CO1444" s="1231"/>
      <c r="CP1444" s="1231"/>
      <c r="CQ1444" s="1231"/>
    </row>
    <row r="1445" spans="89:95">
      <c r="CK1445" s="536"/>
      <c r="CL1445" s="536"/>
      <c r="CM1445" s="81"/>
      <c r="CN1445" s="1230"/>
      <c r="CO1445" s="1231"/>
      <c r="CP1445" s="1231"/>
      <c r="CQ1445" s="1231"/>
    </row>
    <row r="1446" spans="89:95">
      <c r="CK1446" s="536"/>
      <c r="CL1446" s="536"/>
      <c r="CM1446" s="81"/>
      <c r="CN1446" s="1230"/>
      <c r="CO1446" s="1231"/>
      <c r="CP1446" s="1231"/>
      <c r="CQ1446" s="1231"/>
    </row>
    <row r="1447" spans="89:95">
      <c r="CK1447" s="536"/>
      <c r="CL1447" s="536"/>
      <c r="CM1447" s="81"/>
      <c r="CN1447" s="1230"/>
      <c r="CO1447" s="1231"/>
      <c r="CP1447" s="1231"/>
      <c r="CQ1447" s="1231"/>
    </row>
    <row r="1448" spans="89:95">
      <c r="CK1448" s="536"/>
      <c r="CL1448" s="536"/>
      <c r="CM1448" s="81"/>
      <c r="CN1448" s="1230"/>
      <c r="CO1448" s="1231"/>
      <c r="CP1448" s="1231"/>
      <c r="CQ1448" s="1231"/>
    </row>
    <row r="1449" spans="89:95">
      <c r="CK1449" s="536"/>
      <c r="CL1449" s="536"/>
      <c r="CM1449" s="81"/>
      <c r="CN1449" s="1230"/>
      <c r="CO1449" s="1231"/>
      <c r="CP1449" s="1231"/>
      <c r="CQ1449" s="1231"/>
    </row>
    <row r="1450" spans="89:95">
      <c r="CK1450" s="536"/>
      <c r="CL1450" s="536"/>
      <c r="CM1450" s="81"/>
      <c r="CN1450" s="1230"/>
      <c r="CO1450" s="1231"/>
      <c r="CP1450" s="1231"/>
      <c r="CQ1450" s="1231"/>
    </row>
    <row r="1451" spans="89:95">
      <c r="CK1451" s="536"/>
      <c r="CL1451" s="536"/>
      <c r="CM1451" s="81"/>
      <c r="CN1451" s="1230"/>
      <c r="CO1451" s="1231"/>
      <c r="CP1451" s="1231"/>
      <c r="CQ1451" s="1231"/>
    </row>
    <row r="1452" spans="89:95">
      <c r="CK1452" s="536"/>
      <c r="CL1452" s="536"/>
      <c r="CM1452" s="81"/>
      <c r="CN1452" s="1230"/>
      <c r="CO1452" s="1231"/>
      <c r="CP1452" s="1231"/>
      <c r="CQ1452" s="1231"/>
    </row>
    <row r="1453" spans="89:95">
      <c r="CK1453" s="536"/>
      <c r="CL1453" s="536"/>
      <c r="CM1453" s="81"/>
      <c r="CN1453" s="1230"/>
      <c r="CO1453" s="1231"/>
      <c r="CP1453" s="1231"/>
      <c r="CQ1453" s="1231"/>
    </row>
    <row r="1454" spans="89:95">
      <c r="CK1454" s="536"/>
      <c r="CL1454" s="536"/>
      <c r="CM1454" s="81"/>
      <c r="CN1454" s="1230"/>
      <c r="CO1454" s="1231"/>
      <c r="CP1454" s="1231"/>
      <c r="CQ1454" s="1231"/>
    </row>
    <row r="1455" spans="89:95">
      <c r="CK1455" s="536"/>
      <c r="CL1455" s="536"/>
      <c r="CM1455" s="81"/>
      <c r="CN1455" s="1230"/>
      <c r="CO1455" s="1231"/>
      <c r="CP1455" s="1231"/>
      <c r="CQ1455" s="1231"/>
    </row>
    <row r="1456" spans="89:95">
      <c r="CK1456" s="536"/>
      <c r="CL1456" s="536"/>
      <c r="CM1456" s="81"/>
      <c r="CN1456" s="1230"/>
      <c r="CO1456" s="1231"/>
      <c r="CP1456" s="1231"/>
      <c r="CQ1456" s="1231"/>
    </row>
    <row r="1457" spans="89:95">
      <c r="CK1457" s="536"/>
      <c r="CL1457" s="536"/>
      <c r="CM1457" s="81"/>
      <c r="CN1457" s="1230"/>
      <c r="CO1457" s="1231"/>
      <c r="CP1457" s="1231"/>
      <c r="CQ1457" s="1231"/>
    </row>
    <row r="1458" spans="89:95">
      <c r="CK1458" s="536"/>
      <c r="CL1458" s="536"/>
      <c r="CM1458" s="81"/>
      <c r="CN1458" s="1230"/>
      <c r="CO1458" s="1231"/>
      <c r="CP1458" s="1231"/>
      <c r="CQ1458" s="1231"/>
    </row>
    <row r="1459" spans="89:95">
      <c r="CK1459" s="536"/>
      <c r="CL1459" s="536"/>
      <c r="CM1459" s="81"/>
      <c r="CN1459" s="1230"/>
      <c r="CO1459" s="1231"/>
      <c r="CP1459" s="1231"/>
      <c r="CQ1459" s="1231"/>
    </row>
    <row r="1460" spans="89:95">
      <c r="CK1460" s="536"/>
      <c r="CL1460" s="536"/>
      <c r="CM1460" s="81"/>
      <c r="CN1460" s="1230"/>
      <c r="CO1460" s="1231"/>
      <c r="CP1460" s="1231"/>
      <c r="CQ1460" s="1231"/>
    </row>
    <row r="1461" spans="89:95">
      <c r="CK1461" s="536"/>
      <c r="CL1461" s="536"/>
      <c r="CM1461" s="81"/>
      <c r="CN1461" s="1230"/>
      <c r="CO1461" s="1231"/>
      <c r="CP1461" s="1231"/>
      <c r="CQ1461" s="1231"/>
    </row>
    <row r="1462" spans="89:95">
      <c r="CK1462" s="536"/>
      <c r="CL1462" s="536"/>
      <c r="CM1462" s="81"/>
      <c r="CN1462" s="1230"/>
      <c r="CO1462" s="1231"/>
      <c r="CP1462" s="1231"/>
      <c r="CQ1462" s="1231"/>
    </row>
    <row r="1463" spans="89:95">
      <c r="CK1463" s="536"/>
      <c r="CL1463" s="536"/>
      <c r="CM1463" s="81"/>
      <c r="CN1463" s="1230"/>
      <c r="CO1463" s="1231"/>
      <c r="CP1463" s="1231"/>
      <c r="CQ1463" s="1231"/>
    </row>
    <row r="1464" spans="89:95">
      <c r="CK1464" s="536"/>
      <c r="CL1464" s="536"/>
      <c r="CM1464" s="81"/>
      <c r="CN1464" s="1230"/>
      <c r="CO1464" s="1231"/>
      <c r="CP1464" s="1231"/>
      <c r="CQ1464" s="1231"/>
    </row>
    <row r="1465" spans="89:95">
      <c r="CK1465" s="536"/>
      <c r="CL1465" s="536"/>
      <c r="CM1465" s="81"/>
      <c r="CN1465" s="1230"/>
      <c r="CO1465" s="1231"/>
      <c r="CP1465" s="1231"/>
      <c r="CQ1465" s="1231"/>
    </row>
    <row r="1466" spans="89:95">
      <c r="CK1466" s="536"/>
      <c r="CL1466" s="536"/>
      <c r="CM1466" s="81"/>
      <c r="CN1466" s="1230"/>
      <c r="CO1466" s="1231"/>
      <c r="CP1466" s="1231"/>
      <c r="CQ1466" s="1231"/>
    </row>
    <row r="1467" spans="89:95">
      <c r="CK1467" s="536"/>
      <c r="CL1467" s="536"/>
      <c r="CM1467" s="81"/>
      <c r="CN1467" s="1230"/>
      <c r="CO1467" s="1231"/>
      <c r="CP1467" s="1231"/>
      <c r="CQ1467" s="1231"/>
    </row>
    <row r="1468" spans="89:95">
      <c r="CK1468" s="536"/>
      <c r="CL1468" s="536"/>
      <c r="CM1468" s="81"/>
      <c r="CN1468" s="1230"/>
      <c r="CO1468" s="1231"/>
      <c r="CP1468" s="1231"/>
      <c r="CQ1468" s="1231"/>
    </row>
    <row r="1469" spans="89:95">
      <c r="CK1469" s="536"/>
      <c r="CL1469" s="536"/>
      <c r="CM1469" s="81"/>
      <c r="CN1469" s="1230"/>
      <c r="CO1469" s="1231"/>
      <c r="CP1469" s="1231"/>
      <c r="CQ1469" s="1231"/>
    </row>
    <row r="1470" spans="89:95">
      <c r="CK1470" s="536"/>
      <c r="CL1470" s="536"/>
      <c r="CM1470" s="81"/>
      <c r="CN1470" s="1230"/>
      <c r="CO1470" s="1231"/>
      <c r="CP1470" s="1231"/>
      <c r="CQ1470" s="1231"/>
    </row>
    <row r="1471" spans="89:95">
      <c r="CK1471" s="536"/>
      <c r="CL1471" s="536"/>
      <c r="CM1471" s="81"/>
      <c r="CN1471" s="1230"/>
      <c r="CO1471" s="1231"/>
      <c r="CP1471" s="1231"/>
      <c r="CQ1471" s="1231"/>
    </row>
    <row r="1472" spans="89:95">
      <c r="CK1472" s="536"/>
      <c r="CL1472" s="536"/>
      <c r="CM1472" s="81"/>
      <c r="CN1472" s="1230"/>
      <c r="CO1472" s="1231"/>
      <c r="CP1472" s="1231"/>
      <c r="CQ1472" s="1231"/>
    </row>
    <row r="1473" spans="89:95">
      <c r="CK1473" s="536"/>
      <c r="CL1473" s="536"/>
      <c r="CM1473" s="81"/>
      <c r="CN1473" s="1230"/>
      <c r="CO1473" s="1231"/>
      <c r="CP1473" s="1231"/>
      <c r="CQ1473" s="1231"/>
    </row>
    <row r="1474" spans="89:95">
      <c r="CK1474" s="536"/>
      <c r="CL1474" s="536"/>
      <c r="CM1474" s="81"/>
      <c r="CN1474" s="1230"/>
      <c r="CO1474" s="1231"/>
      <c r="CP1474" s="1231"/>
      <c r="CQ1474" s="1231"/>
    </row>
    <row r="1475" spans="89:95">
      <c r="CK1475" s="536"/>
      <c r="CL1475" s="536"/>
      <c r="CM1475" s="81"/>
      <c r="CN1475" s="1230"/>
      <c r="CO1475" s="1231"/>
      <c r="CP1475" s="1231"/>
      <c r="CQ1475" s="1231"/>
    </row>
    <row r="1476" spans="89:95">
      <c r="CK1476" s="536"/>
      <c r="CL1476" s="536"/>
      <c r="CM1476" s="81"/>
      <c r="CN1476" s="1230"/>
      <c r="CO1476" s="1231"/>
      <c r="CP1476" s="1231"/>
      <c r="CQ1476" s="1231"/>
    </row>
    <row r="1477" spans="89:95">
      <c r="CK1477" s="536"/>
      <c r="CL1477" s="536"/>
      <c r="CM1477" s="81"/>
      <c r="CN1477" s="1230"/>
      <c r="CO1477" s="1231"/>
      <c r="CP1477" s="1231"/>
      <c r="CQ1477" s="1231"/>
    </row>
    <row r="1478" spans="89:95">
      <c r="CK1478" s="536"/>
      <c r="CL1478" s="536"/>
      <c r="CM1478" s="81"/>
      <c r="CN1478" s="1230"/>
      <c r="CO1478" s="1231"/>
      <c r="CP1478" s="1231"/>
      <c r="CQ1478" s="1231"/>
    </row>
    <row r="1479" spans="89:95">
      <c r="CK1479" s="536"/>
      <c r="CL1479" s="536"/>
      <c r="CM1479" s="81"/>
      <c r="CN1479" s="1230"/>
      <c r="CO1479" s="1231"/>
      <c r="CP1479" s="1231"/>
      <c r="CQ1479" s="1231"/>
    </row>
    <row r="1480" spans="89:95">
      <c r="CK1480" s="536"/>
      <c r="CL1480" s="536"/>
      <c r="CM1480" s="81"/>
      <c r="CN1480" s="1230"/>
      <c r="CO1480" s="1231"/>
      <c r="CP1480" s="1231"/>
      <c r="CQ1480" s="1231"/>
    </row>
    <row r="1481" spans="89:95">
      <c r="CK1481" s="536"/>
      <c r="CL1481" s="536"/>
      <c r="CM1481" s="81"/>
      <c r="CN1481" s="1230"/>
      <c r="CO1481" s="1231"/>
      <c r="CP1481" s="1231"/>
      <c r="CQ1481" s="1231"/>
    </row>
    <row r="1482" spans="89:95">
      <c r="CK1482" s="536"/>
      <c r="CL1482" s="536"/>
      <c r="CM1482" s="81"/>
      <c r="CN1482" s="1230"/>
      <c r="CO1482" s="1231"/>
      <c r="CP1482" s="1231"/>
      <c r="CQ1482" s="1231"/>
    </row>
    <row r="1483" spans="89:95">
      <c r="CK1483" s="536"/>
      <c r="CL1483" s="536"/>
      <c r="CM1483" s="81"/>
      <c r="CN1483" s="1230"/>
      <c r="CO1483" s="1231"/>
      <c r="CP1483" s="1231"/>
      <c r="CQ1483" s="1231"/>
    </row>
    <row r="1484" spans="89:95">
      <c r="CK1484" s="536"/>
      <c r="CL1484" s="536"/>
      <c r="CM1484" s="81"/>
      <c r="CN1484" s="1230"/>
      <c r="CO1484" s="1231"/>
      <c r="CP1484" s="1231"/>
      <c r="CQ1484" s="1231"/>
    </row>
    <row r="1485" spans="89:95">
      <c r="CK1485" s="536"/>
      <c r="CL1485" s="536"/>
      <c r="CM1485" s="81"/>
      <c r="CN1485" s="1230"/>
      <c r="CO1485" s="1231"/>
      <c r="CP1485" s="1231"/>
      <c r="CQ1485" s="1231"/>
    </row>
    <row r="1486" spans="89:95">
      <c r="CK1486" s="536"/>
      <c r="CL1486" s="536"/>
      <c r="CM1486" s="81"/>
      <c r="CN1486" s="1230"/>
      <c r="CO1486" s="1231"/>
      <c r="CP1486" s="1231"/>
      <c r="CQ1486" s="1231"/>
    </row>
    <row r="1487" spans="89:95">
      <c r="CK1487" s="536"/>
      <c r="CL1487" s="536"/>
      <c r="CM1487" s="81"/>
      <c r="CN1487" s="1230"/>
      <c r="CO1487" s="1231"/>
      <c r="CP1487" s="1231"/>
      <c r="CQ1487" s="1231"/>
    </row>
    <row r="1488" spans="89:95">
      <c r="CK1488" s="536"/>
      <c r="CL1488" s="536"/>
      <c r="CM1488" s="81"/>
      <c r="CN1488" s="1230"/>
      <c r="CO1488" s="1231"/>
      <c r="CP1488" s="1231"/>
      <c r="CQ1488" s="1231"/>
    </row>
    <row r="1489" spans="89:95">
      <c r="CK1489" s="536"/>
      <c r="CL1489" s="536"/>
      <c r="CM1489" s="81"/>
      <c r="CN1489" s="1230"/>
      <c r="CO1489" s="1231"/>
      <c r="CP1489" s="1231"/>
      <c r="CQ1489" s="1231"/>
    </row>
    <row r="1490" spans="89:95">
      <c r="CK1490" s="536"/>
      <c r="CL1490" s="536"/>
      <c r="CM1490" s="81"/>
      <c r="CN1490" s="1230"/>
      <c r="CO1490" s="1231"/>
      <c r="CP1490" s="1231"/>
      <c r="CQ1490" s="1231"/>
    </row>
    <row r="1491" spans="89:95">
      <c r="CK1491" s="536"/>
      <c r="CL1491" s="536"/>
      <c r="CM1491" s="81"/>
      <c r="CN1491" s="1230"/>
      <c r="CO1491" s="1231"/>
      <c r="CP1491" s="1231"/>
      <c r="CQ1491" s="1231"/>
    </row>
    <row r="1492" spans="89:95">
      <c r="CK1492" s="536"/>
      <c r="CL1492" s="536"/>
      <c r="CM1492" s="81"/>
      <c r="CN1492" s="1230"/>
      <c r="CO1492" s="1231"/>
      <c r="CP1492" s="1231"/>
      <c r="CQ1492" s="1231"/>
    </row>
    <row r="1493" spans="89:95">
      <c r="CK1493" s="536"/>
      <c r="CL1493" s="536"/>
      <c r="CM1493" s="81"/>
      <c r="CN1493" s="1230"/>
      <c r="CO1493" s="1231"/>
      <c r="CP1493" s="1231"/>
      <c r="CQ1493" s="1231"/>
    </row>
    <row r="1494" spans="89:95">
      <c r="CK1494" s="536"/>
      <c r="CL1494" s="536"/>
      <c r="CM1494" s="81"/>
      <c r="CN1494" s="1230"/>
      <c r="CO1494" s="1231"/>
      <c r="CP1494" s="1231"/>
      <c r="CQ1494" s="1231"/>
    </row>
    <row r="1495" spans="89:95">
      <c r="CK1495" s="536"/>
      <c r="CL1495" s="536"/>
      <c r="CM1495" s="81"/>
      <c r="CN1495" s="1230"/>
      <c r="CO1495" s="1231"/>
      <c r="CP1495" s="1231"/>
      <c r="CQ1495" s="1231"/>
    </row>
    <row r="1496" spans="89:95">
      <c r="CK1496" s="536"/>
      <c r="CL1496" s="536"/>
      <c r="CM1496" s="81"/>
      <c r="CN1496" s="1230"/>
      <c r="CO1496" s="1231"/>
      <c r="CP1496" s="1231"/>
      <c r="CQ1496" s="1231"/>
    </row>
    <row r="1497" spans="89:95">
      <c r="CK1497" s="536"/>
      <c r="CL1497" s="536"/>
      <c r="CM1497" s="81"/>
      <c r="CN1497" s="1230"/>
      <c r="CO1497" s="1231"/>
      <c r="CP1497" s="1231"/>
      <c r="CQ1497" s="1231"/>
    </row>
    <row r="1498" spans="89:95">
      <c r="CK1498" s="536"/>
      <c r="CL1498" s="536"/>
      <c r="CM1498" s="81"/>
      <c r="CN1498" s="1230"/>
      <c r="CO1498" s="1231"/>
      <c r="CP1498" s="1231"/>
      <c r="CQ1498" s="1231"/>
    </row>
    <row r="1499" spans="89:95">
      <c r="CK1499" s="536"/>
      <c r="CL1499" s="536"/>
      <c r="CM1499" s="81"/>
      <c r="CN1499" s="1230"/>
      <c r="CO1499" s="1231"/>
      <c r="CP1499" s="1231"/>
      <c r="CQ1499" s="1231"/>
    </row>
    <row r="1500" spans="89:95">
      <c r="CK1500" s="536"/>
      <c r="CL1500" s="536"/>
      <c r="CM1500" s="81"/>
      <c r="CN1500" s="1230"/>
      <c r="CO1500" s="1231"/>
      <c r="CP1500" s="1231"/>
      <c r="CQ1500" s="1231"/>
    </row>
    <row r="1501" spans="89:95">
      <c r="CK1501" s="536"/>
      <c r="CL1501" s="536"/>
      <c r="CM1501" s="81"/>
      <c r="CN1501" s="1230"/>
      <c r="CO1501" s="1231"/>
      <c r="CP1501" s="1231"/>
      <c r="CQ1501" s="1231"/>
    </row>
    <row r="1502" spans="89:95">
      <c r="CK1502" s="536"/>
      <c r="CL1502" s="536"/>
      <c r="CM1502" s="81"/>
      <c r="CN1502" s="1230"/>
      <c r="CO1502" s="1231"/>
      <c r="CP1502" s="1231"/>
      <c r="CQ1502" s="1231"/>
    </row>
    <row r="1503" spans="89:95">
      <c r="CK1503" s="536"/>
      <c r="CL1503" s="536"/>
      <c r="CM1503" s="81"/>
      <c r="CN1503" s="1230"/>
      <c r="CO1503" s="1231"/>
      <c r="CP1503" s="1231"/>
      <c r="CQ1503" s="1231"/>
    </row>
    <row r="1504" spans="89:95">
      <c r="CK1504" s="536"/>
      <c r="CL1504" s="536"/>
      <c r="CM1504" s="81"/>
      <c r="CN1504" s="1230"/>
      <c r="CO1504" s="1231"/>
      <c r="CP1504" s="1231"/>
      <c r="CQ1504" s="1231"/>
    </row>
    <row r="1505" spans="89:95">
      <c r="CK1505" s="536"/>
      <c r="CL1505" s="536"/>
      <c r="CM1505" s="81"/>
      <c r="CN1505" s="1230"/>
      <c r="CO1505" s="1231"/>
      <c r="CP1505" s="1231"/>
      <c r="CQ1505" s="1231"/>
    </row>
    <row r="1506" spans="89:95">
      <c r="CK1506" s="536"/>
      <c r="CL1506" s="536"/>
      <c r="CM1506" s="81"/>
      <c r="CN1506" s="1230"/>
      <c r="CO1506" s="1231"/>
      <c r="CP1506" s="1231"/>
      <c r="CQ1506" s="1231"/>
    </row>
    <row r="1507" spans="89:95">
      <c r="CK1507" s="536"/>
      <c r="CL1507" s="536"/>
      <c r="CM1507" s="81"/>
      <c r="CN1507" s="1230"/>
      <c r="CO1507" s="1231"/>
      <c r="CP1507" s="1231"/>
      <c r="CQ1507" s="1231"/>
    </row>
    <row r="1508" spans="89:95">
      <c r="CK1508" s="536"/>
      <c r="CL1508" s="536"/>
      <c r="CM1508" s="81"/>
      <c r="CN1508" s="1230"/>
      <c r="CO1508" s="1231"/>
      <c r="CP1508" s="1231"/>
      <c r="CQ1508" s="1231"/>
    </row>
    <row r="1509" spans="89:95">
      <c r="CK1509" s="536"/>
      <c r="CL1509" s="536"/>
      <c r="CM1509" s="81"/>
      <c r="CN1509" s="1230"/>
      <c r="CO1509" s="1231"/>
      <c r="CP1509" s="1231"/>
      <c r="CQ1509" s="1231"/>
    </row>
    <row r="1510" spans="89:95">
      <c r="CK1510" s="536"/>
      <c r="CL1510" s="536"/>
      <c r="CM1510" s="81"/>
      <c r="CN1510" s="1230"/>
      <c r="CO1510" s="1231"/>
      <c r="CP1510" s="1231"/>
      <c r="CQ1510" s="1231"/>
    </row>
    <row r="1511" spans="89:95">
      <c r="CK1511" s="536"/>
      <c r="CL1511" s="536"/>
      <c r="CM1511" s="81"/>
      <c r="CN1511" s="1230"/>
      <c r="CO1511" s="1231"/>
      <c r="CP1511" s="1231"/>
      <c r="CQ1511" s="1231"/>
    </row>
    <row r="1512" spans="89:95">
      <c r="CK1512" s="536"/>
      <c r="CL1512" s="536"/>
      <c r="CM1512" s="81"/>
      <c r="CN1512" s="1230"/>
      <c r="CO1512" s="1231"/>
      <c r="CP1512" s="1231"/>
      <c r="CQ1512" s="1231"/>
    </row>
    <row r="1513" spans="89:95">
      <c r="CK1513" s="536"/>
      <c r="CL1513" s="536"/>
      <c r="CM1513" s="81"/>
      <c r="CN1513" s="1230"/>
      <c r="CO1513" s="1231"/>
      <c r="CP1513" s="1231"/>
      <c r="CQ1513" s="1231"/>
    </row>
    <row r="1514" spans="89:95">
      <c r="CK1514" s="536"/>
      <c r="CL1514" s="536"/>
      <c r="CM1514" s="81"/>
      <c r="CN1514" s="1230"/>
      <c r="CO1514" s="1231"/>
      <c r="CP1514" s="1231"/>
      <c r="CQ1514" s="1231"/>
    </row>
    <row r="1515" spans="89:95">
      <c r="CK1515" s="536"/>
      <c r="CL1515" s="536"/>
      <c r="CM1515" s="81"/>
      <c r="CN1515" s="1230"/>
      <c r="CO1515" s="1231"/>
      <c r="CP1515" s="1231"/>
      <c r="CQ1515" s="1231"/>
    </row>
    <row r="1516" spans="89:95">
      <c r="CK1516" s="536"/>
      <c r="CL1516" s="536"/>
      <c r="CM1516" s="81"/>
      <c r="CN1516" s="1230"/>
      <c r="CO1516" s="1231"/>
      <c r="CP1516" s="1231"/>
      <c r="CQ1516" s="1231"/>
    </row>
    <row r="1517" spans="89:95">
      <c r="CK1517" s="536"/>
      <c r="CL1517" s="536"/>
      <c r="CM1517" s="81"/>
      <c r="CN1517" s="1230"/>
      <c r="CO1517" s="1231"/>
      <c r="CP1517" s="1231"/>
      <c r="CQ1517" s="1231"/>
    </row>
    <row r="1518" spans="89:95">
      <c r="CK1518" s="536"/>
      <c r="CL1518" s="536"/>
      <c r="CM1518" s="81"/>
      <c r="CN1518" s="1230"/>
      <c r="CO1518" s="1231"/>
      <c r="CP1518" s="1231"/>
      <c r="CQ1518" s="1231"/>
    </row>
    <row r="1519" spans="89:95">
      <c r="CK1519" s="536"/>
      <c r="CL1519" s="536"/>
      <c r="CM1519" s="81"/>
      <c r="CN1519" s="1230"/>
      <c r="CO1519" s="1231"/>
      <c r="CP1519" s="1231"/>
      <c r="CQ1519" s="1231"/>
    </row>
    <row r="1520" spans="89:95">
      <c r="CK1520" s="536"/>
      <c r="CL1520" s="536"/>
      <c r="CM1520" s="81"/>
      <c r="CN1520" s="1230"/>
      <c r="CO1520" s="1231"/>
      <c r="CP1520" s="1231"/>
      <c r="CQ1520" s="1231"/>
    </row>
    <row r="1521" spans="89:95">
      <c r="CK1521" s="536"/>
      <c r="CL1521" s="536"/>
      <c r="CM1521" s="81"/>
      <c r="CN1521" s="1230"/>
      <c r="CO1521" s="1231"/>
      <c r="CP1521" s="1231"/>
      <c r="CQ1521" s="1231"/>
    </row>
    <row r="1522" spans="89:95">
      <c r="CK1522" s="536"/>
      <c r="CL1522" s="536"/>
      <c r="CM1522" s="81"/>
      <c r="CN1522" s="1230"/>
      <c r="CO1522" s="1231"/>
      <c r="CP1522" s="1231"/>
      <c r="CQ1522" s="1231"/>
    </row>
    <row r="1523" spans="89:95">
      <c r="CK1523" s="536"/>
      <c r="CL1523" s="536"/>
      <c r="CM1523" s="81"/>
      <c r="CN1523" s="1230"/>
      <c r="CO1523" s="1231"/>
      <c r="CP1523" s="1231"/>
      <c r="CQ1523" s="1231"/>
    </row>
    <row r="1524" spans="89:95">
      <c r="CK1524" s="536"/>
      <c r="CL1524" s="536"/>
      <c r="CM1524" s="81"/>
      <c r="CN1524" s="1230"/>
      <c r="CO1524" s="1231"/>
      <c r="CP1524" s="1231"/>
      <c r="CQ1524" s="1231"/>
    </row>
    <row r="1525" spans="89:95">
      <c r="CK1525" s="536"/>
      <c r="CL1525" s="536"/>
      <c r="CM1525" s="81"/>
      <c r="CN1525" s="1230"/>
      <c r="CO1525" s="1231"/>
      <c r="CP1525" s="1231"/>
      <c r="CQ1525" s="1231"/>
    </row>
    <row r="1526" spans="89:95">
      <c r="CK1526" s="536"/>
      <c r="CL1526" s="536"/>
      <c r="CM1526" s="81"/>
      <c r="CN1526" s="1230"/>
      <c r="CO1526" s="1231"/>
      <c r="CP1526" s="1231"/>
      <c r="CQ1526" s="1231"/>
    </row>
    <row r="1527" spans="89:95">
      <c r="CK1527" s="536"/>
      <c r="CL1527" s="536"/>
      <c r="CM1527" s="81"/>
      <c r="CN1527" s="1230"/>
      <c r="CO1527" s="1231"/>
      <c r="CP1527" s="1231"/>
      <c r="CQ1527" s="1231"/>
    </row>
    <row r="1528" spans="89:95">
      <c r="CK1528" s="536"/>
      <c r="CL1528" s="536"/>
      <c r="CM1528" s="81"/>
      <c r="CN1528" s="1230"/>
      <c r="CO1528" s="1231"/>
      <c r="CP1528" s="1231"/>
      <c r="CQ1528" s="1231"/>
    </row>
    <row r="1529" spans="89:95">
      <c r="CK1529" s="536"/>
      <c r="CL1529" s="536"/>
      <c r="CM1529" s="81"/>
      <c r="CN1529" s="1230"/>
      <c r="CO1529" s="1231"/>
      <c r="CP1529" s="1231"/>
      <c r="CQ1529" s="1231"/>
    </row>
    <row r="1530" spans="89:95">
      <c r="CK1530" s="536"/>
      <c r="CL1530" s="536"/>
      <c r="CM1530" s="81"/>
      <c r="CN1530" s="1230"/>
      <c r="CO1530" s="1231"/>
      <c r="CP1530" s="1231"/>
      <c r="CQ1530" s="1231"/>
    </row>
    <row r="1531" spans="89:95">
      <c r="CK1531" s="536"/>
      <c r="CL1531" s="536"/>
      <c r="CM1531" s="81"/>
      <c r="CN1531" s="1230"/>
      <c r="CO1531" s="1231"/>
      <c r="CP1531" s="1231"/>
      <c r="CQ1531" s="1231"/>
    </row>
    <row r="1532" spans="89:95">
      <c r="CK1532" s="536"/>
      <c r="CL1532" s="536"/>
      <c r="CM1532" s="81"/>
      <c r="CN1532" s="1230"/>
      <c r="CO1532" s="1231"/>
      <c r="CP1532" s="1231"/>
      <c r="CQ1532" s="1231"/>
    </row>
    <row r="1533" spans="89:95">
      <c r="CK1533" s="536"/>
      <c r="CL1533" s="536"/>
      <c r="CM1533" s="81"/>
      <c r="CN1533" s="1230"/>
      <c r="CO1533" s="1231"/>
      <c r="CP1533" s="1231"/>
      <c r="CQ1533" s="1231"/>
    </row>
    <row r="1534" spans="89:95">
      <c r="CK1534" s="536"/>
      <c r="CL1534" s="536"/>
      <c r="CM1534" s="81"/>
      <c r="CN1534" s="1230"/>
      <c r="CO1534" s="1231"/>
      <c r="CP1534" s="1231"/>
      <c r="CQ1534" s="1231"/>
    </row>
    <row r="1535" spans="89:95">
      <c r="CK1535" s="536"/>
      <c r="CL1535" s="536"/>
      <c r="CM1535" s="81"/>
      <c r="CN1535" s="1230"/>
      <c r="CO1535" s="1231"/>
      <c r="CP1535" s="1231"/>
      <c r="CQ1535" s="1231"/>
    </row>
    <row r="1536" spans="89:95">
      <c r="CK1536" s="536"/>
      <c r="CL1536" s="536"/>
      <c r="CM1536" s="81"/>
      <c r="CN1536" s="1230"/>
      <c r="CO1536" s="1231"/>
      <c r="CP1536" s="1231"/>
      <c r="CQ1536" s="1231"/>
    </row>
    <row r="1537" spans="89:95">
      <c r="CK1537" s="536"/>
      <c r="CL1537" s="536"/>
      <c r="CM1537" s="81"/>
      <c r="CN1537" s="1230"/>
      <c r="CO1537" s="1231"/>
      <c r="CP1537" s="1231"/>
      <c r="CQ1537" s="1231"/>
    </row>
    <row r="1538" spans="89:95">
      <c r="CK1538" s="536"/>
      <c r="CL1538" s="536"/>
      <c r="CM1538" s="81"/>
      <c r="CN1538" s="1230"/>
      <c r="CO1538" s="1231"/>
      <c r="CP1538" s="1231"/>
      <c r="CQ1538" s="1231"/>
    </row>
    <row r="1539" spans="89:95">
      <c r="CK1539" s="536"/>
      <c r="CL1539" s="536"/>
      <c r="CM1539" s="81"/>
      <c r="CN1539" s="1230"/>
      <c r="CO1539" s="1231"/>
      <c r="CP1539" s="1231"/>
      <c r="CQ1539" s="1231"/>
    </row>
    <row r="1540" spans="89:95">
      <c r="CK1540" s="536"/>
      <c r="CL1540" s="536"/>
      <c r="CM1540" s="81"/>
      <c r="CN1540" s="1230"/>
      <c r="CO1540" s="1231"/>
      <c r="CP1540" s="1231"/>
      <c r="CQ1540" s="1231"/>
    </row>
    <row r="1541" spans="89:95">
      <c r="CK1541" s="536"/>
      <c r="CL1541" s="536"/>
      <c r="CM1541" s="81"/>
      <c r="CN1541" s="1230"/>
      <c r="CO1541" s="1231"/>
      <c r="CP1541" s="1231"/>
      <c r="CQ1541" s="1231"/>
    </row>
    <row r="1542" spans="89:95">
      <c r="CK1542" s="536"/>
      <c r="CL1542" s="536"/>
      <c r="CM1542" s="81"/>
      <c r="CN1542" s="1230"/>
      <c r="CO1542" s="1231"/>
      <c r="CP1542" s="1231"/>
      <c r="CQ1542" s="1231"/>
    </row>
    <row r="1543" spans="89:95">
      <c r="CK1543" s="536"/>
      <c r="CL1543" s="536"/>
      <c r="CM1543" s="81"/>
      <c r="CN1543" s="1230"/>
      <c r="CO1543" s="1231"/>
      <c r="CP1543" s="1231"/>
      <c r="CQ1543" s="1231"/>
    </row>
    <row r="1544" spans="89:95">
      <c r="CK1544" s="536"/>
      <c r="CL1544" s="536"/>
      <c r="CM1544" s="81"/>
      <c r="CN1544" s="1230"/>
      <c r="CO1544" s="1231"/>
      <c r="CP1544" s="1231"/>
      <c r="CQ1544" s="1231"/>
    </row>
    <row r="1545" spans="89:95">
      <c r="CK1545" s="536"/>
      <c r="CL1545" s="536"/>
      <c r="CM1545" s="81"/>
      <c r="CN1545" s="1230"/>
      <c r="CO1545" s="1231"/>
      <c r="CP1545" s="1231"/>
      <c r="CQ1545" s="1231"/>
    </row>
    <row r="1546" spans="89:95">
      <c r="CK1546" s="536"/>
      <c r="CL1546" s="536"/>
      <c r="CM1546" s="81"/>
      <c r="CN1546" s="1230"/>
      <c r="CO1546" s="1231"/>
      <c r="CP1546" s="1231"/>
      <c r="CQ1546" s="1231"/>
    </row>
    <row r="1547" spans="89:95">
      <c r="CK1547" s="536"/>
      <c r="CL1547" s="536"/>
      <c r="CM1547" s="81"/>
      <c r="CN1547" s="1230"/>
      <c r="CO1547" s="1231"/>
      <c r="CP1547" s="1231"/>
      <c r="CQ1547" s="1231"/>
    </row>
    <row r="1548" spans="89:95">
      <c r="CK1548" s="536"/>
      <c r="CL1548" s="536"/>
      <c r="CM1548" s="81"/>
      <c r="CN1548" s="1230"/>
      <c r="CO1548" s="1231"/>
      <c r="CP1548" s="1231"/>
      <c r="CQ1548" s="1231"/>
    </row>
    <row r="1549" spans="89:95">
      <c r="CK1549" s="536"/>
      <c r="CL1549" s="536"/>
      <c r="CM1549" s="81"/>
      <c r="CN1549" s="1230"/>
      <c r="CO1549" s="1231"/>
      <c r="CP1549" s="1231"/>
      <c r="CQ1549" s="1231"/>
    </row>
    <row r="1550" spans="89:95">
      <c r="CK1550" s="536"/>
      <c r="CL1550" s="536"/>
      <c r="CM1550" s="81"/>
      <c r="CN1550" s="1230"/>
      <c r="CO1550" s="1231"/>
      <c r="CP1550" s="1231"/>
      <c r="CQ1550" s="1231"/>
    </row>
    <row r="1551" spans="89:95">
      <c r="CK1551" s="536"/>
      <c r="CL1551" s="536"/>
      <c r="CM1551" s="81"/>
      <c r="CN1551" s="1230"/>
      <c r="CO1551" s="1231"/>
      <c r="CP1551" s="1231"/>
      <c r="CQ1551" s="1231"/>
    </row>
    <row r="1552" spans="89:95">
      <c r="CK1552" s="536"/>
      <c r="CL1552" s="536"/>
      <c r="CM1552" s="81"/>
      <c r="CN1552" s="1230"/>
      <c r="CO1552" s="1231"/>
      <c r="CP1552" s="1231"/>
      <c r="CQ1552" s="1231"/>
    </row>
    <row r="1553" spans="89:95">
      <c r="CK1553" s="536"/>
      <c r="CL1553" s="536"/>
      <c r="CM1553" s="81"/>
      <c r="CN1553" s="1230"/>
      <c r="CO1553" s="1231"/>
      <c r="CP1553" s="1231"/>
      <c r="CQ1553" s="1231"/>
    </row>
    <row r="1554" spans="89:95">
      <c r="CK1554" s="536"/>
      <c r="CL1554" s="536"/>
      <c r="CM1554" s="81"/>
      <c r="CN1554" s="1230"/>
      <c r="CO1554" s="1231"/>
      <c r="CP1554" s="1231"/>
      <c r="CQ1554" s="1231"/>
    </row>
    <row r="1555" spans="89:95">
      <c r="CK1555" s="536"/>
      <c r="CL1555" s="536"/>
      <c r="CM1555" s="81"/>
      <c r="CN1555" s="1230"/>
      <c r="CO1555" s="1231"/>
      <c r="CP1555" s="1231"/>
      <c r="CQ1555" s="1231"/>
    </row>
    <row r="1556" spans="89:95">
      <c r="CK1556" s="536"/>
      <c r="CL1556" s="536"/>
      <c r="CM1556" s="81"/>
      <c r="CN1556" s="1230"/>
      <c r="CO1556" s="1231"/>
      <c r="CP1556" s="1231"/>
      <c r="CQ1556" s="1231"/>
    </row>
    <row r="1557" spans="89:95">
      <c r="CK1557" s="536"/>
      <c r="CL1557" s="536"/>
      <c r="CM1557" s="81"/>
      <c r="CN1557" s="1230"/>
      <c r="CO1557" s="1231"/>
      <c r="CP1557" s="1231"/>
      <c r="CQ1557" s="1231"/>
    </row>
    <row r="1558" spans="89:95">
      <c r="CK1558" s="536"/>
      <c r="CL1558" s="536"/>
      <c r="CM1558" s="81"/>
      <c r="CN1558" s="1230"/>
      <c r="CO1558" s="1231"/>
      <c r="CP1558" s="1231"/>
      <c r="CQ1558" s="1231"/>
    </row>
    <row r="1559" spans="89:95">
      <c r="CK1559" s="536"/>
      <c r="CL1559" s="536"/>
      <c r="CM1559" s="81"/>
      <c r="CN1559" s="1230"/>
      <c r="CO1559" s="1231"/>
      <c r="CP1559" s="1231"/>
      <c r="CQ1559" s="1231"/>
    </row>
    <row r="1560" spans="89:95">
      <c r="CK1560" s="536"/>
      <c r="CL1560" s="536"/>
      <c r="CM1560" s="81"/>
      <c r="CN1560" s="1230"/>
      <c r="CO1560" s="1231"/>
      <c r="CP1560" s="1231"/>
      <c r="CQ1560" s="1231"/>
    </row>
    <row r="1561" spans="89:95">
      <c r="CK1561" s="536"/>
      <c r="CL1561" s="536"/>
      <c r="CM1561" s="81"/>
      <c r="CN1561" s="1230"/>
      <c r="CO1561" s="1231"/>
      <c r="CP1561" s="1231"/>
      <c r="CQ1561" s="1231"/>
    </row>
    <row r="1562" spans="89:95">
      <c r="CK1562" s="536"/>
      <c r="CL1562" s="536"/>
      <c r="CM1562" s="81"/>
      <c r="CN1562" s="1230"/>
      <c r="CO1562" s="1231"/>
      <c r="CP1562" s="1231"/>
      <c r="CQ1562" s="1231"/>
    </row>
    <row r="1563" spans="89:95">
      <c r="CK1563" s="536"/>
      <c r="CL1563" s="536"/>
      <c r="CM1563" s="81"/>
      <c r="CN1563" s="1230"/>
      <c r="CO1563" s="1231"/>
      <c r="CP1563" s="1231"/>
      <c r="CQ1563" s="1231"/>
    </row>
    <row r="1564" spans="89:95">
      <c r="CK1564" s="536"/>
      <c r="CL1564" s="536"/>
      <c r="CM1564" s="81"/>
      <c r="CN1564" s="1230"/>
      <c r="CO1564" s="1231"/>
      <c r="CP1564" s="1231"/>
      <c r="CQ1564" s="1231"/>
    </row>
    <row r="1565" spans="89:95">
      <c r="CK1565" s="536"/>
      <c r="CL1565" s="536"/>
      <c r="CM1565" s="81"/>
      <c r="CN1565" s="1230"/>
      <c r="CO1565" s="1231"/>
      <c r="CP1565" s="1231"/>
      <c r="CQ1565" s="1231"/>
    </row>
    <row r="1566" spans="89:95">
      <c r="CK1566" s="536"/>
      <c r="CL1566" s="536"/>
      <c r="CM1566" s="81"/>
      <c r="CN1566" s="1230"/>
      <c r="CO1566" s="1231"/>
      <c r="CP1566" s="1231"/>
      <c r="CQ1566" s="1231"/>
    </row>
    <row r="1567" spans="89:95">
      <c r="CK1567" s="536"/>
      <c r="CL1567" s="536"/>
      <c r="CM1567" s="81"/>
      <c r="CN1567" s="1230"/>
      <c r="CO1567" s="1231"/>
      <c r="CP1567" s="1231"/>
      <c r="CQ1567" s="1231"/>
    </row>
    <row r="1568" spans="89:95">
      <c r="CK1568" s="536"/>
      <c r="CL1568" s="536"/>
      <c r="CM1568" s="81"/>
      <c r="CN1568" s="1230"/>
      <c r="CO1568" s="1231"/>
      <c r="CP1568" s="1231"/>
      <c r="CQ1568" s="1231"/>
    </row>
    <row r="1569" spans="89:95">
      <c r="CK1569" s="536"/>
      <c r="CL1569" s="536"/>
      <c r="CM1569" s="81"/>
      <c r="CN1569" s="1230"/>
      <c r="CO1569" s="1231"/>
      <c r="CP1569" s="1231"/>
      <c r="CQ1569" s="1231"/>
    </row>
    <row r="1570" spans="89:95">
      <c r="CK1570" s="536"/>
      <c r="CL1570" s="536"/>
      <c r="CM1570" s="81"/>
      <c r="CN1570" s="1230"/>
      <c r="CO1570" s="1231"/>
      <c r="CP1570" s="1231"/>
      <c r="CQ1570" s="1231"/>
    </row>
    <row r="1571" spans="89:95">
      <c r="CK1571" s="536"/>
      <c r="CL1571" s="536"/>
      <c r="CM1571" s="81"/>
      <c r="CN1571" s="1230"/>
      <c r="CO1571" s="1231"/>
      <c r="CP1571" s="1231"/>
      <c r="CQ1571" s="1231"/>
    </row>
    <row r="1572" spans="89:95">
      <c r="CK1572" s="536"/>
      <c r="CL1572" s="536"/>
      <c r="CM1572" s="81"/>
      <c r="CN1572" s="1230"/>
      <c r="CO1572" s="1231"/>
      <c r="CP1572" s="1231"/>
      <c r="CQ1572" s="1231"/>
    </row>
    <row r="1573" spans="89:95">
      <c r="CK1573" s="536"/>
      <c r="CL1573" s="536"/>
      <c r="CM1573" s="81"/>
      <c r="CN1573" s="1230"/>
      <c r="CO1573" s="1231"/>
      <c r="CP1573" s="1231"/>
      <c r="CQ1573" s="1231"/>
    </row>
    <row r="1574" spans="89:95">
      <c r="CK1574" s="536"/>
      <c r="CL1574" s="536"/>
      <c r="CM1574" s="81"/>
      <c r="CN1574" s="1230"/>
      <c r="CO1574" s="1231"/>
      <c r="CP1574" s="1231"/>
      <c r="CQ1574" s="1231"/>
    </row>
    <row r="1575" spans="89:95">
      <c r="CK1575" s="536"/>
      <c r="CL1575" s="536"/>
      <c r="CM1575" s="81"/>
      <c r="CN1575" s="1230"/>
      <c r="CO1575" s="1231"/>
      <c r="CP1575" s="1231"/>
      <c r="CQ1575" s="1231"/>
    </row>
    <row r="1576" spans="89:95">
      <c r="CK1576" s="536"/>
      <c r="CL1576" s="536"/>
      <c r="CM1576" s="81"/>
      <c r="CN1576" s="1230"/>
      <c r="CO1576" s="1231"/>
      <c r="CP1576" s="1231"/>
      <c r="CQ1576" s="1231"/>
    </row>
    <row r="1577" spans="89:95">
      <c r="CK1577" s="536"/>
      <c r="CL1577" s="536"/>
      <c r="CM1577" s="81"/>
      <c r="CN1577" s="1230"/>
      <c r="CO1577" s="1231"/>
      <c r="CP1577" s="1231"/>
      <c r="CQ1577" s="1231"/>
    </row>
    <row r="1578" spans="89:95">
      <c r="CK1578" s="536"/>
      <c r="CL1578" s="536"/>
      <c r="CM1578" s="81"/>
      <c r="CN1578" s="1230"/>
      <c r="CO1578" s="1231"/>
      <c r="CP1578" s="1231"/>
      <c r="CQ1578" s="1231"/>
    </row>
    <row r="1579" spans="89:95">
      <c r="CK1579" s="536"/>
      <c r="CL1579" s="536"/>
      <c r="CM1579" s="81"/>
      <c r="CN1579" s="1230"/>
      <c r="CO1579" s="1231"/>
      <c r="CP1579" s="1231"/>
      <c r="CQ1579" s="1231"/>
    </row>
    <row r="1580" spans="89:95">
      <c r="CK1580" s="536"/>
      <c r="CL1580" s="536"/>
      <c r="CM1580" s="81"/>
      <c r="CN1580" s="1230"/>
      <c r="CO1580" s="1231"/>
      <c r="CP1580" s="1231"/>
      <c r="CQ1580" s="1231"/>
    </row>
    <row r="1581" spans="89:95">
      <c r="CK1581" s="536"/>
      <c r="CL1581" s="536"/>
      <c r="CM1581" s="81"/>
      <c r="CN1581" s="1230"/>
      <c r="CO1581" s="1231"/>
      <c r="CP1581" s="1231"/>
      <c r="CQ1581" s="1231"/>
    </row>
    <row r="1582" spans="89:95">
      <c r="CK1582" s="536"/>
      <c r="CL1582" s="536"/>
      <c r="CM1582" s="81"/>
      <c r="CN1582" s="1230"/>
      <c r="CO1582" s="1231"/>
      <c r="CP1582" s="1231"/>
      <c r="CQ1582" s="1231"/>
    </row>
    <row r="1583" spans="89:95">
      <c r="CK1583" s="536"/>
      <c r="CL1583" s="536"/>
      <c r="CM1583" s="81"/>
      <c r="CN1583" s="1230"/>
      <c r="CO1583" s="1231"/>
      <c r="CP1583" s="1231"/>
      <c r="CQ1583" s="1231"/>
    </row>
    <row r="1584" spans="89:95">
      <c r="CK1584" s="536"/>
      <c r="CL1584" s="536"/>
      <c r="CM1584" s="81"/>
      <c r="CN1584" s="1230"/>
      <c r="CO1584" s="1231"/>
      <c r="CP1584" s="1231"/>
      <c r="CQ1584" s="1231"/>
    </row>
    <row r="1585" spans="89:95">
      <c r="CK1585" s="536"/>
      <c r="CL1585" s="536"/>
      <c r="CM1585" s="81"/>
      <c r="CN1585" s="1230"/>
      <c r="CO1585" s="1231"/>
      <c r="CP1585" s="1231"/>
      <c r="CQ1585" s="1231"/>
    </row>
    <row r="1586" spans="89:95">
      <c r="CK1586" s="536"/>
      <c r="CL1586" s="536"/>
      <c r="CM1586" s="81"/>
      <c r="CN1586" s="1230"/>
      <c r="CO1586" s="1231"/>
      <c r="CP1586" s="1231"/>
      <c r="CQ1586" s="1231"/>
    </row>
    <row r="1587" spans="89:95">
      <c r="CK1587" s="536"/>
      <c r="CL1587" s="536"/>
      <c r="CM1587" s="81"/>
      <c r="CN1587" s="1230"/>
      <c r="CO1587" s="1231"/>
      <c r="CP1587" s="1231"/>
      <c r="CQ1587" s="1231"/>
    </row>
    <row r="1588" spans="89:95">
      <c r="CK1588" s="536"/>
      <c r="CL1588" s="536"/>
      <c r="CM1588" s="81"/>
      <c r="CN1588" s="1230"/>
      <c r="CO1588" s="1231"/>
      <c r="CP1588" s="1231"/>
      <c r="CQ1588" s="1231"/>
    </row>
    <row r="1589" spans="89:95">
      <c r="CK1589" s="536"/>
      <c r="CL1589" s="536"/>
      <c r="CM1589" s="81"/>
      <c r="CN1589" s="1230"/>
      <c r="CO1589" s="1231"/>
      <c r="CP1589" s="1231"/>
      <c r="CQ1589" s="1231"/>
    </row>
    <row r="1590" spans="89:95">
      <c r="CK1590" s="536"/>
      <c r="CL1590" s="536"/>
      <c r="CM1590" s="81"/>
      <c r="CN1590" s="1230"/>
      <c r="CO1590" s="1231"/>
      <c r="CP1590" s="1231"/>
      <c r="CQ1590" s="1231"/>
    </row>
    <row r="1591" spans="89:95">
      <c r="CK1591" s="536"/>
      <c r="CL1591" s="536"/>
      <c r="CM1591" s="81"/>
      <c r="CN1591" s="1230"/>
      <c r="CO1591" s="1231"/>
      <c r="CP1591" s="1231"/>
      <c r="CQ1591" s="1231"/>
    </row>
    <row r="1592" spans="89:95">
      <c r="CK1592" s="536"/>
      <c r="CL1592" s="536"/>
      <c r="CM1592" s="81"/>
      <c r="CN1592" s="1230"/>
      <c r="CO1592" s="1231"/>
      <c r="CP1592" s="1231"/>
      <c r="CQ1592" s="1231"/>
    </row>
    <row r="1593" spans="89:95">
      <c r="CK1593" s="536"/>
      <c r="CL1593" s="536"/>
      <c r="CM1593" s="81"/>
      <c r="CN1593" s="1230"/>
      <c r="CO1593" s="1231"/>
      <c r="CP1593" s="1231"/>
      <c r="CQ1593" s="1231"/>
    </row>
    <row r="1594" spans="89:95">
      <c r="CK1594" s="536"/>
      <c r="CL1594" s="536"/>
      <c r="CM1594" s="81"/>
      <c r="CN1594" s="1230"/>
      <c r="CO1594" s="1231"/>
      <c r="CP1594" s="1231"/>
      <c r="CQ1594" s="1231"/>
    </row>
    <row r="1595" spans="89:95">
      <c r="CK1595" s="536"/>
      <c r="CL1595" s="536"/>
      <c r="CM1595" s="81"/>
      <c r="CN1595" s="1230"/>
      <c r="CO1595" s="1231"/>
      <c r="CP1595" s="1231"/>
      <c r="CQ1595" s="1231"/>
    </row>
    <row r="1596" spans="89:95">
      <c r="CK1596" s="536"/>
      <c r="CL1596" s="536"/>
      <c r="CM1596" s="81"/>
      <c r="CN1596" s="1230"/>
      <c r="CO1596" s="1231"/>
      <c r="CP1596" s="1231"/>
      <c r="CQ1596" s="1231"/>
    </row>
    <row r="1597" spans="89:95">
      <c r="CK1597" s="536"/>
      <c r="CL1597" s="536"/>
      <c r="CM1597" s="81"/>
      <c r="CN1597" s="1230"/>
      <c r="CO1597" s="1231"/>
      <c r="CP1597" s="1231"/>
      <c r="CQ1597" s="1231"/>
    </row>
    <row r="1598" spans="89:95">
      <c r="CK1598" s="536"/>
      <c r="CL1598" s="536"/>
      <c r="CM1598" s="81"/>
      <c r="CN1598" s="1230"/>
      <c r="CO1598" s="1231"/>
      <c r="CP1598" s="1231"/>
      <c r="CQ1598" s="1231"/>
    </row>
    <row r="1599" spans="89:95">
      <c r="CK1599" s="536"/>
      <c r="CL1599" s="536"/>
      <c r="CM1599" s="81"/>
      <c r="CN1599" s="1230"/>
      <c r="CO1599" s="1231"/>
      <c r="CP1599" s="1231"/>
      <c r="CQ1599" s="1231"/>
    </row>
    <row r="1600" spans="89:95">
      <c r="CK1600" s="536"/>
      <c r="CL1600" s="536"/>
      <c r="CM1600" s="81"/>
      <c r="CN1600" s="1230"/>
      <c r="CO1600" s="1231"/>
      <c r="CP1600" s="1231"/>
      <c r="CQ1600" s="1231"/>
    </row>
    <row r="1601" spans="89:95">
      <c r="CK1601" s="536"/>
      <c r="CL1601" s="536"/>
      <c r="CM1601" s="81"/>
      <c r="CN1601" s="1230"/>
      <c r="CO1601" s="1231"/>
      <c r="CP1601" s="1231"/>
      <c r="CQ1601" s="1231"/>
    </row>
    <row r="1602" spans="89:95">
      <c r="CK1602" s="536"/>
      <c r="CL1602" s="536"/>
      <c r="CM1602" s="81"/>
      <c r="CN1602" s="1230"/>
      <c r="CO1602" s="1231"/>
      <c r="CP1602" s="1231"/>
      <c r="CQ1602" s="1231"/>
    </row>
    <row r="1603" spans="89:95">
      <c r="CK1603" s="536"/>
      <c r="CL1603" s="536"/>
      <c r="CM1603" s="81"/>
      <c r="CN1603" s="1230"/>
      <c r="CO1603" s="1231"/>
      <c r="CP1603" s="1231"/>
      <c r="CQ1603" s="1231"/>
    </row>
    <row r="1604" spans="89:95">
      <c r="CK1604" s="536"/>
      <c r="CL1604" s="536"/>
      <c r="CM1604" s="81"/>
      <c r="CN1604" s="1230"/>
      <c r="CO1604" s="1231"/>
      <c r="CP1604" s="1231"/>
      <c r="CQ1604" s="1231"/>
    </row>
    <row r="1605" spans="89:95">
      <c r="CK1605" s="536"/>
      <c r="CL1605" s="536"/>
      <c r="CM1605" s="81"/>
      <c r="CN1605" s="1230"/>
      <c r="CO1605" s="1231"/>
      <c r="CP1605" s="1231"/>
      <c r="CQ1605" s="1231"/>
    </row>
    <row r="1606" spans="89:95">
      <c r="CK1606" s="536"/>
      <c r="CL1606" s="536"/>
      <c r="CM1606" s="81"/>
      <c r="CN1606" s="1230"/>
      <c r="CO1606" s="1231"/>
      <c r="CP1606" s="1231"/>
      <c r="CQ1606" s="1231"/>
    </row>
    <row r="1607" spans="89:95">
      <c r="CK1607" s="536"/>
      <c r="CL1607" s="536"/>
      <c r="CM1607" s="81"/>
      <c r="CN1607" s="1230"/>
      <c r="CO1607" s="1231"/>
      <c r="CP1607" s="1231"/>
      <c r="CQ1607" s="1231"/>
    </row>
    <row r="1608" spans="89:95">
      <c r="CK1608" s="536"/>
      <c r="CL1608" s="536"/>
      <c r="CM1608" s="81"/>
      <c r="CN1608" s="1230"/>
      <c r="CO1608" s="1231"/>
      <c r="CP1608" s="1231"/>
      <c r="CQ1608" s="1231"/>
    </row>
    <row r="1609" spans="89:95">
      <c r="CK1609" s="536"/>
      <c r="CL1609" s="536"/>
      <c r="CM1609" s="81"/>
      <c r="CN1609" s="1230"/>
      <c r="CO1609" s="1231"/>
      <c r="CP1609" s="1231"/>
      <c r="CQ1609" s="1231"/>
    </row>
    <row r="1610" spans="89:95">
      <c r="CK1610" s="536"/>
      <c r="CL1610" s="536"/>
      <c r="CM1610" s="81"/>
      <c r="CN1610" s="1230"/>
      <c r="CO1610" s="1231"/>
      <c r="CP1610" s="1231"/>
      <c r="CQ1610" s="1231"/>
    </row>
    <row r="1611" spans="89:95">
      <c r="CK1611" s="536"/>
      <c r="CL1611" s="536"/>
      <c r="CM1611" s="81"/>
      <c r="CN1611" s="1230"/>
      <c r="CO1611" s="1231"/>
      <c r="CP1611" s="1231"/>
      <c r="CQ1611" s="1231"/>
    </row>
    <row r="1612" spans="89:95">
      <c r="CK1612" s="536"/>
      <c r="CL1612" s="536"/>
      <c r="CM1612" s="81"/>
      <c r="CN1612" s="1230"/>
      <c r="CO1612" s="1231"/>
      <c r="CP1612" s="1231"/>
      <c r="CQ1612" s="1231"/>
    </row>
    <row r="1613" spans="89:95">
      <c r="CK1613" s="536"/>
      <c r="CL1613" s="536"/>
      <c r="CM1613" s="81"/>
      <c r="CN1613" s="1230"/>
      <c r="CO1613" s="1231"/>
      <c r="CP1613" s="1231"/>
      <c r="CQ1613" s="1231"/>
    </row>
    <row r="1614" spans="89:95">
      <c r="CK1614" s="536"/>
      <c r="CL1614" s="536"/>
      <c r="CM1614" s="81"/>
      <c r="CN1614" s="1230"/>
      <c r="CO1614" s="1231"/>
      <c r="CP1614" s="1231"/>
      <c r="CQ1614" s="1231"/>
    </row>
    <row r="1615" spans="89:95">
      <c r="CK1615" s="536"/>
      <c r="CL1615" s="536"/>
      <c r="CM1615" s="81"/>
      <c r="CN1615" s="1230"/>
      <c r="CO1615" s="1231"/>
      <c r="CP1615" s="1231"/>
      <c r="CQ1615" s="1231"/>
    </row>
    <row r="1616" spans="89:95">
      <c r="CK1616" s="536"/>
      <c r="CL1616" s="536"/>
      <c r="CM1616" s="81"/>
      <c r="CN1616" s="1230"/>
      <c r="CO1616" s="1231"/>
      <c r="CP1616" s="1231"/>
      <c r="CQ1616" s="1231"/>
    </row>
    <row r="1617" spans="89:95">
      <c r="CK1617" s="536"/>
      <c r="CL1617" s="536"/>
      <c r="CM1617" s="81"/>
      <c r="CN1617" s="1230"/>
      <c r="CO1617" s="1231"/>
      <c r="CP1617" s="1231"/>
      <c r="CQ1617" s="1231"/>
    </row>
    <row r="1618" spans="89:95">
      <c r="CK1618" s="536"/>
      <c r="CL1618" s="536"/>
      <c r="CM1618" s="81"/>
      <c r="CN1618" s="1230"/>
      <c r="CO1618" s="1231"/>
      <c r="CP1618" s="1231"/>
      <c r="CQ1618" s="1231"/>
    </row>
    <row r="1619" spans="89:95">
      <c r="CK1619" s="536"/>
      <c r="CL1619" s="536"/>
      <c r="CM1619" s="81"/>
      <c r="CN1619" s="1230"/>
      <c r="CO1619" s="1231"/>
      <c r="CP1619" s="1231"/>
      <c r="CQ1619" s="1231"/>
    </row>
    <row r="1620" spans="89:95">
      <c r="CK1620" s="536"/>
      <c r="CL1620" s="536"/>
      <c r="CM1620" s="81"/>
      <c r="CN1620" s="1230"/>
      <c r="CO1620" s="1231"/>
      <c r="CP1620" s="1231"/>
      <c r="CQ1620" s="1231"/>
    </row>
    <row r="1621" spans="89:95">
      <c r="CK1621" s="536"/>
      <c r="CL1621" s="536"/>
      <c r="CM1621" s="81"/>
      <c r="CN1621" s="1230"/>
      <c r="CO1621" s="1231"/>
      <c r="CP1621" s="1231"/>
      <c r="CQ1621" s="1231"/>
    </row>
    <row r="1622" spans="89:95">
      <c r="CK1622" s="536"/>
      <c r="CL1622" s="536"/>
      <c r="CM1622" s="81"/>
      <c r="CN1622" s="1230"/>
      <c r="CO1622" s="1231"/>
      <c r="CP1622" s="1231"/>
      <c r="CQ1622" s="1231"/>
    </row>
    <row r="1623" spans="89:95">
      <c r="CK1623" s="536"/>
      <c r="CL1623" s="536"/>
      <c r="CM1623" s="81"/>
      <c r="CN1623" s="1230"/>
      <c r="CO1623" s="1231"/>
      <c r="CP1623" s="1231"/>
      <c r="CQ1623" s="1231"/>
    </row>
    <row r="1624" spans="89:95">
      <c r="CK1624" s="536"/>
      <c r="CL1624" s="536"/>
      <c r="CM1624" s="81"/>
      <c r="CN1624" s="1230"/>
      <c r="CO1624" s="1231"/>
      <c r="CP1624" s="1231"/>
      <c r="CQ1624" s="1231"/>
    </row>
    <row r="1625" spans="89:95">
      <c r="CK1625" s="536"/>
      <c r="CL1625" s="536"/>
      <c r="CM1625" s="81"/>
      <c r="CN1625" s="1230"/>
      <c r="CO1625" s="1231"/>
      <c r="CP1625" s="1231"/>
      <c r="CQ1625" s="1231"/>
    </row>
    <row r="1626" spans="89:95">
      <c r="CK1626" s="536"/>
      <c r="CL1626" s="536"/>
      <c r="CM1626" s="81"/>
      <c r="CN1626" s="1230"/>
      <c r="CO1626" s="1231"/>
      <c r="CP1626" s="1231"/>
      <c r="CQ1626" s="1231"/>
    </row>
    <row r="1627" spans="89:95">
      <c r="CK1627" s="536"/>
      <c r="CL1627" s="536"/>
      <c r="CM1627" s="81"/>
      <c r="CN1627" s="1230"/>
      <c r="CO1627" s="1231"/>
      <c r="CP1627" s="1231"/>
      <c r="CQ1627" s="1231"/>
    </row>
    <row r="1628" spans="89:95">
      <c r="CK1628" s="536"/>
      <c r="CL1628" s="536"/>
      <c r="CM1628" s="81"/>
      <c r="CN1628" s="1230"/>
      <c r="CO1628" s="1231"/>
      <c r="CP1628" s="1231"/>
      <c r="CQ1628" s="1231"/>
    </row>
    <row r="1629" spans="89:95">
      <c r="CK1629" s="536"/>
      <c r="CL1629" s="536"/>
      <c r="CM1629" s="81"/>
      <c r="CN1629" s="1230"/>
      <c r="CO1629" s="1231"/>
      <c r="CP1629" s="1231"/>
      <c r="CQ1629" s="1231"/>
    </row>
    <row r="1630" spans="89:95">
      <c r="CK1630" s="536"/>
      <c r="CL1630" s="536"/>
      <c r="CM1630" s="81"/>
      <c r="CN1630" s="1230"/>
      <c r="CO1630" s="1231"/>
      <c r="CP1630" s="1231"/>
      <c r="CQ1630" s="1231"/>
    </row>
    <row r="1631" spans="89:95">
      <c r="CK1631" s="536"/>
      <c r="CL1631" s="536"/>
      <c r="CM1631" s="81"/>
      <c r="CN1631" s="1230"/>
      <c r="CO1631" s="1231"/>
      <c r="CP1631" s="1231"/>
      <c r="CQ1631" s="1231"/>
    </row>
    <row r="1632" spans="89:95">
      <c r="CK1632" s="536"/>
      <c r="CL1632" s="536"/>
      <c r="CM1632" s="81"/>
      <c r="CN1632" s="1230"/>
      <c r="CO1632" s="1231"/>
      <c r="CP1632" s="1231"/>
      <c r="CQ1632" s="1231"/>
    </row>
    <row r="1633" spans="89:95">
      <c r="CK1633" s="536"/>
      <c r="CL1633" s="536"/>
      <c r="CM1633" s="81"/>
      <c r="CN1633" s="1230"/>
      <c r="CO1633" s="1231"/>
      <c r="CP1633" s="1231"/>
      <c r="CQ1633" s="1231"/>
    </row>
    <row r="1634" spans="89:95">
      <c r="CK1634" s="536"/>
      <c r="CL1634" s="536"/>
      <c r="CM1634" s="81"/>
      <c r="CN1634" s="1230"/>
      <c r="CO1634" s="1231"/>
      <c r="CP1634" s="1231"/>
      <c r="CQ1634" s="1231"/>
    </row>
    <row r="1635" spans="89:95">
      <c r="CK1635" s="536"/>
      <c r="CL1635" s="536"/>
      <c r="CM1635" s="81"/>
      <c r="CN1635" s="1230"/>
      <c r="CO1635" s="1231"/>
      <c r="CP1635" s="1231"/>
      <c r="CQ1635" s="1231"/>
    </row>
    <row r="1636" spans="89:95">
      <c r="CK1636" s="536"/>
      <c r="CL1636" s="536"/>
      <c r="CM1636" s="81"/>
      <c r="CN1636" s="1230"/>
      <c r="CO1636" s="1231"/>
      <c r="CP1636" s="1231"/>
      <c r="CQ1636" s="1231"/>
    </row>
    <row r="1637" spans="89:95">
      <c r="CK1637" s="536"/>
      <c r="CL1637" s="536"/>
      <c r="CM1637" s="81"/>
      <c r="CN1637" s="1230"/>
      <c r="CO1637" s="1231"/>
      <c r="CP1637" s="1231"/>
      <c r="CQ1637" s="1231"/>
    </row>
    <row r="1638" spans="89:95">
      <c r="CK1638" s="536"/>
      <c r="CL1638" s="536"/>
      <c r="CM1638" s="81"/>
      <c r="CN1638" s="1230"/>
      <c r="CO1638" s="1231"/>
      <c r="CP1638" s="1231"/>
      <c r="CQ1638" s="1231"/>
    </row>
    <row r="1639" spans="89:95">
      <c r="CK1639" s="536"/>
      <c r="CL1639" s="536"/>
      <c r="CM1639" s="81"/>
      <c r="CN1639" s="1230"/>
      <c r="CO1639" s="1231"/>
      <c r="CP1639" s="1231"/>
      <c r="CQ1639" s="1231"/>
    </row>
    <row r="1640" spans="89:95">
      <c r="CK1640" s="536"/>
      <c r="CL1640" s="536"/>
      <c r="CM1640" s="81"/>
      <c r="CN1640" s="1230"/>
      <c r="CO1640" s="1231"/>
      <c r="CP1640" s="1231"/>
      <c r="CQ1640" s="1231"/>
    </row>
    <row r="1641" spans="89:95">
      <c r="CK1641" s="536"/>
      <c r="CL1641" s="536"/>
      <c r="CM1641" s="81"/>
      <c r="CN1641" s="1230"/>
      <c r="CO1641" s="1231"/>
      <c r="CP1641" s="1231"/>
      <c r="CQ1641" s="1231"/>
    </row>
    <row r="1642" spans="89:95">
      <c r="CK1642" s="536"/>
      <c r="CL1642" s="536"/>
      <c r="CM1642" s="81"/>
      <c r="CN1642" s="1230"/>
      <c r="CO1642" s="1231"/>
      <c r="CP1642" s="1231"/>
      <c r="CQ1642" s="1231"/>
    </row>
    <row r="1643" spans="89:95">
      <c r="CK1643" s="536"/>
      <c r="CL1643" s="536"/>
      <c r="CM1643" s="81"/>
      <c r="CN1643" s="1230"/>
      <c r="CO1643" s="1231"/>
      <c r="CP1643" s="1231"/>
      <c r="CQ1643" s="1231"/>
    </row>
    <row r="1644" spans="89:95">
      <c r="CK1644" s="536"/>
      <c r="CL1644" s="536"/>
      <c r="CM1644" s="81"/>
      <c r="CN1644" s="1230"/>
      <c r="CO1644" s="1231"/>
      <c r="CP1644" s="1231"/>
      <c r="CQ1644" s="1231"/>
    </row>
    <row r="1645" spans="89:95">
      <c r="CK1645" s="536"/>
      <c r="CL1645" s="536"/>
      <c r="CM1645" s="81"/>
      <c r="CN1645" s="1230"/>
      <c r="CO1645" s="1231"/>
      <c r="CP1645" s="1231"/>
      <c r="CQ1645" s="1231"/>
    </row>
    <row r="1646" spans="89:95">
      <c r="CK1646" s="536"/>
      <c r="CL1646" s="536"/>
      <c r="CM1646" s="81"/>
      <c r="CN1646" s="1230"/>
      <c r="CO1646" s="1231"/>
      <c r="CP1646" s="1231"/>
      <c r="CQ1646" s="1231"/>
    </row>
    <row r="1647" spans="89:95">
      <c r="CK1647" s="536"/>
      <c r="CL1647" s="536"/>
      <c r="CM1647" s="81"/>
      <c r="CN1647" s="1230"/>
      <c r="CO1647" s="1231"/>
      <c r="CP1647" s="1231"/>
      <c r="CQ1647" s="1231"/>
    </row>
    <row r="1648" spans="89:95">
      <c r="CK1648" s="536"/>
      <c r="CL1648" s="536"/>
      <c r="CM1648" s="81"/>
      <c r="CN1648" s="1230"/>
      <c r="CO1648" s="1231"/>
      <c r="CP1648" s="1231"/>
      <c r="CQ1648" s="1231"/>
    </row>
    <row r="1649" spans="89:95">
      <c r="CK1649" s="536"/>
      <c r="CL1649" s="536"/>
      <c r="CM1649" s="81"/>
      <c r="CN1649" s="1230"/>
      <c r="CO1649" s="1231"/>
      <c r="CP1649" s="1231"/>
      <c r="CQ1649" s="1231"/>
    </row>
    <row r="1650" spans="89:95">
      <c r="CK1650" s="536"/>
      <c r="CL1650" s="536"/>
      <c r="CM1650" s="81"/>
      <c r="CN1650" s="1230"/>
      <c r="CO1650" s="1231"/>
      <c r="CP1650" s="1231"/>
      <c r="CQ1650" s="1231"/>
    </row>
    <row r="1651" spans="89:95">
      <c r="CK1651" s="536"/>
      <c r="CL1651" s="536"/>
      <c r="CM1651" s="81"/>
      <c r="CN1651" s="1230"/>
      <c r="CO1651" s="1231"/>
      <c r="CP1651" s="1231"/>
      <c r="CQ1651" s="1231"/>
    </row>
    <row r="1652" spans="89:95">
      <c r="CK1652" s="536"/>
      <c r="CL1652" s="536"/>
      <c r="CM1652" s="81"/>
      <c r="CN1652" s="1230"/>
      <c r="CO1652" s="1231"/>
      <c r="CP1652" s="1231"/>
      <c r="CQ1652" s="1231"/>
    </row>
    <row r="1653" spans="89:95">
      <c r="CK1653" s="536"/>
      <c r="CL1653" s="536"/>
      <c r="CM1653" s="81"/>
      <c r="CN1653" s="1230"/>
      <c r="CO1653" s="1231"/>
      <c r="CP1653" s="1231"/>
      <c r="CQ1653" s="1231"/>
    </row>
    <row r="1654" spans="89:95">
      <c r="CK1654" s="536"/>
      <c r="CL1654" s="536"/>
      <c r="CM1654" s="81"/>
      <c r="CN1654" s="1230"/>
      <c r="CO1654" s="1231"/>
      <c r="CP1654" s="1231"/>
      <c r="CQ1654" s="1231"/>
    </row>
    <row r="1655" spans="89:95">
      <c r="CK1655" s="536"/>
      <c r="CL1655" s="536"/>
      <c r="CM1655" s="81"/>
      <c r="CN1655" s="1230"/>
      <c r="CO1655" s="1231"/>
      <c r="CP1655" s="1231"/>
      <c r="CQ1655" s="1231"/>
    </row>
    <row r="1656" spans="89:95">
      <c r="CK1656" s="536"/>
      <c r="CL1656" s="536"/>
      <c r="CM1656" s="81"/>
      <c r="CN1656" s="1230"/>
      <c r="CO1656" s="1231"/>
      <c r="CP1656" s="1231"/>
      <c r="CQ1656" s="1231"/>
    </row>
    <row r="1657" spans="89:95">
      <c r="CK1657" s="536"/>
      <c r="CL1657" s="536"/>
      <c r="CM1657" s="81"/>
      <c r="CN1657" s="1230"/>
      <c r="CO1657" s="1231"/>
      <c r="CP1657" s="1231"/>
      <c r="CQ1657" s="1231"/>
    </row>
    <row r="1658" spans="89:95">
      <c r="CK1658" s="536"/>
      <c r="CL1658" s="536"/>
      <c r="CM1658" s="81"/>
      <c r="CN1658" s="1230"/>
      <c r="CO1658" s="1231"/>
      <c r="CP1658" s="1231"/>
      <c r="CQ1658" s="1231"/>
    </row>
    <row r="1659" spans="89:95">
      <c r="CK1659" s="536"/>
      <c r="CL1659" s="536"/>
      <c r="CM1659" s="81"/>
      <c r="CN1659" s="1230"/>
      <c r="CO1659" s="1231"/>
      <c r="CP1659" s="1231"/>
      <c r="CQ1659" s="1231"/>
    </row>
    <row r="1660" spans="89:95">
      <c r="CK1660" s="536"/>
      <c r="CL1660" s="536"/>
      <c r="CM1660" s="81"/>
      <c r="CN1660" s="1230"/>
      <c r="CO1660" s="1231"/>
      <c r="CP1660" s="1231"/>
      <c r="CQ1660" s="1231"/>
    </row>
    <row r="1661" spans="89:95">
      <c r="CK1661" s="536"/>
      <c r="CL1661" s="536"/>
      <c r="CM1661" s="81"/>
      <c r="CN1661" s="1230"/>
      <c r="CO1661" s="1231"/>
      <c r="CP1661" s="1231"/>
      <c r="CQ1661" s="1231"/>
    </row>
    <row r="1662" spans="89:95">
      <c r="CK1662" s="536"/>
      <c r="CL1662" s="536"/>
      <c r="CM1662" s="81"/>
      <c r="CN1662" s="1230"/>
      <c r="CO1662" s="1231"/>
      <c r="CP1662" s="1231"/>
      <c r="CQ1662" s="1231"/>
    </row>
    <row r="1663" spans="89:95">
      <c r="CK1663" s="536"/>
      <c r="CL1663" s="536"/>
      <c r="CM1663" s="81"/>
      <c r="CN1663" s="1230"/>
      <c r="CO1663" s="1231"/>
      <c r="CP1663" s="1231"/>
      <c r="CQ1663" s="1231"/>
    </row>
    <row r="1664" spans="89:95">
      <c r="CK1664" s="536"/>
      <c r="CL1664" s="536"/>
      <c r="CM1664" s="81"/>
      <c r="CN1664" s="1230"/>
      <c r="CO1664" s="1231"/>
      <c r="CP1664" s="1231"/>
      <c r="CQ1664" s="1231"/>
    </row>
    <row r="1665" spans="89:95">
      <c r="CK1665" s="536"/>
      <c r="CL1665" s="536"/>
      <c r="CM1665" s="81"/>
      <c r="CN1665" s="1230"/>
      <c r="CO1665" s="1231"/>
      <c r="CP1665" s="1231"/>
      <c r="CQ1665" s="1231"/>
    </row>
    <row r="1666" spans="89:95">
      <c r="CK1666" s="536"/>
      <c r="CL1666" s="536"/>
      <c r="CM1666" s="81"/>
      <c r="CN1666" s="1230"/>
      <c r="CO1666" s="1231"/>
      <c r="CP1666" s="1231"/>
      <c r="CQ1666" s="1231"/>
    </row>
    <row r="1667" spans="89:95">
      <c r="CK1667" s="536"/>
      <c r="CL1667" s="536"/>
      <c r="CM1667" s="81"/>
      <c r="CN1667" s="1230"/>
      <c r="CO1667" s="1231"/>
      <c r="CP1667" s="1231"/>
      <c r="CQ1667" s="1231"/>
    </row>
    <row r="1668" spans="89:95">
      <c r="CK1668" s="536"/>
      <c r="CL1668" s="536"/>
      <c r="CM1668" s="81"/>
      <c r="CN1668" s="1230"/>
      <c r="CO1668" s="1231"/>
      <c r="CP1668" s="1231"/>
      <c r="CQ1668" s="1231"/>
    </row>
    <row r="1669" spans="89:95">
      <c r="CK1669" s="536"/>
      <c r="CL1669" s="536"/>
      <c r="CM1669" s="81"/>
      <c r="CN1669" s="1230"/>
      <c r="CO1669" s="1231"/>
      <c r="CP1669" s="1231"/>
      <c r="CQ1669" s="1231"/>
    </row>
    <row r="1670" spans="89:95">
      <c r="CK1670" s="536"/>
      <c r="CL1670" s="536"/>
      <c r="CM1670" s="81"/>
      <c r="CN1670" s="1230"/>
      <c r="CO1670" s="1231"/>
      <c r="CP1670" s="1231"/>
      <c r="CQ1670" s="1231"/>
    </row>
    <row r="1671" spans="89:95">
      <c r="CK1671" s="536"/>
      <c r="CL1671" s="536"/>
      <c r="CM1671" s="81"/>
      <c r="CN1671" s="1230"/>
      <c r="CO1671" s="1231"/>
      <c r="CP1671" s="1231"/>
      <c r="CQ1671" s="1231"/>
    </row>
    <row r="1672" spans="89:95">
      <c r="CK1672" s="536"/>
      <c r="CL1672" s="536"/>
      <c r="CM1672" s="81"/>
      <c r="CN1672" s="1230"/>
      <c r="CO1672" s="1231"/>
      <c r="CP1672" s="1231"/>
      <c r="CQ1672" s="1231"/>
    </row>
    <row r="1673" spans="89:95">
      <c r="CK1673" s="536"/>
      <c r="CL1673" s="536"/>
      <c r="CM1673" s="81"/>
      <c r="CN1673" s="1230"/>
      <c r="CO1673" s="1231"/>
      <c r="CP1673" s="1231"/>
      <c r="CQ1673" s="1231"/>
    </row>
    <row r="1674" spans="89:95">
      <c r="CK1674" s="536"/>
      <c r="CL1674" s="536"/>
      <c r="CM1674" s="81"/>
      <c r="CN1674" s="1230"/>
      <c r="CO1674" s="1231"/>
      <c r="CP1674" s="1231"/>
      <c r="CQ1674" s="1231"/>
    </row>
    <row r="1675" spans="89:95">
      <c r="CK1675" s="536"/>
      <c r="CL1675" s="536"/>
      <c r="CM1675" s="81"/>
      <c r="CN1675" s="1230"/>
      <c r="CO1675" s="1231"/>
      <c r="CP1675" s="1231"/>
      <c r="CQ1675" s="1231"/>
    </row>
    <row r="1676" spans="89:95">
      <c r="CK1676" s="536"/>
      <c r="CL1676" s="536"/>
      <c r="CM1676" s="81"/>
      <c r="CN1676" s="1230"/>
      <c r="CO1676" s="1231"/>
      <c r="CP1676" s="1231"/>
      <c r="CQ1676" s="1231"/>
    </row>
    <row r="1677" spans="89:95">
      <c r="CK1677" s="536"/>
      <c r="CL1677" s="536"/>
      <c r="CM1677" s="81"/>
      <c r="CN1677" s="1230"/>
      <c r="CO1677" s="1231"/>
      <c r="CP1677" s="1231"/>
      <c r="CQ1677" s="1231"/>
    </row>
    <row r="1678" spans="89:95">
      <c r="CK1678" s="536"/>
      <c r="CL1678" s="536"/>
      <c r="CM1678" s="81"/>
      <c r="CN1678" s="1230"/>
      <c r="CO1678" s="1231"/>
      <c r="CP1678" s="1231"/>
      <c r="CQ1678" s="1231"/>
    </row>
    <row r="1679" spans="89:95">
      <c r="CK1679" s="536"/>
      <c r="CL1679" s="536"/>
      <c r="CM1679" s="81"/>
      <c r="CN1679" s="1230"/>
      <c r="CO1679" s="1231"/>
      <c r="CP1679" s="1231"/>
      <c r="CQ1679" s="1231"/>
    </row>
    <row r="1680" spans="89:95">
      <c r="CK1680" s="536"/>
      <c r="CL1680" s="536"/>
      <c r="CM1680" s="81"/>
      <c r="CN1680" s="1230"/>
      <c r="CO1680" s="1231"/>
      <c r="CP1680" s="1231"/>
      <c r="CQ1680" s="1231"/>
    </row>
    <row r="1681" spans="89:95">
      <c r="CK1681" s="536"/>
      <c r="CL1681" s="536"/>
      <c r="CM1681" s="81"/>
      <c r="CN1681" s="1230"/>
      <c r="CO1681" s="1231"/>
      <c r="CP1681" s="1231"/>
      <c r="CQ1681" s="1231"/>
    </row>
    <row r="1682" spans="89:95">
      <c r="CK1682" s="536"/>
      <c r="CL1682" s="536"/>
      <c r="CM1682" s="81"/>
      <c r="CN1682" s="1230"/>
      <c r="CO1682" s="1231"/>
      <c r="CP1682" s="1231"/>
      <c r="CQ1682" s="1231"/>
    </row>
    <row r="1683" spans="89:95">
      <c r="CK1683" s="536"/>
      <c r="CL1683" s="536"/>
      <c r="CM1683" s="81"/>
      <c r="CN1683" s="1230"/>
      <c r="CO1683" s="1231"/>
      <c r="CP1683" s="1231"/>
      <c r="CQ1683" s="1231"/>
    </row>
    <row r="1684" spans="89:95">
      <c r="CK1684" s="536"/>
      <c r="CL1684" s="536"/>
      <c r="CM1684" s="81"/>
      <c r="CN1684" s="1230"/>
      <c r="CO1684" s="1231"/>
      <c r="CP1684" s="1231"/>
      <c r="CQ1684" s="1231"/>
    </row>
    <row r="1685" spans="89:95">
      <c r="CK1685" s="536"/>
      <c r="CL1685" s="536"/>
      <c r="CM1685" s="81"/>
      <c r="CN1685" s="1230"/>
      <c r="CO1685" s="1231"/>
      <c r="CP1685" s="1231"/>
      <c r="CQ1685" s="1231"/>
    </row>
    <row r="1686" spans="89:95">
      <c r="CK1686" s="536"/>
      <c r="CL1686" s="536"/>
      <c r="CM1686" s="81"/>
      <c r="CN1686" s="1230"/>
      <c r="CO1686" s="1231"/>
      <c r="CP1686" s="1231"/>
      <c r="CQ1686" s="1231"/>
    </row>
    <row r="1687" spans="89:95">
      <c r="CK1687" s="536"/>
      <c r="CL1687" s="536"/>
      <c r="CM1687" s="81"/>
      <c r="CN1687" s="1230"/>
      <c r="CO1687" s="1231"/>
      <c r="CP1687" s="1231"/>
      <c r="CQ1687" s="1231"/>
    </row>
    <row r="1688" spans="89:95">
      <c r="CK1688" s="536"/>
      <c r="CL1688" s="536"/>
      <c r="CM1688" s="81"/>
      <c r="CN1688" s="1230"/>
      <c r="CO1688" s="1231"/>
      <c r="CP1688" s="1231"/>
      <c r="CQ1688" s="1231"/>
    </row>
    <row r="1689" spans="89:95">
      <c r="CK1689" s="536"/>
      <c r="CL1689" s="536"/>
      <c r="CM1689" s="81"/>
      <c r="CN1689" s="1230"/>
      <c r="CO1689" s="1231"/>
      <c r="CP1689" s="1231"/>
      <c r="CQ1689" s="1231"/>
    </row>
    <row r="1690" spans="89:95">
      <c r="CK1690" s="536"/>
      <c r="CL1690" s="536"/>
      <c r="CM1690" s="81"/>
      <c r="CN1690" s="1230"/>
      <c r="CO1690" s="1231"/>
      <c r="CP1690" s="1231"/>
      <c r="CQ1690" s="1231"/>
    </row>
    <row r="1691" spans="89:95">
      <c r="CK1691" s="536"/>
      <c r="CL1691" s="536"/>
      <c r="CM1691" s="81"/>
      <c r="CN1691" s="1230"/>
      <c r="CO1691" s="1231"/>
      <c r="CP1691" s="1231"/>
      <c r="CQ1691" s="1231"/>
    </row>
    <row r="1692" spans="89:95">
      <c r="CK1692" s="536"/>
      <c r="CL1692" s="536"/>
      <c r="CM1692" s="81"/>
      <c r="CN1692" s="1230"/>
      <c r="CO1692" s="1231"/>
      <c r="CP1692" s="1231"/>
      <c r="CQ1692" s="1231"/>
    </row>
    <row r="1693" spans="89:95">
      <c r="CK1693" s="536"/>
      <c r="CL1693" s="536"/>
      <c r="CM1693" s="81"/>
      <c r="CN1693" s="1230"/>
      <c r="CO1693" s="1231"/>
      <c r="CP1693" s="1231"/>
      <c r="CQ1693" s="1231"/>
    </row>
    <row r="1694" spans="89:95">
      <c r="CK1694" s="536"/>
      <c r="CL1694" s="536"/>
      <c r="CM1694" s="81"/>
      <c r="CN1694" s="1230"/>
      <c r="CO1694" s="1231"/>
      <c r="CP1694" s="1231"/>
      <c r="CQ1694" s="1231"/>
    </row>
    <row r="1695" spans="89:95">
      <c r="CK1695" s="536"/>
      <c r="CL1695" s="536"/>
      <c r="CM1695" s="81"/>
      <c r="CN1695" s="1230"/>
      <c r="CO1695" s="1231"/>
      <c r="CP1695" s="1231"/>
      <c r="CQ1695" s="1231"/>
    </row>
    <row r="1696" spans="89:95">
      <c r="CK1696" s="536"/>
      <c r="CL1696" s="536"/>
      <c r="CM1696" s="81"/>
      <c r="CN1696" s="1230"/>
      <c r="CO1696" s="1231"/>
      <c r="CP1696" s="1231"/>
      <c r="CQ1696" s="1231"/>
    </row>
    <row r="1697" spans="89:95">
      <c r="CK1697" s="536"/>
      <c r="CL1697" s="536"/>
      <c r="CM1697" s="81"/>
      <c r="CN1697" s="1230"/>
      <c r="CO1697" s="1231"/>
      <c r="CP1697" s="1231"/>
      <c r="CQ1697" s="1231"/>
    </row>
    <row r="1698" spans="89:95">
      <c r="CK1698" s="536"/>
      <c r="CL1698" s="536"/>
      <c r="CM1698" s="81"/>
      <c r="CN1698" s="1230"/>
      <c r="CO1698" s="1231"/>
      <c r="CP1698" s="1231"/>
      <c r="CQ1698" s="1231"/>
    </row>
    <row r="1699" spans="89:95">
      <c r="CK1699" s="536"/>
      <c r="CL1699" s="536"/>
      <c r="CM1699" s="81"/>
      <c r="CN1699" s="1230"/>
      <c r="CO1699" s="1231"/>
      <c r="CP1699" s="1231"/>
      <c r="CQ1699" s="1231"/>
    </row>
    <row r="1700" spans="89:95">
      <c r="CK1700" s="536"/>
      <c r="CL1700" s="536"/>
      <c r="CM1700" s="81"/>
      <c r="CN1700" s="1230"/>
      <c r="CO1700" s="1231"/>
      <c r="CP1700" s="1231"/>
      <c r="CQ1700" s="1231"/>
    </row>
    <row r="1701" spans="89:95">
      <c r="CK1701" s="536"/>
      <c r="CL1701" s="536"/>
      <c r="CM1701" s="81"/>
      <c r="CN1701" s="1230"/>
      <c r="CO1701" s="1231"/>
      <c r="CP1701" s="1231"/>
      <c r="CQ1701" s="1231"/>
    </row>
    <row r="1702" spans="89:95">
      <c r="CK1702" s="536"/>
      <c r="CL1702" s="536"/>
      <c r="CM1702" s="81"/>
      <c r="CN1702" s="1230"/>
      <c r="CO1702" s="1231"/>
      <c r="CP1702" s="1231"/>
      <c r="CQ1702" s="1231"/>
    </row>
    <row r="1703" spans="89:95">
      <c r="CK1703" s="536"/>
      <c r="CL1703" s="536"/>
      <c r="CM1703" s="81"/>
      <c r="CN1703" s="1230"/>
      <c r="CO1703" s="1231"/>
      <c r="CP1703" s="1231"/>
      <c r="CQ1703" s="1231"/>
    </row>
    <row r="1704" spans="89:95">
      <c r="CK1704" s="536"/>
      <c r="CL1704" s="536"/>
      <c r="CM1704" s="81"/>
      <c r="CN1704" s="1230"/>
      <c r="CO1704" s="1231"/>
      <c r="CP1704" s="1231"/>
      <c r="CQ1704" s="1231"/>
    </row>
    <row r="1705" spans="89:95">
      <c r="CK1705" s="536"/>
      <c r="CL1705" s="536"/>
      <c r="CM1705" s="81"/>
      <c r="CN1705" s="1230"/>
      <c r="CO1705" s="1231"/>
      <c r="CP1705" s="1231"/>
      <c r="CQ1705" s="1231"/>
    </row>
    <row r="1706" spans="89:95">
      <c r="CK1706" s="536"/>
      <c r="CL1706" s="536"/>
      <c r="CM1706" s="81"/>
      <c r="CN1706" s="1230"/>
      <c r="CO1706" s="1231"/>
      <c r="CP1706" s="1231"/>
      <c r="CQ1706" s="1231"/>
    </row>
    <row r="1707" spans="89:95">
      <c r="CK1707" s="536"/>
      <c r="CL1707" s="536"/>
      <c r="CM1707" s="81"/>
      <c r="CN1707" s="1230"/>
      <c r="CO1707" s="1231"/>
      <c r="CP1707" s="1231"/>
      <c r="CQ1707" s="1231"/>
    </row>
    <row r="1708" spans="89:95">
      <c r="CK1708" s="536"/>
      <c r="CL1708" s="536"/>
      <c r="CM1708" s="81"/>
      <c r="CN1708" s="1230"/>
      <c r="CO1708" s="1231"/>
      <c r="CP1708" s="1231"/>
      <c r="CQ1708" s="1231"/>
    </row>
    <row r="1709" spans="89:95">
      <c r="CK1709" s="536"/>
      <c r="CL1709" s="536"/>
      <c r="CM1709" s="81"/>
      <c r="CN1709" s="1230"/>
      <c r="CO1709" s="1231"/>
      <c r="CP1709" s="1231"/>
      <c r="CQ1709" s="1231"/>
    </row>
    <row r="1710" spans="89:95">
      <c r="CK1710" s="536"/>
      <c r="CL1710" s="536"/>
      <c r="CM1710" s="81"/>
      <c r="CN1710" s="1230"/>
      <c r="CO1710" s="1231"/>
      <c r="CP1710" s="1231"/>
      <c r="CQ1710" s="1231"/>
    </row>
    <row r="1711" spans="89:95">
      <c r="CK1711" s="536"/>
      <c r="CL1711" s="536"/>
      <c r="CM1711" s="81"/>
      <c r="CN1711" s="1230"/>
      <c r="CO1711" s="1231"/>
      <c r="CP1711" s="1231"/>
      <c r="CQ1711" s="1231"/>
    </row>
    <row r="1712" spans="89:95">
      <c r="CK1712" s="536"/>
      <c r="CL1712" s="536"/>
      <c r="CM1712" s="81"/>
      <c r="CN1712" s="1230"/>
      <c r="CO1712" s="1231"/>
      <c r="CP1712" s="1231"/>
      <c r="CQ1712" s="1231"/>
    </row>
    <row r="1713" spans="89:95">
      <c r="CK1713" s="536"/>
      <c r="CL1713" s="536"/>
      <c r="CM1713" s="81"/>
      <c r="CN1713" s="1230"/>
      <c r="CO1713" s="1231"/>
      <c r="CP1713" s="1231"/>
      <c r="CQ1713" s="1231"/>
    </row>
    <row r="1714" spans="89:95">
      <c r="CK1714" s="536"/>
      <c r="CL1714" s="536"/>
      <c r="CM1714" s="81"/>
      <c r="CN1714" s="1230"/>
      <c r="CO1714" s="1231"/>
      <c r="CP1714" s="1231"/>
      <c r="CQ1714" s="1231"/>
    </row>
    <row r="1715" spans="89:95">
      <c r="CK1715" s="536"/>
      <c r="CL1715" s="536"/>
      <c r="CM1715" s="81"/>
      <c r="CN1715" s="1230"/>
      <c r="CO1715" s="1231"/>
      <c r="CP1715" s="1231"/>
      <c r="CQ1715" s="1231"/>
    </row>
    <row r="1716" spans="89:95">
      <c r="CK1716" s="536"/>
      <c r="CL1716" s="536"/>
      <c r="CM1716" s="81"/>
      <c r="CN1716" s="1230"/>
      <c r="CO1716" s="1231"/>
      <c r="CP1716" s="1231"/>
      <c r="CQ1716" s="1231"/>
    </row>
    <row r="1717" spans="89:95">
      <c r="CK1717" s="536"/>
      <c r="CL1717" s="536"/>
      <c r="CM1717" s="81"/>
      <c r="CN1717" s="1230"/>
      <c r="CO1717" s="1231"/>
      <c r="CP1717" s="1231"/>
      <c r="CQ1717" s="1231"/>
    </row>
    <row r="1718" spans="89:95">
      <c r="CK1718" s="536"/>
      <c r="CL1718" s="536"/>
      <c r="CM1718" s="81"/>
      <c r="CN1718" s="1230"/>
      <c r="CO1718" s="1231"/>
      <c r="CP1718" s="1231"/>
      <c r="CQ1718" s="1231"/>
    </row>
    <row r="1719" spans="89:95">
      <c r="CK1719" s="536"/>
      <c r="CL1719" s="536"/>
      <c r="CM1719" s="81"/>
      <c r="CN1719" s="1230"/>
      <c r="CO1719" s="1231"/>
      <c r="CP1719" s="1231"/>
      <c r="CQ1719" s="1231"/>
    </row>
    <row r="1720" spans="89:95">
      <c r="CK1720" s="536"/>
      <c r="CL1720" s="536"/>
      <c r="CM1720" s="81"/>
      <c r="CN1720" s="1230"/>
      <c r="CO1720" s="1231"/>
      <c r="CP1720" s="1231"/>
      <c r="CQ1720" s="1231"/>
    </row>
    <row r="1721" spans="89:95">
      <c r="CK1721" s="536"/>
      <c r="CL1721" s="536"/>
      <c r="CM1721" s="81"/>
      <c r="CN1721" s="1230"/>
      <c r="CO1721" s="1231"/>
      <c r="CP1721" s="1231"/>
      <c r="CQ1721" s="1231"/>
    </row>
    <row r="1722" spans="89:95">
      <c r="CK1722" s="536"/>
      <c r="CL1722" s="536"/>
      <c r="CM1722" s="81"/>
      <c r="CN1722" s="1230"/>
      <c r="CO1722" s="1231"/>
      <c r="CP1722" s="1231"/>
      <c r="CQ1722" s="1231"/>
    </row>
    <row r="1723" spans="89:95">
      <c r="CK1723" s="536"/>
      <c r="CL1723" s="536"/>
      <c r="CM1723" s="81"/>
      <c r="CN1723" s="1230"/>
      <c r="CO1723" s="1231"/>
      <c r="CP1723" s="1231"/>
      <c r="CQ1723" s="1231"/>
    </row>
    <row r="1724" spans="89:95">
      <c r="CK1724" s="536"/>
      <c r="CL1724" s="536"/>
      <c r="CM1724" s="81"/>
      <c r="CN1724" s="1230"/>
      <c r="CO1724" s="1231"/>
      <c r="CP1724" s="1231"/>
      <c r="CQ1724" s="1231"/>
    </row>
    <row r="1725" spans="89:95">
      <c r="CK1725" s="536"/>
      <c r="CL1725" s="536"/>
      <c r="CM1725" s="81"/>
      <c r="CN1725" s="1230"/>
      <c r="CO1725" s="1231"/>
      <c r="CP1725" s="1231"/>
      <c r="CQ1725" s="1231"/>
    </row>
    <row r="1726" spans="89:95">
      <c r="CK1726" s="536"/>
      <c r="CL1726" s="536"/>
      <c r="CM1726" s="81"/>
      <c r="CN1726" s="1230"/>
      <c r="CO1726" s="1231"/>
      <c r="CP1726" s="1231"/>
      <c r="CQ1726" s="1231"/>
    </row>
    <row r="1727" spans="89:95">
      <c r="CK1727" s="536"/>
      <c r="CL1727" s="536"/>
      <c r="CM1727" s="81"/>
      <c r="CN1727" s="1230"/>
      <c r="CO1727" s="1231"/>
      <c r="CP1727" s="1231"/>
      <c r="CQ1727" s="1231"/>
    </row>
    <row r="1728" spans="89:95">
      <c r="CK1728" s="536"/>
      <c r="CL1728" s="536"/>
      <c r="CM1728" s="81"/>
      <c r="CN1728" s="1230"/>
      <c r="CO1728" s="1231"/>
      <c r="CP1728" s="1231"/>
      <c r="CQ1728" s="1231"/>
    </row>
    <row r="1729" spans="89:95">
      <c r="CK1729" s="536"/>
      <c r="CL1729" s="536"/>
      <c r="CM1729" s="81"/>
      <c r="CN1729" s="1230"/>
      <c r="CO1729" s="1231"/>
      <c r="CP1729" s="1231"/>
      <c r="CQ1729" s="1231"/>
    </row>
    <row r="1730" spans="89:95">
      <c r="CK1730" s="536"/>
      <c r="CL1730" s="536"/>
      <c r="CM1730" s="81"/>
      <c r="CN1730" s="1230"/>
      <c r="CO1730" s="1231"/>
      <c r="CP1730" s="1231"/>
      <c r="CQ1730" s="1231"/>
    </row>
    <row r="1731" spans="89:95">
      <c r="CK1731" s="536"/>
      <c r="CL1731" s="536"/>
      <c r="CM1731" s="81"/>
      <c r="CN1731" s="1230"/>
      <c r="CO1731" s="1231"/>
      <c r="CP1731" s="1231"/>
      <c r="CQ1731" s="1231"/>
    </row>
    <row r="1732" spans="89:95">
      <c r="CK1732" s="536"/>
      <c r="CL1732" s="536"/>
      <c r="CM1732" s="81"/>
      <c r="CN1732" s="1230"/>
      <c r="CO1732" s="1231"/>
      <c r="CP1732" s="1231"/>
      <c r="CQ1732" s="1231"/>
    </row>
    <row r="1733" spans="89:95">
      <c r="CK1733" s="536"/>
      <c r="CL1733" s="536"/>
      <c r="CM1733" s="81"/>
      <c r="CN1733" s="1230"/>
      <c r="CO1733" s="1231"/>
      <c r="CP1733" s="1231"/>
      <c r="CQ1733" s="1231"/>
    </row>
    <row r="1734" spans="89:95">
      <c r="CK1734" s="536"/>
      <c r="CL1734" s="536"/>
      <c r="CM1734" s="81"/>
      <c r="CN1734" s="1230"/>
      <c r="CO1734" s="1231"/>
      <c r="CP1734" s="1231"/>
      <c r="CQ1734" s="1231"/>
    </row>
    <row r="1735" spans="89:95">
      <c r="CK1735" s="536"/>
      <c r="CL1735" s="536"/>
      <c r="CM1735" s="81"/>
      <c r="CN1735" s="1230"/>
      <c r="CO1735" s="1231"/>
      <c r="CP1735" s="1231"/>
      <c r="CQ1735" s="1231"/>
    </row>
    <row r="1736" spans="89:95">
      <c r="CK1736" s="536"/>
      <c r="CL1736" s="536"/>
      <c r="CM1736" s="81"/>
      <c r="CN1736" s="1230"/>
      <c r="CO1736" s="1231"/>
      <c r="CP1736" s="1231"/>
      <c r="CQ1736" s="1231"/>
    </row>
    <row r="1737" spans="89:95">
      <c r="CK1737" s="536"/>
      <c r="CL1737" s="536"/>
      <c r="CM1737" s="81"/>
      <c r="CN1737" s="1230"/>
      <c r="CO1737" s="1231"/>
      <c r="CP1737" s="1231"/>
      <c r="CQ1737" s="1231"/>
    </row>
    <row r="1738" spans="89:95">
      <c r="CK1738" s="536"/>
      <c r="CL1738" s="536"/>
      <c r="CM1738" s="81"/>
      <c r="CN1738" s="1230"/>
      <c r="CO1738" s="1231"/>
      <c r="CP1738" s="1231"/>
      <c r="CQ1738" s="1231"/>
    </row>
    <row r="1739" spans="89:95">
      <c r="CK1739" s="536"/>
      <c r="CL1739" s="536"/>
      <c r="CM1739" s="81"/>
      <c r="CN1739" s="1230"/>
      <c r="CO1739" s="1231"/>
      <c r="CP1739" s="1231"/>
      <c r="CQ1739" s="1231"/>
    </row>
    <row r="1740" spans="89:95">
      <c r="CK1740" s="536"/>
      <c r="CL1740" s="536"/>
      <c r="CM1740" s="81"/>
      <c r="CN1740" s="1230"/>
      <c r="CO1740" s="1231"/>
      <c r="CP1740" s="1231"/>
      <c r="CQ1740" s="1231"/>
    </row>
    <row r="1741" spans="89:95">
      <c r="CK1741" s="536"/>
      <c r="CL1741" s="536"/>
      <c r="CM1741" s="81"/>
      <c r="CN1741" s="1230"/>
      <c r="CO1741" s="1231"/>
      <c r="CP1741" s="1231"/>
      <c r="CQ1741" s="1231"/>
    </row>
    <row r="1742" spans="89:95">
      <c r="CK1742" s="536"/>
      <c r="CL1742" s="536"/>
      <c r="CM1742" s="81"/>
      <c r="CN1742" s="1230"/>
      <c r="CO1742" s="1231"/>
      <c r="CP1742" s="1231"/>
      <c r="CQ1742" s="1231"/>
    </row>
    <row r="1743" spans="89:95">
      <c r="CK1743" s="536"/>
      <c r="CL1743" s="536"/>
      <c r="CM1743" s="81"/>
      <c r="CN1743" s="1230"/>
      <c r="CO1743" s="1231"/>
      <c r="CP1743" s="1231"/>
      <c r="CQ1743" s="1231"/>
    </row>
    <row r="1744" spans="89:95">
      <c r="CK1744" s="536"/>
      <c r="CL1744" s="536"/>
      <c r="CM1744" s="81"/>
      <c r="CN1744" s="1230"/>
      <c r="CO1744" s="1231"/>
      <c r="CP1744" s="1231"/>
      <c r="CQ1744" s="1231"/>
    </row>
    <row r="1745" spans="89:95">
      <c r="CK1745" s="536"/>
      <c r="CL1745" s="536"/>
      <c r="CM1745" s="81"/>
      <c r="CN1745" s="1230"/>
      <c r="CO1745" s="1231"/>
      <c r="CP1745" s="1231"/>
      <c r="CQ1745" s="1231"/>
    </row>
    <row r="1746" spans="89:95">
      <c r="CK1746" s="536"/>
      <c r="CL1746" s="536"/>
      <c r="CM1746" s="81"/>
      <c r="CN1746" s="1230"/>
      <c r="CO1746" s="1231"/>
      <c r="CP1746" s="1231"/>
      <c r="CQ1746" s="1231"/>
    </row>
    <row r="1747" spans="89:95">
      <c r="CK1747" s="536"/>
      <c r="CL1747" s="536"/>
      <c r="CM1747" s="81"/>
      <c r="CN1747" s="1230"/>
      <c r="CO1747" s="1231"/>
      <c r="CP1747" s="1231"/>
      <c r="CQ1747" s="1231"/>
    </row>
    <row r="1748" spans="89:95">
      <c r="CK1748" s="536"/>
      <c r="CL1748" s="536"/>
      <c r="CM1748" s="81"/>
      <c r="CN1748" s="1230"/>
      <c r="CO1748" s="1231"/>
      <c r="CP1748" s="1231"/>
      <c r="CQ1748" s="1231"/>
    </row>
    <row r="1749" spans="89:95">
      <c r="CK1749" s="536"/>
      <c r="CL1749" s="536"/>
      <c r="CM1749" s="81"/>
      <c r="CN1749" s="1230"/>
      <c r="CO1749" s="1231"/>
      <c r="CP1749" s="1231"/>
      <c r="CQ1749" s="1231"/>
    </row>
    <row r="1750" spans="89:95">
      <c r="CK1750" s="536"/>
      <c r="CL1750" s="536"/>
      <c r="CM1750" s="81"/>
      <c r="CN1750" s="1230"/>
      <c r="CO1750" s="1231"/>
      <c r="CP1750" s="1231"/>
      <c r="CQ1750" s="1231"/>
    </row>
    <row r="1751" spans="89:95">
      <c r="CK1751" s="536"/>
      <c r="CL1751" s="536"/>
      <c r="CM1751" s="81"/>
      <c r="CN1751" s="1230"/>
      <c r="CO1751" s="1231"/>
      <c r="CP1751" s="1231"/>
      <c r="CQ1751" s="1231"/>
    </row>
    <row r="1752" spans="89:95">
      <c r="CK1752" s="536"/>
      <c r="CL1752" s="536"/>
      <c r="CM1752" s="81"/>
      <c r="CN1752" s="1230"/>
      <c r="CO1752" s="1231"/>
      <c r="CP1752" s="1231"/>
      <c r="CQ1752" s="1231"/>
    </row>
    <row r="1753" spans="89:95">
      <c r="CK1753" s="536"/>
      <c r="CL1753" s="536"/>
      <c r="CM1753" s="81"/>
      <c r="CN1753" s="1230"/>
      <c r="CO1753" s="1231"/>
      <c r="CP1753" s="1231"/>
      <c r="CQ1753" s="1231"/>
    </row>
    <row r="1754" spans="89:95">
      <c r="CK1754" s="536"/>
      <c r="CL1754" s="536"/>
      <c r="CM1754" s="81"/>
      <c r="CN1754" s="1230"/>
      <c r="CO1754" s="1231"/>
      <c r="CP1754" s="1231"/>
      <c r="CQ1754" s="1231"/>
    </row>
    <row r="1755" spans="89:95">
      <c r="CK1755" s="536"/>
      <c r="CL1755" s="536"/>
      <c r="CM1755" s="81"/>
      <c r="CN1755" s="1230"/>
      <c r="CO1755" s="1231"/>
      <c r="CP1755" s="1231"/>
      <c r="CQ1755" s="1231"/>
    </row>
    <row r="1756" spans="89:95">
      <c r="CK1756" s="536"/>
      <c r="CL1756" s="536"/>
      <c r="CM1756" s="81"/>
      <c r="CN1756" s="1230"/>
      <c r="CO1756" s="1231"/>
      <c r="CP1756" s="1231"/>
      <c r="CQ1756" s="1231"/>
    </row>
    <row r="1757" spans="89:95">
      <c r="CK1757" s="536"/>
      <c r="CL1757" s="536"/>
      <c r="CM1757" s="81"/>
      <c r="CN1757" s="1230"/>
      <c r="CO1757" s="1231"/>
      <c r="CP1757" s="1231"/>
      <c r="CQ1757" s="1231"/>
    </row>
    <row r="1758" spans="89:95">
      <c r="CK1758" s="536"/>
      <c r="CL1758" s="536"/>
      <c r="CM1758" s="81"/>
      <c r="CN1758" s="1230"/>
      <c r="CO1758" s="1231"/>
      <c r="CP1758" s="1231"/>
      <c r="CQ1758" s="1231"/>
    </row>
    <row r="1759" spans="89:95">
      <c r="CK1759" s="536"/>
      <c r="CL1759" s="536"/>
      <c r="CM1759" s="81"/>
      <c r="CN1759" s="1230"/>
      <c r="CO1759" s="1231"/>
      <c r="CP1759" s="1231"/>
      <c r="CQ1759" s="1231"/>
    </row>
    <row r="1760" spans="89:95">
      <c r="CK1760" s="536"/>
      <c r="CL1760" s="536"/>
      <c r="CM1760" s="81"/>
      <c r="CN1760" s="1230"/>
      <c r="CO1760" s="1231"/>
      <c r="CP1760" s="1231"/>
      <c r="CQ1760" s="1231"/>
    </row>
    <row r="1761" spans="89:95">
      <c r="CK1761" s="536"/>
      <c r="CL1761" s="536"/>
      <c r="CM1761" s="81"/>
      <c r="CN1761" s="1230"/>
      <c r="CO1761" s="1231"/>
      <c r="CP1761" s="1231"/>
      <c r="CQ1761" s="1231"/>
    </row>
    <row r="1762" spans="89:95">
      <c r="CK1762" s="536"/>
      <c r="CL1762" s="536"/>
      <c r="CM1762" s="81"/>
      <c r="CN1762" s="1230"/>
      <c r="CO1762" s="1231"/>
      <c r="CP1762" s="1231"/>
      <c r="CQ1762" s="1231"/>
    </row>
    <row r="1763" spans="89:95">
      <c r="CK1763" s="536"/>
      <c r="CL1763" s="536"/>
      <c r="CM1763" s="81"/>
      <c r="CN1763" s="1230"/>
      <c r="CO1763" s="1231"/>
      <c r="CP1763" s="1231"/>
      <c r="CQ1763" s="1231"/>
    </row>
    <row r="1764" spans="89:95">
      <c r="CK1764" s="536"/>
      <c r="CL1764" s="536"/>
      <c r="CM1764" s="81"/>
      <c r="CN1764" s="1230"/>
      <c r="CO1764" s="1231"/>
      <c r="CP1764" s="1231"/>
      <c r="CQ1764" s="1231"/>
    </row>
    <row r="1765" spans="89:95">
      <c r="CK1765" s="536"/>
      <c r="CL1765" s="536"/>
      <c r="CM1765" s="81"/>
      <c r="CN1765" s="1230"/>
      <c r="CO1765" s="1231"/>
      <c r="CP1765" s="1231"/>
      <c r="CQ1765" s="1231"/>
    </row>
    <row r="1766" spans="89:95">
      <c r="CK1766" s="536"/>
      <c r="CL1766" s="536"/>
      <c r="CM1766" s="81"/>
      <c r="CN1766" s="1230"/>
      <c r="CO1766" s="1231"/>
      <c r="CP1766" s="1231"/>
      <c r="CQ1766" s="1231"/>
    </row>
    <row r="1767" spans="89:95">
      <c r="CK1767" s="536"/>
      <c r="CL1767" s="536"/>
      <c r="CM1767" s="81"/>
      <c r="CN1767" s="1230"/>
      <c r="CO1767" s="1231"/>
      <c r="CP1767" s="1231"/>
      <c r="CQ1767" s="1231"/>
    </row>
    <row r="1768" spans="89:95">
      <c r="CK1768" s="536"/>
      <c r="CL1768" s="536"/>
      <c r="CM1768" s="81"/>
      <c r="CN1768" s="1230"/>
      <c r="CO1768" s="1231"/>
      <c r="CP1768" s="1231"/>
      <c r="CQ1768" s="1231"/>
    </row>
    <row r="1769" spans="89:95">
      <c r="CK1769" s="536"/>
      <c r="CL1769" s="536"/>
      <c r="CM1769" s="81"/>
      <c r="CN1769" s="1230"/>
      <c r="CO1769" s="1231"/>
      <c r="CP1769" s="1231"/>
      <c r="CQ1769" s="1231"/>
    </row>
    <row r="1770" spans="89:95">
      <c r="CK1770" s="536"/>
      <c r="CL1770" s="536"/>
      <c r="CM1770" s="81"/>
      <c r="CN1770" s="1230"/>
      <c r="CO1770" s="1231"/>
      <c r="CP1770" s="1231"/>
      <c r="CQ1770" s="1231"/>
    </row>
    <row r="1771" spans="89:95">
      <c r="CK1771" s="536"/>
      <c r="CL1771" s="536"/>
      <c r="CM1771" s="81"/>
      <c r="CN1771" s="1230"/>
      <c r="CO1771" s="1231"/>
      <c r="CP1771" s="1231"/>
      <c r="CQ1771" s="1231"/>
    </row>
    <row r="1772" spans="89:95">
      <c r="CK1772" s="536"/>
      <c r="CL1772" s="536"/>
      <c r="CM1772" s="81"/>
      <c r="CN1772" s="1230"/>
      <c r="CO1772" s="1231"/>
      <c r="CP1772" s="1231"/>
      <c r="CQ1772" s="1231"/>
    </row>
    <row r="1773" spans="89:95">
      <c r="CK1773" s="536"/>
      <c r="CL1773" s="536"/>
      <c r="CM1773" s="81"/>
      <c r="CN1773" s="1230"/>
      <c r="CO1773" s="1231"/>
      <c r="CP1773" s="1231"/>
      <c r="CQ1773" s="1231"/>
    </row>
    <row r="1774" spans="89:95">
      <c r="CK1774" s="536"/>
      <c r="CL1774" s="536"/>
      <c r="CM1774" s="81"/>
      <c r="CN1774" s="1230"/>
      <c r="CO1774" s="1231"/>
      <c r="CP1774" s="1231"/>
      <c r="CQ1774" s="1231"/>
    </row>
    <row r="1775" spans="89:95">
      <c r="CK1775" s="536"/>
      <c r="CL1775" s="536"/>
      <c r="CM1775" s="81"/>
      <c r="CN1775" s="1230"/>
      <c r="CO1775" s="1231"/>
      <c r="CP1775" s="1231"/>
      <c r="CQ1775" s="1231"/>
    </row>
    <row r="1776" spans="89:95">
      <c r="CK1776" s="536"/>
      <c r="CL1776" s="536"/>
      <c r="CM1776" s="81"/>
      <c r="CN1776" s="1230"/>
      <c r="CO1776" s="1231"/>
      <c r="CP1776" s="1231"/>
      <c r="CQ1776" s="1231"/>
    </row>
    <row r="1777" spans="89:95">
      <c r="CK1777" s="536"/>
      <c r="CL1777" s="536"/>
      <c r="CM1777" s="81"/>
      <c r="CN1777" s="1230"/>
      <c r="CO1777" s="1231"/>
      <c r="CP1777" s="1231"/>
      <c r="CQ1777" s="1231"/>
    </row>
    <row r="1778" spans="89:95">
      <c r="CK1778" s="536"/>
      <c r="CL1778" s="536"/>
      <c r="CM1778" s="81"/>
      <c r="CN1778" s="1230"/>
      <c r="CO1778" s="1231"/>
      <c r="CP1778" s="1231"/>
      <c r="CQ1778" s="1231"/>
    </row>
    <row r="1779" spans="89:95">
      <c r="CK1779" s="536"/>
      <c r="CL1779" s="536"/>
      <c r="CM1779" s="81"/>
      <c r="CN1779" s="1230"/>
      <c r="CO1779" s="1231"/>
      <c r="CP1779" s="1231"/>
      <c r="CQ1779" s="1231"/>
    </row>
    <row r="1780" spans="89:95">
      <c r="CK1780" s="536"/>
      <c r="CL1780" s="536"/>
      <c r="CM1780" s="81"/>
      <c r="CN1780" s="1230"/>
      <c r="CO1780" s="1231"/>
      <c r="CP1780" s="1231"/>
      <c r="CQ1780" s="1231"/>
    </row>
    <row r="1781" spans="89:95">
      <c r="CK1781" s="536"/>
      <c r="CL1781" s="536"/>
      <c r="CM1781" s="81"/>
      <c r="CN1781" s="1230"/>
      <c r="CO1781" s="1231"/>
      <c r="CP1781" s="1231"/>
      <c r="CQ1781" s="1231"/>
    </row>
    <row r="1782" spans="89:95">
      <c r="CK1782" s="536"/>
      <c r="CL1782" s="536"/>
      <c r="CM1782" s="81"/>
      <c r="CN1782" s="1230"/>
      <c r="CO1782" s="1231"/>
      <c r="CP1782" s="1231"/>
      <c r="CQ1782" s="1231"/>
    </row>
    <row r="1783" spans="89:95">
      <c r="CK1783" s="536"/>
      <c r="CL1783" s="536"/>
      <c r="CM1783" s="81"/>
      <c r="CN1783" s="1230"/>
      <c r="CO1783" s="1231"/>
      <c r="CP1783" s="1231"/>
      <c r="CQ1783" s="1231"/>
    </row>
    <row r="1784" spans="89:95">
      <c r="CK1784" s="536"/>
      <c r="CL1784" s="536"/>
      <c r="CM1784" s="81"/>
      <c r="CN1784" s="1230"/>
      <c r="CO1784" s="1231"/>
      <c r="CP1784" s="1231"/>
      <c r="CQ1784" s="1231"/>
    </row>
    <row r="1785" spans="89:95">
      <c r="CK1785" s="536"/>
      <c r="CL1785" s="536"/>
      <c r="CM1785" s="81"/>
      <c r="CN1785" s="1230"/>
      <c r="CO1785" s="1231"/>
      <c r="CP1785" s="1231"/>
      <c r="CQ1785" s="1231"/>
    </row>
    <row r="1786" spans="89:95">
      <c r="CK1786" s="536"/>
      <c r="CL1786" s="536"/>
      <c r="CM1786" s="81"/>
      <c r="CN1786" s="1230"/>
      <c r="CO1786" s="1231"/>
      <c r="CP1786" s="1231"/>
      <c r="CQ1786" s="1231"/>
    </row>
    <row r="1787" spans="89:95">
      <c r="CK1787" s="536"/>
      <c r="CL1787" s="536"/>
      <c r="CM1787" s="81"/>
      <c r="CN1787" s="1230"/>
      <c r="CO1787" s="1231"/>
      <c r="CP1787" s="1231"/>
      <c r="CQ1787" s="1231"/>
    </row>
    <row r="1788" spans="89:95">
      <c r="CK1788" s="536"/>
      <c r="CL1788" s="536"/>
      <c r="CM1788" s="81"/>
      <c r="CN1788" s="1230"/>
      <c r="CO1788" s="1231"/>
      <c r="CP1788" s="1231"/>
      <c r="CQ1788" s="1231"/>
    </row>
    <row r="1789" spans="89:95">
      <c r="CK1789" s="536"/>
      <c r="CL1789" s="536"/>
      <c r="CM1789" s="81"/>
      <c r="CN1789" s="1230"/>
      <c r="CO1789" s="1231"/>
      <c r="CP1789" s="1231"/>
      <c r="CQ1789" s="1231"/>
    </row>
    <row r="1790" spans="89:95">
      <c r="CK1790" s="536"/>
      <c r="CL1790" s="536"/>
      <c r="CM1790" s="81"/>
      <c r="CN1790" s="1230"/>
      <c r="CO1790" s="1231"/>
      <c r="CP1790" s="1231"/>
      <c r="CQ1790" s="1231"/>
    </row>
    <row r="1791" spans="89:95">
      <c r="CK1791" s="536"/>
      <c r="CL1791" s="536"/>
      <c r="CM1791" s="81"/>
      <c r="CN1791" s="1230"/>
      <c r="CO1791" s="1231"/>
      <c r="CP1791" s="1231"/>
      <c r="CQ1791" s="1231"/>
    </row>
    <row r="1792" spans="89:95">
      <c r="CK1792" s="536"/>
      <c r="CL1792" s="536"/>
      <c r="CM1792" s="81"/>
      <c r="CN1792" s="1230"/>
      <c r="CO1792" s="1231"/>
      <c r="CP1792" s="1231"/>
      <c r="CQ1792" s="1231"/>
    </row>
    <row r="1793" spans="89:95">
      <c r="CK1793" s="536"/>
      <c r="CL1793" s="536"/>
      <c r="CM1793" s="81"/>
      <c r="CN1793" s="1230"/>
      <c r="CO1793" s="1231"/>
      <c r="CP1793" s="1231"/>
      <c r="CQ1793" s="1231"/>
    </row>
    <row r="1794" spans="89:95">
      <c r="CK1794" s="536"/>
      <c r="CL1794" s="536"/>
      <c r="CM1794" s="81"/>
      <c r="CN1794" s="1230"/>
      <c r="CO1794" s="1231"/>
      <c r="CP1794" s="1231"/>
      <c r="CQ1794" s="1231"/>
    </row>
    <row r="1795" spans="89:95">
      <c r="CK1795" s="536"/>
      <c r="CL1795" s="536"/>
      <c r="CM1795" s="81"/>
      <c r="CN1795" s="1230"/>
      <c r="CO1795" s="1231"/>
      <c r="CP1795" s="1231"/>
      <c r="CQ1795" s="1231"/>
    </row>
    <row r="1796" spans="89:95">
      <c r="CK1796" s="536"/>
      <c r="CL1796" s="536"/>
      <c r="CM1796" s="81"/>
      <c r="CN1796" s="1230"/>
      <c r="CO1796" s="1231"/>
      <c r="CP1796" s="1231"/>
      <c r="CQ1796" s="1231"/>
    </row>
    <row r="1797" spans="89:95">
      <c r="CK1797" s="536"/>
      <c r="CL1797" s="536"/>
      <c r="CM1797" s="81"/>
      <c r="CN1797" s="1230"/>
      <c r="CO1797" s="1231"/>
      <c r="CP1797" s="1231"/>
      <c r="CQ1797" s="1231"/>
    </row>
    <row r="1798" spans="89:95">
      <c r="CK1798" s="536"/>
      <c r="CL1798" s="536"/>
      <c r="CM1798" s="81"/>
      <c r="CN1798" s="1230"/>
      <c r="CO1798" s="1231"/>
      <c r="CP1798" s="1231"/>
      <c r="CQ1798" s="1231"/>
    </row>
    <row r="1799" spans="89:95">
      <c r="CK1799" s="536"/>
      <c r="CL1799" s="536"/>
      <c r="CM1799" s="81"/>
      <c r="CN1799" s="1230"/>
      <c r="CO1799" s="1231"/>
      <c r="CP1799" s="1231"/>
      <c r="CQ1799" s="1231"/>
    </row>
    <row r="1800" spans="89:95">
      <c r="CK1800" s="536"/>
      <c r="CL1800" s="536"/>
      <c r="CM1800" s="81"/>
      <c r="CN1800" s="1230"/>
      <c r="CO1800" s="1231"/>
      <c r="CP1800" s="1231"/>
      <c r="CQ1800" s="1231"/>
    </row>
    <row r="1801" spans="89:95">
      <c r="CK1801" s="536"/>
      <c r="CL1801" s="536"/>
      <c r="CM1801" s="81"/>
      <c r="CN1801" s="1230"/>
      <c r="CO1801" s="1231"/>
      <c r="CP1801" s="1231"/>
      <c r="CQ1801" s="1231"/>
    </row>
    <row r="1802" spans="89:95">
      <c r="CK1802" s="536"/>
      <c r="CL1802" s="536"/>
      <c r="CM1802" s="81"/>
      <c r="CN1802" s="1230"/>
      <c r="CO1802" s="1231"/>
      <c r="CP1802" s="1231"/>
      <c r="CQ1802" s="1231"/>
    </row>
    <row r="1803" spans="89:95">
      <c r="CK1803" s="536"/>
      <c r="CL1803" s="536"/>
      <c r="CM1803" s="81"/>
      <c r="CN1803" s="1230"/>
      <c r="CO1803" s="1231"/>
      <c r="CP1803" s="1231"/>
      <c r="CQ1803" s="1231"/>
    </row>
    <row r="1804" spans="89:95">
      <c r="CK1804" s="536"/>
      <c r="CL1804" s="536"/>
      <c r="CM1804" s="81"/>
      <c r="CN1804" s="1230"/>
      <c r="CO1804" s="1231"/>
      <c r="CP1804" s="1231"/>
      <c r="CQ1804" s="1231"/>
    </row>
    <row r="1805" spans="89:95">
      <c r="CK1805" s="536"/>
      <c r="CL1805" s="536"/>
      <c r="CM1805" s="81"/>
      <c r="CN1805" s="1230"/>
      <c r="CO1805" s="1231"/>
      <c r="CP1805" s="1231"/>
      <c r="CQ1805" s="1231"/>
    </row>
    <row r="1806" spans="89:95">
      <c r="CK1806" s="536"/>
      <c r="CL1806" s="536"/>
      <c r="CM1806" s="81"/>
      <c r="CN1806" s="1230"/>
      <c r="CO1806" s="1231"/>
      <c r="CP1806" s="1231"/>
      <c r="CQ1806" s="1231"/>
    </row>
    <row r="1807" spans="89:95">
      <c r="CK1807" s="536"/>
      <c r="CL1807" s="536"/>
      <c r="CM1807" s="81"/>
      <c r="CN1807" s="1230"/>
      <c r="CO1807" s="1231"/>
      <c r="CP1807" s="1231"/>
      <c r="CQ1807" s="1231"/>
    </row>
    <row r="1808" spans="89:95">
      <c r="CK1808" s="536"/>
      <c r="CL1808" s="536"/>
      <c r="CM1808" s="81"/>
      <c r="CN1808" s="1230"/>
      <c r="CO1808" s="1231"/>
      <c r="CP1808" s="1231"/>
      <c r="CQ1808" s="1231"/>
    </row>
    <row r="1809" spans="89:95">
      <c r="CK1809" s="536"/>
      <c r="CL1809" s="536"/>
      <c r="CM1809" s="81"/>
      <c r="CN1809" s="1230"/>
      <c r="CO1809" s="1231"/>
      <c r="CP1809" s="1231"/>
      <c r="CQ1809" s="1231"/>
    </row>
    <row r="1810" spans="89:95">
      <c r="CK1810" s="536"/>
      <c r="CL1810" s="536"/>
      <c r="CM1810" s="81"/>
      <c r="CN1810" s="1230"/>
      <c r="CO1810" s="1231"/>
      <c r="CP1810" s="1231"/>
      <c r="CQ1810" s="1231"/>
    </row>
    <row r="1811" spans="89:95">
      <c r="CK1811" s="536"/>
      <c r="CL1811" s="536"/>
      <c r="CM1811" s="81"/>
      <c r="CN1811" s="1230"/>
      <c r="CO1811" s="1231"/>
      <c r="CP1811" s="1231"/>
      <c r="CQ1811" s="1231"/>
    </row>
    <row r="1812" spans="89:95">
      <c r="CK1812" s="536"/>
      <c r="CL1812" s="536"/>
      <c r="CM1812" s="81"/>
      <c r="CN1812" s="1230"/>
      <c r="CO1812" s="1231"/>
      <c r="CP1812" s="1231"/>
      <c r="CQ1812" s="1231"/>
    </row>
    <row r="1813" spans="89:95">
      <c r="CK1813" s="536"/>
      <c r="CL1813" s="536"/>
      <c r="CM1813" s="81"/>
      <c r="CN1813" s="1230"/>
      <c r="CO1813" s="1231"/>
      <c r="CP1813" s="1231"/>
      <c r="CQ1813" s="1231"/>
    </row>
    <row r="1814" spans="89:95">
      <c r="CK1814" s="536"/>
      <c r="CL1814" s="536"/>
      <c r="CM1814" s="81"/>
      <c r="CN1814" s="1230"/>
      <c r="CO1814" s="1231"/>
      <c r="CP1814" s="1231"/>
      <c r="CQ1814" s="1231"/>
    </row>
    <row r="1815" spans="89:95">
      <c r="CK1815" s="536"/>
      <c r="CL1815" s="536"/>
      <c r="CM1815" s="81"/>
      <c r="CN1815" s="1230"/>
      <c r="CO1815" s="1231"/>
      <c r="CP1815" s="1231"/>
      <c r="CQ1815" s="1231"/>
    </row>
    <row r="1816" spans="89:95">
      <c r="CK1816" s="536"/>
      <c r="CL1816" s="536"/>
      <c r="CM1816" s="81"/>
      <c r="CN1816" s="1230"/>
      <c r="CO1816" s="1231"/>
      <c r="CP1816" s="1231"/>
      <c r="CQ1816" s="1231"/>
    </row>
    <row r="1817" spans="89:95">
      <c r="CK1817" s="536"/>
      <c r="CL1817" s="536"/>
      <c r="CM1817" s="81"/>
      <c r="CN1817" s="1230"/>
      <c r="CO1817" s="1231"/>
      <c r="CP1817" s="1231"/>
      <c r="CQ1817" s="1231"/>
    </row>
    <row r="1818" spans="89:95">
      <c r="CK1818" s="536"/>
      <c r="CL1818" s="536"/>
      <c r="CM1818" s="81"/>
      <c r="CN1818" s="1230"/>
      <c r="CO1818" s="1231"/>
      <c r="CP1818" s="1231"/>
      <c r="CQ1818" s="1231"/>
    </row>
    <row r="1819" spans="89:95">
      <c r="CK1819" s="536"/>
      <c r="CL1819" s="536"/>
      <c r="CM1819" s="81"/>
      <c r="CN1819" s="1230"/>
      <c r="CO1819" s="1231"/>
      <c r="CP1819" s="1231"/>
      <c r="CQ1819" s="1231"/>
    </row>
    <row r="1820" spans="89:95">
      <c r="CK1820" s="536"/>
      <c r="CL1820" s="536"/>
      <c r="CM1820" s="81"/>
      <c r="CN1820" s="1230"/>
      <c r="CO1820" s="1231"/>
      <c r="CP1820" s="1231"/>
      <c r="CQ1820" s="1231"/>
    </row>
    <row r="1821" spans="89:95">
      <c r="CK1821" s="536"/>
      <c r="CL1821" s="536"/>
      <c r="CM1821" s="81"/>
      <c r="CN1821" s="1230"/>
      <c r="CO1821" s="1231"/>
      <c r="CP1821" s="1231"/>
      <c r="CQ1821" s="1231"/>
    </row>
    <row r="1822" spans="89:95">
      <c r="CK1822" s="536"/>
      <c r="CL1822" s="536"/>
      <c r="CM1822" s="81"/>
      <c r="CN1822" s="1230"/>
      <c r="CO1822" s="1231"/>
      <c r="CP1822" s="1231"/>
      <c r="CQ1822" s="1231"/>
    </row>
    <row r="1823" spans="89:95">
      <c r="CK1823" s="536"/>
      <c r="CL1823" s="536"/>
      <c r="CM1823" s="81"/>
      <c r="CN1823" s="1230"/>
      <c r="CO1823" s="1231"/>
      <c r="CP1823" s="1231"/>
      <c r="CQ1823" s="1231"/>
    </row>
    <row r="1824" spans="89:95">
      <c r="CK1824" s="536"/>
      <c r="CL1824" s="536"/>
      <c r="CM1824" s="81"/>
      <c r="CN1824" s="1230"/>
      <c r="CO1824" s="1231"/>
      <c r="CP1824" s="1231"/>
      <c r="CQ1824" s="1231"/>
    </row>
    <row r="1825" spans="89:95">
      <c r="CK1825" s="536"/>
      <c r="CL1825" s="536"/>
      <c r="CM1825" s="81"/>
      <c r="CN1825" s="1230"/>
      <c r="CO1825" s="1231"/>
      <c r="CP1825" s="1231"/>
      <c r="CQ1825" s="1231"/>
    </row>
    <row r="1826" spans="89:95">
      <c r="CK1826" s="536"/>
      <c r="CL1826" s="536"/>
      <c r="CM1826" s="81"/>
      <c r="CN1826" s="1230"/>
      <c r="CO1826" s="1231"/>
      <c r="CP1826" s="1231"/>
      <c r="CQ1826" s="1231"/>
    </row>
    <row r="1827" spans="89:95">
      <c r="CK1827" s="536"/>
      <c r="CL1827" s="536"/>
      <c r="CM1827" s="81"/>
      <c r="CN1827" s="1230"/>
      <c r="CO1827" s="1231"/>
      <c r="CP1827" s="1231"/>
      <c r="CQ1827" s="1231"/>
    </row>
    <row r="1828" spans="89:95">
      <c r="CK1828" s="536"/>
      <c r="CL1828" s="536"/>
      <c r="CM1828" s="81"/>
      <c r="CN1828" s="1230"/>
      <c r="CO1828" s="1231"/>
      <c r="CP1828" s="1231"/>
      <c r="CQ1828" s="1231"/>
    </row>
    <row r="1829" spans="89:95">
      <c r="CK1829" s="536"/>
      <c r="CL1829" s="536"/>
      <c r="CM1829" s="81"/>
      <c r="CN1829" s="1230"/>
      <c r="CO1829" s="1231"/>
      <c r="CP1829" s="1231"/>
      <c r="CQ1829" s="1231"/>
    </row>
    <row r="1830" spans="89:95">
      <c r="CK1830" s="536"/>
      <c r="CL1830" s="536"/>
      <c r="CM1830" s="81"/>
      <c r="CN1830" s="1230"/>
      <c r="CO1830" s="1231"/>
      <c r="CP1830" s="1231"/>
      <c r="CQ1830" s="1231"/>
    </row>
    <row r="1831" spans="89:95">
      <c r="CK1831" s="536"/>
      <c r="CL1831" s="536"/>
      <c r="CM1831" s="81"/>
      <c r="CN1831" s="1230"/>
      <c r="CO1831" s="1231"/>
      <c r="CP1831" s="1231"/>
      <c r="CQ1831" s="1231"/>
    </row>
    <row r="1832" spans="89:95">
      <c r="CK1832" s="536"/>
      <c r="CL1832" s="536"/>
      <c r="CM1832" s="81"/>
      <c r="CN1832" s="1230"/>
      <c r="CO1832" s="1231"/>
      <c r="CP1832" s="1231"/>
      <c r="CQ1832" s="1231"/>
    </row>
    <row r="1833" spans="89:95">
      <c r="CK1833" s="536"/>
      <c r="CL1833" s="536"/>
      <c r="CM1833" s="81"/>
      <c r="CN1833" s="1230"/>
      <c r="CO1833" s="1231"/>
      <c r="CP1833" s="1231"/>
      <c r="CQ1833" s="1231"/>
    </row>
    <row r="1834" spans="89:95">
      <c r="CK1834" s="536"/>
      <c r="CL1834" s="536"/>
      <c r="CM1834" s="81"/>
      <c r="CN1834" s="1230"/>
      <c r="CO1834" s="1231"/>
      <c r="CP1834" s="1231"/>
      <c r="CQ1834" s="1231"/>
    </row>
    <row r="1835" spans="89:95">
      <c r="CK1835" s="536"/>
      <c r="CL1835" s="536"/>
      <c r="CM1835" s="81"/>
      <c r="CN1835" s="1230"/>
      <c r="CO1835" s="1231"/>
      <c r="CP1835" s="1231"/>
      <c r="CQ1835" s="1231"/>
    </row>
    <row r="1836" spans="89:95">
      <c r="CK1836" s="536"/>
      <c r="CL1836" s="536"/>
      <c r="CM1836" s="81"/>
      <c r="CN1836" s="1230"/>
      <c r="CO1836" s="1231"/>
      <c r="CP1836" s="1231"/>
      <c r="CQ1836" s="1231"/>
    </row>
    <row r="1837" spans="89:95">
      <c r="CK1837" s="536"/>
      <c r="CL1837" s="536"/>
      <c r="CM1837" s="81"/>
      <c r="CN1837" s="1230"/>
      <c r="CO1837" s="1231"/>
      <c r="CP1837" s="1231"/>
      <c r="CQ1837" s="1231"/>
    </row>
    <row r="1838" spans="89:95">
      <c r="CK1838" s="536"/>
      <c r="CL1838" s="536"/>
      <c r="CM1838" s="81"/>
      <c r="CN1838" s="1230"/>
      <c r="CO1838" s="1231"/>
      <c r="CP1838" s="1231"/>
      <c r="CQ1838" s="1231"/>
    </row>
    <row r="1839" spans="89:95">
      <c r="CK1839" s="536"/>
      <c r="CL1839" s="536"/>
      <c r="CM1839" s="81"/>
      <c r="CN1839" s="1230"/>
      <c r="CO1839" s="1231"/>
      <c r="CP1839" s="1231"/>
      <c r="CQ1839" s="1231"/>
    </row>
    <row r="1840" spans="89:95">
      <c r="CK1840" s="536"/>
      <c r="CL1840" s="536"/>
      <c r="CM1840" s="81"/>
      <c r="CN1840" s="1230"/>
      <c r="CO1840" s="1231"/>
      <c r="CP1840" s="1231"/>
      <c r="CQ1840" s="1231"/>
    </row>
    <row r="1841" spans="89:95">
      <c r="CK1841" s="536"/>
      <c r="CL1841" s="536"/>
      <c r="CM1841" s="81"/>
      <c r="CN1841" s="1230"/>
      <c r="CO1841" s="1231"/>
      <c r="CP1841" s="1231"/>
      <c r="CQ1841" s="1231"/>
    </row>
    <row r="1842" spans="89:95">
      <c r="CK1842" s="536"/>
      <c r="CL1842" s="536"/>
      <c r="CM1842" s="81"/>
      <c r="CN1842" s="1230"/>
      <c r="CO1842" s="1231"/>
      <c r="CP1842" s="1231"/>
      <c r="CQ1842" s="1231"/>
    </row>
    <row r="1843" spans="89:95">
      <c r="CK1843" s="536"/>
      <c r="CL1843" s="536"/>
      <c r="CM1843" s="81"/>
      <c r="CN1843" s="1230"/>
      <c r="CO1843" s="1231"/>
      <c r="CP1843" s="1231"/>
      <c r="CQ1843" s="1231"/>
    </row>
    <row r="1844" spans="89:95">
      <c r="CK1844" s="536"/>
      <c r="CL1844" s="536"/>
      <c r="CM1844" s="81"/>
      <c r="CN1844" s="1230"/>
      <c r="CO1844" s="1231"/>
      <c r="CP1844" s="1231"/>
      <c r="CQ1844" s="1231"/>
    </row>
    <row r="1845" spans="89:95">
      <c r="CK1845" s="536"/>
      <c r="CL1845" s="536"/>
      <c r="CM1845" s="81"/>
      <c r="CN1845" s="1230"/>
      <c r="CO1845" s="1231"/>
      <c r="CP1845" s="1231"/>
      <c r="CQ1845" s="1231"/>
    </row>
    <row r="1846" spans="89:95">
      <c r="CK1846" s="536"/>
      <c r="CL1846" s="536"/>
      <c r="CM1846" s="81"/>
      <c r="CN1846" s="1230"/>
      <c r="CO1846" s="1231"/>
      <c r="CP1846" s="1231"/>
      <c r="CQ1846" s="1231"/>
    </row>
    <row r="1847" spans="89:95">
      <c r="CK1847" s="536"/>
      <c r="CL1847" s="536"/>
      <c r="CM1847" s="81"/>
      <c r="CN1847" s="1230"/>
      <c r="CO1847" s="1231"/>
      <c r="CP1847" s="1231"/>
      <c r="CQ1847" s="1231"/>
    </row>
    <row r="1848" spans="89:95">
      <c r="CK1848" s="536"/>
      <c r="CL1848" s="536"/>
      <c r="CM1848" s="81"/>
      <c r="CN1848" s="1230"/>
      <c r="CO1848" s="1231"/>
      <c r="CP1848" s="1231"/>
      <c r="CQ1848" s="1231"/>
    </row>
    <row r="1849" spans="89:95">
      <c r="CK1849" s="536"/>
      <c r="CL1849" s="536"/>
      <c r="CM1849" s="81"/>
      <c r="CN1849" s="1230"/>
      <c r="CO1849" s="1231"/>
      <c r="CP1849" s="1231"/>
      <c r="CQ1849" s="1231"/>
    </row>
    <row r="1850" spans="89:95">
      <c r="CK1850" s="536"/>
      <c r="CL1850" s="536"/>
      <c r="CM1850" s="81"/>
      <c r="CN1850" s="1230"/>
      <c r="CO1850" s="1231"/>
      <c r="CP1850" s="1231"/>
      <c r="CQ1850" s="1231"/>
    </row>
    <row r="1851" spans="89:95">
      <c r="CK1851" s="536"/>
      <c r="CL1851" s="536"/>
      <c r="CM1851" s="81"/>
      <c r="CN1851" s="1230"/>
      <c r="CO1851" s="1231"/>
      <c r="CP1851" s="1231"/>
      <c r="CQ1851" s="1231"/>
    </row>
    <row r="1852" spans="89:95">
      <c r="CK1852" s="536"/>
      <c r="CL1852" s="536"/>
      <c r="CM1852" s="81"/>
      <c r="CN1852" s="1230"/>
      <c r="CO1852" s="1231"/>
      <c r="CP1852" s="1231"/>
      <c r="CQ1852" s="1231"/>
    </row>
    <row r="1853" spans="89:95">
      <c r="CK1853" s="536"/>
      <c r="CL1853" s="536"/>
      <c r="CM1853" s="81"/>
      <c r="CN1853" s="1230"/>
      <c r="CO1853" s="1231"/>
      <c r="CP1853" s="1231"/>
      <c r="CQ1853" s="1231"/>
    </row>
    <row r="1854" spans="89:95">
      <c r="CK1854" s="536"/>
      <c r="CL1854" s="536"/>
      <c r="CM1854" s="81"/>
      <c r="CN1854" s="1230"/>
      <c r="CO1854" s="1231"/>
      <c r="CP1854" s="1231"/>
      <c r="CQ1854" s="1231"/>
    </row>
    <row r="1855" spans="89:95">
      <c r="CK1855" s="536"/>
      <c r="CL1855" s="536"/>
      <c r="CM1855" s="81"/>
      <c r="CN1855" s="1230"/>
      <c r="CO1855" s="1231"/>
      <c r="CP1855" s="1231"/>
      <c r="CQ1855" s="1231"/>
    </row>
    <row r="1856" spans="89:95">
      <c r="CK1856" s="536"/>
      <c r="CL1856" s="536"/>
      <c r="CM1856" s="81"/>
      <c r="CN1856" s="1230"/>
      <c r="CO1856" s="1231"/>
      <c r="CP1856" s="1231"/>
      <c r="CQ1856" s="1231"/>
    </row>
    <row r="1857" spans="89:95">
      <c r="CK1857" s="536"/>
      <c r="CL1857" s="536"/>
      <c r="CM1857" s="81"/>
      <c r="CN1857" s="1230"/>
      <c r="CO1857" s="1231"/>
      <c r="CP1857" s="1231"/>
      <c r="CQ1857" s="1231"/>
    </row>
    <row r="1858" spans="89:95">
      <c r="CK1858" s="536"/>
      <c r="CL1858" s="536"/>
      <c r="CM1858" s="81"/>
      <c r="CN1858" s="1230"/>
      <c r="CO1858" s="1231"/>
      <c r="CP1858" s="1231"/>
      <c r="CQ1858" s="1231"/>
    </row>
    <row r="1859" spans="89:95">
      <c r="CK1859" s="536"/>
      <c r="CL1859" s="536"/>
      <c r="CM1859" s="81"/>
      <c r="CN1859" s="1230"/>
      <c r="CO1859" s="1231"/>
      <c r="CP1859" s="1231"/>
      <c r="CQ1859" s="1231"/>
    </row>
    <row r="1860" spans="89:95">
      <c r="CK1860" s="536"/>
      <c r="CL1860" s="536"/>
      <c r="CM1860" s="81"/>
      <c r="CN1860" s="1230"/>
      <c r="CO1860" s="1231"/>
      <c r="CP1860" s="1231"/>
      <c r="CQ1860" s="1231"/>
    </row>
    <row r="1861" spans="89:95">
      <c r="CK1861" s="536"/>
      <c r="CL1861" s="536"/>
      <c r="CM1861" s="81"/>
      <c r="CN1861" s="1230"/>
      <c r="CO1861" s="1231"/>
      <c r="CP1861" s="1231"/>
      <c r="CQ1861" s="1231"/>
    </row>
    <row r="1862" spans="89:95">
      <c r="CK1862" s="536"/>
      <c r="CL1862" s="536"/>
      <c r="CM1862" s="81"/>
      <c r="CN1862" s="1230"/>
      <c r="CO1862" s="1231"/>
      <c r="CP1862" s="1231"/>
      <c r="CQ1862" s="1231"/>
    </row>
    <row r="1863" spans="89:95">
      <c r="CK1863" s="536"/>
      <c r="CL1863" s="536"/>
      <c r="CM1863" s="81"/>
      <c r="CN1863" s="1230"/>
      <c r="CO1863" s="1231"/>
      <c r="CP1863" s="1231"/>
      <c r="CQ1863" s="1231"/>
    </row>
    <row r="1864" spans="89:95">
      <c r="CK1864" s="536"/>
      <c r="CL1864" s="536"/>
      <c r="CM1864" s="81"/>
      <c r="CN1864" s="1230"/>
      <c r="CO1864" s="1231"/>
      <c r="CP1864" s="1231"/>
      <c r="CQ1864" s="1231"/>
    </row>
    <row r="1865" spans="89:95">
      <c r="CK1865" s="536"/>
      <c r="CL1865" s="536"/>
      <c r="CM1865" s="81"/>
      <c r="CN1865" s="1230"/>
      <c r="CO1865" s="1231"/>
      <c r="CP1865" s="1231"/>
      <c r="CQ1865" s="1231"/>
    </row>
    <row r="1866" spans="89:95">
      <c r="CK1866" s="536"/>
      <c r="CL1866" s="536"/>
      <c r="CM1866" s="81"/>
      <c r="CN1866" s="1230"/>
      <c r="CO1866" s="1231"/>
      <c r="CP1866" s="1231"/>
      <c r="CQ1866" s="1231"/>
    </row>
    <row r="1867" spans="89:95">
      <c r="CK1867" s="536"/>
      <c r="CL1867" s="536"/>
      <c r="CM1867" s="81"/>
      <c r="CN1867" s="1230"/>
      <c r="CO1867" s="1231"/>
      <c r="CP1867" s="1231"/>
      <c r="CQ1867" s="1231"/>
    </row>
    <row r="1868" spans="89:95">
      <c r="CK1868" s="536"/>
      <c r="CL1868" s="536"/>
      <c r="CM1868" s="81"/>
      <c r="CN1868" s="1230"/>
      <c r="CO1868" s="1231"/>
      <c r="CP1868" s="1231"/>
      <c r="CQ1868" s="1231"/>
    </row>
    <row r="1869" spans="89:95">
      <c r="CK1869" s="536"/>
      <c r="CL1869" s="536"/>
      <c r="CM1869" s="81"/>
      <c r="CN1869" s="1230"/>
      <c r="CO1869" s="1231"/>
      <c r="CP1869" s="1231"/>
      <c r="CQ1869" s="1231"/>
    </row>
    <row r="1870" spans="89:95">
      <c r="CK1870" s="536"/>
      <c r="CL1870" s="536"/>
      <c r="CM1870" s="81"/>
      <c r="CN1870" s="1230"/>
      <c r="CO1870" s="1231"/>
      <c r="CP1870" s="1231"/>
      <c r="CQ1870" s="1231"/>
    </row>
    <row r="1871" spans="89:95">
      <c r="CK1871" s="536"/>
      <c r="CL1871" s="536"/>
      <c r="CM1871" s="81"/>
      <c r="CN1871" s="1230"/>
      <c r="CO1871" s="1231"/>
      <c r="CP1871" s="1231"/>
      <c r="CQ1871" s="1231"/>
    </row>
    <row r="1872" spans="89:95">
      <c r="CK1872" s="536"/>
      <c r="CL1872" s="536"/>
      <c r="CM1872" s="81"/>
      <c r="CN1872" s="1230"/>
      <c r="CO1872" s="1231"/>
      <c r="CP1872" s="1231"/>
      <c r="CQ1872" s="1231"/>
    </row>
    <row r="1873" spans="89:95">
      <c r="CK1873" s="536"/>
      <c r="CL1873" s="536"/>
      <c r="CM1873" s="81"/>
      <c r="CN1873" s="1230"/>
      <c r="CO1873" s="1231"/>
      <c r="CP1873" s="1231"/>
      <c r="CQ1873" s="1231"/>
    </row>
    <row r="1874" spans="89:95">
      <c r="CK1874" s="536"/>
      <c r="CL1874" s="536"/>
      <c r="CM1874" s="81"/>
      <c r="CN1874" s="1230"/>
      <c r="CO1874" s="1231"/>
      <c r="CP1874" s="1231"/>
      <c r="CQ1874" s="1231"/>
    </row>
    <row r="1875" spans="89:95">
      <c r="CK1875" s="536"/>
      <c r="CL1875" s="536"/>
      <c r="CM1875" s="81"/>
      <c r="CN1875" s="1230"/>
      <c r="CO1875" s="1231"/>
      <c r="CP1875" s="1231"/>
      <c r="CQ1875" s="1231"/>
    </row>
    <row r="1876" spans="89:95">
      <c r="CK1876" s="536"/>
      <c r="CL1876" s="536"/>
      <c r="CM1876" s="81"/>
      <c r="CN1876" s="1230"/>
      <c r="CO1876" s="1231"/>
      <c r="CP1876" s="1231"/>
      <c r="CQ1876" s="1231"/>
    </row>
    <row r="1877" spans="89:95">
      <c r="CK1877" s="536"/>
      <c r="CL1877" s="536"/>
      <c r="CM1877" s="81"/>
      <c r="CN1877" s="1230"/>
      <c r="CO1877" s="1231"/>
      <c r="CP1877" s="1231"/>
      <c r="CQ1877" s="1231"/>
    </row>
    <row r="1878" spans="89:95">
      <c r="CK1878" s="536"/>
      <c r="CL1878" s="536"/>
      <c r="CM1878" s="81"/>
      <c r="CN1878" s="1230"/>
      <c r="CO1878" s="1231"/>
      <c r="CP1878" s="1231"/>
      <c r="CQ1878" s="1231"/>
    </row>
    <row r="1879" spans="89:95">
      <c r="CK1879" s="536"/>
      <c r="CL1879" s="536"/>
      <c r="CM1879" s="81"/>
      <c r="CN1879" s="1230"/>
      <c r="CO1879" s="1231"/>
      <c r="CP1879" s="1231"/>
      <c r="CQ1879" s="1231"/>
    </row>
    <row r="1880" spans="89:95">
      <c r="CK1880" s="536"/>
      <c r="CL1880" s="536"/>
      <c r="CM1880" s="81"/>
      <c r="CN1880" s="1230"/>
      <c r="CO1880" s="1231"/>
      <c r="CP1880" s="1231"/>
      <c r="CQ1880" s="1231"/>
    </row>
    <row r="1881" spans="89:95">
      <c r="CK1881" s="536"/>
      <c r="CL1881" s="536"/>
      <c r="CM1881" s="81"/>
      <c r="CN1881" s="1230"/>
      <c r="CO1881" s="1231"/>
      <c r="CP1881" s="1231"/>
      <c r="CQ1881" s="1231"/>
    </row>
    <row r="1882" spans="89:95">
      <c r="CK1882" s="536"/>
      <c r="CL1882" s="536"/>
      <c r="CM1882" s="81"/>
      <c r="CN1882" s="1230"/>
      <c r="CO1882" s="1231"/>
      <c r="CP1882" s="1231"/>
      <c r="CQ1882" s="1231"/>
    </row>
    <row r="1883" spans="89:95">
      <c r="CK1883" s="536"/>
      <c r="CL1883" s="536"/>
      <c r="CM1883" s="81"/>
      <c r="CN1883" s="1230"/>
      <c r="CO1883" s="1231"/>
      <c r="CP1883" s="1231"/>
      <c r="CQ1883" s="1231"/>
    </row>
    <row r="1884" spans="89:95">
      <c r="CK1884" s="536"/>
      <c r="CL1884" s="536"/>
      <c r="CM1884" s="81"/>
      <c r="CN1884" s="1230"/>
      <c r="CO1884" s="1231"/>
      <c r="CP1884" s="1231"/>
      <c r="CQ1884" s="1231"/>
    </row>
    <row r="1885" spans="89:95">
      <c r="CK1885" s="536"/>
      <c r="CL1885" s="536"/>
      <c r="CM1885" s="81"/>
      <c r="CN1885" s="1230"/>
      <c r="CO1885" s="1231"/>
      <c r="CP1885" s="1231"/>
      <c r="CQ1885" s="1231"/>
    </row>
    <row r="1886" spans="89:95">
      <c r="CK1886" s="536"/>
      <c r="CL1886" s="536"/>
      <c r="CM1886" s="81"/>
      <c r="CN1886" s="1230"/>
      <c r="CO1886" s="1231"/>
      <c r="CP1886" s="1231"/>
      <c r="CQ1886" s="1231"/>
    </row>
    <row r="1887" spans="89:95">
      <c r="CK1887" s="536"/>
      <c r="CL1887" s="536"/>
      <c r="CM1887" s="81"/>
      <c r="CN1887" s="1230"/>
      <c r="CO1887" s="1231"/>
      <c r="CP1887" s="1231"/>
      <c r="CQ1887" s="1231"/>
    </row>
    <row r="1888" spans="89:95">
      <c r="CK1888" s="536"/>
      <c r="CL1888" s="536"/>
      <c r="CM1888" s="81"/>
      <c r="CN1888" s="1230"/>
      <c r="CO1888" s="1231"/>
      <c r="CP1888" s="1231"/>
      <c r="CQ1888" s="1231"/>
    </row>
    <row r="1889" spans="89:95">
      <c r="CK1889" s="536"/>
      <c r="CL1889" s="536"/>
      <c r="CM1889" s="81"/>
      <c r="CN1889" s="1230"/>
      <c r="CO1889" s="1231"/>
      <c r="CP1889" s="1231"/>
      <c r="CQ1889" s="1231"/>
    </row>
    <row r="1890" spans="89:95">
      <c r="CK1890" s="536"/>
      <c r="CL1890" s="536"/>
      <c r="CM1890" s="81"/>
      <c r="CN1890" s="1230"/>
      <c r="CO1890" s="1231"/>
      <c r="CP1890" s="1231"/>
      <c r="CQ1890" s="1231"/>
    </row>
    <row r="1891" spans="89:95">
      <c r="CK1891" s="536"/>
      <c r="CL1891" s="536"/>
      <c r="CM1891" s="81"/>
      <c r="CN1891" s="1230"/>
      <c r="CO1891" s="1231"/>
      <c r="CP1891" s="1231"/>
      <c r="CQ1891" s="1231"/>
    </row>
    <row r="1892" spans="89:95">
      <c r="CK1892" s="536"/>
      <c r="CL1892" s="536"/>
      <c r="CM1892" s="81"/>
      <c r="CN1892" s="1230"/>
      <c r="CO1892" s="1231"/>
      <c r="CP1892" s="1231"/>
      <c r="CQ1892" s="1231"/>
    </row>
    <row r="1893" spans="89:95">
      <c r="CK1893" s="536"/>
      <c r="CL1893" s="536"/>
      <c r="CM1893" s="81"/>
      <c r="CN1893" s="1230"/>
      <c r="CO1893" s="1231"/>
      <c r="CP1893" s="1231"/>
      <c r="CQ1893" s="1231"/>
    </row>
    <row r="1894" spans="89:95">
      <c r="CK1894" s="536"/>
      <c r="CL1894" s="536"/>
      <c r="CM1894" s="81"/>
      <c r="CN1894" s="1230"/>
      <c r="CO1894" s="1231"/>
      <c r="CP1894" s="1231"/>
      <c r="CQ1894" s="1231"/>
    </row>
    <row r="1895" spans="89:95">
      <c r="CK1895" s="536"/>
      <c r="CL1895" s="536"/>
      <c r="CM1895" s="81"/>
      <c r="CN1895" s="1230"/>
      <c r="CO1895" s="1231"/>
      <c r="CP1895" s="1231"/>
      <c r="CQ1895" s="1231"/>
    </row>
    <row r="1896" spans="89:95">
      <c r="CK1896" s="536"/>
      <c r="CL1896" s="536"/>
      <c r="CM1896" s="81"/>
      <c r="CN1896" s="1230"/>
      <c r="CO1896" s="1231"/>
      <c r="CP1896" s="1231"/>
      <c r="CQ1896" s="1231"/>
    </row>
    <row r="1897" spans="89:95">
      <c r="CK1897" s="536"/>
      <c r="CL1897" s="536"/>
      <c r="CM1897" s="81"/>
      <c r="CN1897" s="1230"/>
      <c r="CO1897" s="1231"/>
      <c r="CP1897" s="1231"/>
      <c r="CQ1897" s="1231"/>
    </row>
    <row r="1898" spans="89:95">
      <c r="CK1898" s="536"/>
      <c r="CL1898" s="536"/>
      <c r="CM1898" s="81"/>
      <c r="CN1898" s="1230"/>
      <c r="CO1898" s="1231"/>
      <c r="CP1898" s="1231"/>
      <c r="CQ1898" s="1231"/>
    </row>
    <row r="1899" spans="89:95">
      <c r="CK1899" s="536"/>
      <c r="CL1899" s="536"/>
      <c r="CM1899" s="81"/>
      <c r="CN1899" s="1230"/>
      <c r="CO1899" s="1231"/>
      <c r="CP1899" s="1231"/>
      <c r="CQ1899" s="1231"/>
    </row>
    <row r="1900" spans="89:95">
      <c r="CK1900" s="536"/>
      <c r="CL1900" s="536"/>
      <c r="CM1900" s="81"/>
      <c r="CN1900" s="1230"/>
      <c r="CO1900" s="1231"/>
      <c r="CP1900" s="1231"/>
      <c r="CQ1900" s="1231"/>
    </row>
    <row r="1901" spans="89:95">
      <c r="CK1901" s="536"/>
      <c r="CL1901" s="536"/>
      <c r="CM1901" s="81"/>
      <c r="CN1901" s="1230"/>
      <c r="CO1901" s="1231"/>
      <c r="CP1901" s="1231"/>
      <c r="CQ1901" s="1231"/>
    </row>
    <row r="1902" spans="89:95">
      <c r="CK1902" s="536"/>
      <c r="CL1902" s="536"/>
      <c r="CM1902" s="81"/>
      <c r="CN1902" s="1230"/>
      <c r="CO1902" s="1231"/>
      <c r="CP1902" s="1231"/>
      <c r="CQ1902" s="1231"/>
    </row>
    <row r="1903" spans="89:95">
      <c r="CK1903" s="536"/>
      <c r="CL1903" s="536"/>
      <c r="CM1903" s="81"/>
      <c r="CN1903" s="1230"/>
      <c r="CO1903" s="1231"/>
      <c r="CP1903" s="1231"/>
      <c r="CQ1903" s="1231"/>
    </row>
    <row r="1904" spans="89:95">
      <c r="CK1904" s="536"/>
      <c r="CL1904" s="536"/>
      <c r="CM1904" s="81"/>
      <c r="CN1904" s="1230"/>
      <c r="CO1904" s="1231"/>
      <c r="CP1904" s="1231"/>
      <c r="CQ1904" s="1231"/>
    </row>
    <row r="1905" spans="89:95">
      <c r="CK1905" s="536"/>
      <c r="CL1905" s="536"/>
      <c r="CM1905" s="81"/>
      <c r="CN1905" s="1230"/>
      <c r="CO1905" s="1231"/>
      <c r="CP1905" s="1231"/>
      <c r="CQ1905" s="1231"/>
    </row>
    <row r="1906" spans="89:95">
      <c r="CK1906" s="536"/>
      <c r="CL1906" s="536"/>
      <c r="CM1906" s="81"/>
      <c r="CN1906" s="1230"/>
      <c r="CO1906" s="1231"/>
      <c r="CP1906" s="1231"/>
      <c r="CQ1906" s="1231"/>
    </row>
    <row r="1907" spans="89:95">
      <c r="CK1907" s="536"/>
      <c r="CL1907" s="536"/>
      <c r="CM1907" s="81"/>
      <c r="CN1907" s="1230"/>
      <c r="CO1907" s="1231"/>
      <c r="CP1907" s="1231"/>
      <c r="CQ1907" s="1231"/>
    </row>
    <row r="1908" spans="89:95">
      <c r="CK1908" s="536"/>
      <c r="CL1908" s="536"/>
      <c r="CM1908" s="81"/>
      <c r="CN1908" s="1230"/>
      <c r="CO1908" s="1231"/>
      <c r="CP1908" s="1231"/>
      <c r="CQ1908" s="1231"/>
    </row>
    <row r="1909" spans="89:95">
      <c r="CK1909" s="536"/>
      <c r="CL1909" s="536"/>
      <c r="CM1909" s="81"/>
      <c r="CN1909" s="1230"/>
      <c r="CO1909" s="1231"/>
      <c r="CP1909" s="1231"/>
      <c r="CQ1909" s="1231"/>
    </row>
    <row r="1910" spans="89:95">
      <c r="CK1910" s="536"/>
      <c r="CL1910" s="536"/>
      <c r="CM1910" s="81"/>
      <c r="CN1910" s="1230"/>
      <c r="CO1910" s="1231"/>
      <c r="CP1910" s="1231"/>
      <c r="CQ1910" s="1231"/>
    </row>
    <row r="1911" spans="89:95">
      <c r="CK1911" s="536"/>
      <c r="CL1911" s="536"/>
      <c r="CM1911" s="81"/>
      <c r="CN1911" s="1230"/>
      <c r="CO1911" s="1231"/>
      <c r="CP1911" s="1231"/>
      <c r="CQ1911" s="1231"/>
    </row>
    <row r="1912" spans="89:95">
      <c r="CK1912" s="536"/>
      <c r="CL1912" s="536"/>
      <c r="CM1912" s="81"/>
      <c r="CN1912" s="1230"/>
      <c r="CO1912" s="1231"/>
      <c r="CP1912" s="1231"/>
      <c r="CQ1912" s="1231"/>
    </row>
    <row r="1913" spans="89:95">
      <c r="CK1913" s="536"/>
      <c r="CL1913" s="536"/>
      <c r="CM1913" s="81"/>
      <c r="CN1913" s="1230"/>
      <c r="CO1913" s="1231"/>
      <c r="CP1913" s="1231"/>
      <c r="CQ1913" s="1231"/>
    </row>
    <row r="1914" spans="89:95">
      <c r="CK1914" s="536"/>
      <c r="CL1914" s="536"/>
      <c r="CM1914" s="81"/>
      <c r="CN1914" s="1230"/>
      <c r="CO1914" s="1231"/>
      <c r="CP1914" s="1231"/>
      <c r="CQ1914" s="1231"/>
    </row>
    <row r="1915" spans="89:95">
      <c r="CK1915" s="536"/>
      <c r="CL1915" s="536"/>
      <c r="CM1915" s="81"/>
      <c r="CN1915" s="1230"/>
      <c r="CO1915" s="1231"/>
      <c r="CP1915" s="1231"/>
      <c r="CQ1915" s="1231"/>
    </row>
    <row r="1916" spans="89:95">
      <c r="CK1916" s="536"/>
      <c r="CL1916" s="536"/>
      <c r="CM1916" s="81"/>
      <c r="CN1916" s="1230"/>
      <c r="CO1916" s="1231"/>
      <c r="CP1916" s="1231"/>
      <c r="CQ1916" s="1231"/>
    </row>
    <row r="1917" spans="89:95">
      <c r="CK1917" s="536"/>
      <c r="CL1917" s="536"/>
      <c r="CM1917" s="81"/>
      <c r="CN1917" s="1230"/>
      <c r="CO1917" s="1231"/>
      <c r="CP1917" s="1231"/>
      <c r="CQ1917" s="1231"/>
    </row>
    <row r="1918" spans="89:95">
      <c r="CK1918" s="536"/>
      <c r="CL1918" s="536"/>
      <c r="CM1918" s="81"/>
      <c r="CN1918" s="1230"/>
      <c r="CO1918" s="1231"/>
      <c r="CP1918" s="1231"/>
      <c r="CQ1918" s="1231"/>
    </row>
    <row r="1919" spans="89:95">
      <c r="CK1919" s="536"/>
      <c r="CL1919" s="536"/>
      <c r="CM1919" s="81"/>
      <c r="CN1919" s="1230"/>
      <c r="CO1919" s="1231"/>
      <c r="CP1919" s="1231"/>
      <c r="CQ1919" s="1231"/>
    </row>
    <row r="1920" spans="89:95">
      <c r="CK1920" s="536"/>
      <c r="CL1920" s="536"/>
      <c r="CM1920" s="81"/>
      <c r="CN1920" s="1230"/>
      <c r="CO1920" s="1231"/>
      <c r="CP1920" s="1231"/>
      <c r="CQ1920" s="1231"/>
    </row>
    <row r="1921" spans="89:95">
      <c r="CK1921" s="536"/>
      <c r="CL1921" s="536"/>
      <c r="CM1921" s="81"/>
      <c r="CN1921" s="1230"/>
      <c r="CO1921" s="1231"/>
      <c r="CP1921" s="1231"/>
      <c r="CQ1921" s="1231"/>
    </row>
    <row r="1922" spans="89:95">
      <c r="CK1922" s="536"/>
      <c r="CL1922" s="536"/>
      <c r="CM1922" s="81"/>
      <c r="CN1922" s="1230"/>
      <c r="CO1922" s="1231"/>
      <c r="CP1922" s="1231"/>
      <c r="CQ1922" s="1231"/>
    </row>
    <row r="1923" spans="89:95">
      <c r="CK1923" s="536"/>
      <c r="CL1923" s="536"/>
      <c r="CM1923" s="81"/>
      <c r="CN1923" s="1230"/>
      <c r="CO1923" s="1231"/>
      <c r="CP1923" s="1231"/>
      <c r="CQ1923" s="1231"/>
    </row>
    <row r="1924" spans="89:95">
      <c r="CK1924" s="536"/>
      <c r="CL1924" s="536"/>
      <c r="CM1924" s="81"/>
      <c r="CN1924" s="1230"/>
      <c r="CO1924" s="1231"/>
      <c r="CP1924" s="1231"/>
      <c r="CQ1924" s="1231"/>
    </row>
    <row r="1925" spans="89:95">
      <c r="CK1925" s="536"/>
      <c r="CL1925" s="536"/>
      <c r="CM1925" s="81"/>
      <c r="CN1925" s="1230"/>
      <c r="CO1925" s="1231"/>
      <c r="CP1925" s="1231"/>
      <c r="CQ1925" s="1231"/>
    </row>
    <row r="1926" spans="89:95">
      <c r="CK1926" s="536"/>
      <c r="CL1926" s="536"/>
      <c r="CM1926" s="81"/>
      <c r="CN1926" s="1230"/>
      <c r="CO1926" s="1231"/>
      <c r="CP1926" s="1231"/>
      <c r="CQ1926" s="1231"/>
    </row>
    <row r="1927" spans="89:95">
      <c r="CK1927" s="536"/>
      <c r="CL1927" s="536"/>
      <c r="CM1927" s="81"/>
      <c r="CN1927" s="1230"/>
      <c r="CO1927" s="1231"/>
      <c r="CP1927" s="1231"/>
      <c r="CQ1927" s="1231"/>
    </row>
    <row r="1928" spans="89:95">
      <c r="CK1928" s="536"/>
      <c r="CL1928" s="536"/>
      <c r="CM1928" s="81"/>
      <c r="CN1928" s="1230"/>
      <c r="CO1928" s="1231"/>
      <c r="CP1928" s="1231"/>
      <c r="CQ1928" s="1231"/>
    </row>
    <row r="1929" spans="89:95">
      <c r="CK1929" s="536"/>
      <c r="CL1929" s="536"/>
      <c r="CM1929" s="81"/>
      <c r="CN1929" s="1230"/>
      <c r="CO1929" s="1231"/>
      <c r="CP1929" s="1231"/>
      <c r="CQ1929" s="1231"/>
    </row>
    <row r="1930" spans="89:95">
      <c r="CK1930" s="536"/>
      <c r="CL1930" s="536"/>
      <c r="CM1930" s="81"/>
      <c r="CN1930" s="1230"/>
      <c r="CO1930" s="1231"/>
      <c r="CP1930" s="1231"/>
      <c r="CQ1930" s="1231"/>
    </row>
    <row r="1931" spans="89:95">
      <c r="CK1931" s="536"/>
      <c r="CL1931" s="536"/>
      <c r="CM1931" s="81"/>
      <c r="CN1931" s="1230"/>
      <c r="CO1931" s="1231"/>
      <c r="CP1931" s="1231"/>
      <c r="CQ1931" s="1231"/>
    </row>
    <row r="1932" spans="89:95">
      <c r="CK1932" s="536"/>
      <c r="CL1932" s="536"/>
      <c r="CM1932" s="81"/>
      <c r="CN1932" s="1230"/>
      <c r="CO1932" s="1231"/>
      <c r="CP1932" s="1231"/>
      <c r="CQ1932" s="1231"/>
    </row>
    <row r="1933" spans="89:95">
      <c r="CK1933" s="536"/>
      <c r="CL1933" s="536"/>
      <c r="CM1933" s="81"/>
      <c r="CN1933" s="1230"/>
      <c r="CO1933" s="1231"/>
      <c r="CP1933" s="1231"/>
      <c r="CQ1933" s="1231"/>
    </row>
    <row r="1934" spans="89:95">
      <c r="CK1934" s="536"/>
      <c r="CL1934" s="536"/>
      <c r="CM1934" s="81"/>
      <c r="CN1934" s="1230"/>
      <c r="CO1934" s="1231"/>
      <c r="CP1934" s="1231"/>
      <c r="CQ1934" s="1231"/>
    </row>
    <row r="1935" spans="89:95">
      <c r="CK1935" s="536"/>
      <c r="CL1935" s="536"/>
      <c r="CM1935" s="81"/>
      <c r="CN1935" s="1230"/>
      <c r="CO1935" s="1231"/>
      <c r="CP1935" s="1231"/>
      <c r="CQ1935" s="1231"/>
    </row>
    <row r="1936" spans="89:95">
      <c r="CK1936" s="536"/>
      <c r="CL1936" s="536"/>
      <c r="CM1936" s="81"/>
      <c r="CN1936" s="1230"/>
      <c r="CO1936" s="1231"/>
      <c r="CP1936" s="1231"/>
      <c r="CQ1936" s="1231"/>
    </row>
    <row r="1937" spans="89:95">
      <c r="CK1937" s="536"/>
      <c r="CL1937" s="536"/>
      <c r="CM1937" s="81"/>
      <c r="CN1937" s="1230"/>
      <c r="CO1937" s="1231"/>
      <c r="CP1937" s="1231"/>
      <c r="CQ1937" s="1231"/>
    </row>
    <row r="1938" spans="89:95">
      <c r="CK1938" s="536"/>
      <c r="CL1938" s="536"/>
      <c r="CM1938" s="81"/>
      <c r="CN1938" s="1230"/>
      <c r="CO1938" s="1231"/>
      <c r="CP1938" s="1231"/>
      <c r="CQ1938" s="1231"/>
    </row>
    <row r="1939" spans="89:95">
      <c r="CK1939" s="536"/>
      <c r="CL1939" s="536"/>
      <c r="CM1939" s="81"/>
      <c r="CN1939" s="1230"/>
      <c r="CO1939" s="1231"/>
      <c r="CP1939" s="1231"/>
      <c r="CQ1939" s="1231"/>
    </row>
    <row r="1940" spans="89:95">
      <c r="CK1940" s="536"/>
      <c r="CL1940" s="536"/>
      <c r="CM1940" s="81"/>
      <c r="CN1940" s="1230"/>
      <c r="CO1940" s="1231"/>
      <c r="CP1940" s="1231"/>
      <c r="CQ1940" s="1231"/>
    </row>
    <row r="1941" spans="89:95">
      <c r="CK1941" s="536"/>
      <c r="CL1941" s="536"/>
      <c r="CM1941" s="81"/>
      <c r="CN1941" s="1230"/>
      <c r="CO1941" s="1231"/>
      <c r="CP1941" s="1231"/>
      <c r="CQ1941" s="1231"/>
    </row>
    <row r="1942" spans="89:95">
      <c r="CK1942" s="536"/>
      <c r="CL1942" s="536"/>
      <c r="CM1942" s="81"/>
      <c r="CN1942" s="1230"/>
      <c r="CO1942" s="1231"/>
      <c r="CP1942" s="1231"/>
      <c r="CQ1942" s="1231"/>
    </row>
    <row r="1943" spans="89:95">
      <c r="CK1943" s="536"/>
      <c r="CL1943" s="536"/>
      <c r="CM1943" s="81"/>
      <c r="CN1943" s="1230"/>
      <c r="CO1943" s="1231"/>
      <c r="CP1943" s="1231"/>
      <c r="CQ1943" s="1231"/>
    </row>
    <row r="1944" spans="89:95">
      <c r="CK1944" s="536"/>
      <c r="CL1944" s="536"/>
      <c r="CM1944" s="81"/>
      <c r="CN1944" s="1230"/>
      <c r="CO1944" s="1231"/>
      <c r="CP1944" s="1231"/>
      <c r="CQ1944" s="1231"/>
    </row>
    <row r="1945" spans="89:95">
      <c r="CK1945" s="536"/>
      <c r="CL1945" s="536"/>
      <c r="CM1945" s="81"/>
      <c r="CN1945" s="1230"/>
      <c r="CO1945" s="1231"/>
      <c r="CP1945" s="1231"/>
      <c r="CQ1945" s="1231"/>
    </row>
    <row r="1946" spans="89:95">
      <c r="CK1946" s="536"/>
      <c r="CL1946" s="536"/>
      <c r="CM1946" s="81"/>
      <c r="CN1946" s="1230"/>
      <c r="CO1946" s="1231"/>
      <c r="CP1946" s="1231"/>
      <c r="CQ1946" s="1231"/>
    </row>
    <row r="1947" spans="89:95">
      <c r="CK1947" s="536"/>
      <c r="CL1947" s="536"/>
      <c r="CM1947" s="81"/>
      <c r="CN1947" s="1230"/>
      <c r="CO1947" s="1231"/>
      <c r="CP1947" s="1231"/>
      <c r="CQ1947" s="1231"/>
    </row>
    <row r="1948" spans="89:95">
      <c r="CK1948" s="536"/>
      <c r="CL1948" s="536"/>
      <c r="CM1948" s="81"/>
      <c r="CN1948" s="1230"/>
      <c r="CO1948" s="1231"/>
      <c r="CP1948" s="1231"/>
      <c r="CQ1948" s="1231"/>
    </row>
    <row r="1949" spans="89:95">
      <c r="CK1949" s="536"/>
      <c r="CL1949" s="536"/>
      <c r="CM1949" s="81"/>
      <c r="CN1949" s="1230"/>
      <c r="CO1949" s="1231"/>
      <c r="CP1949" s="1231"/>
      <c r="CQ1949" s="1231"/>
    </row>
    <row r="1950" spans="89:95">
      <c r="CK1950" s="536"/>
      <c r="CL1950" s="536"/>
      <c r="CM1950" s="81"/>
      <c r="CN1950" s="1230"/>
      <c r="CO1950" s="1231"/>
      <c r="CP1950" s="1231"/>
      <c r="CQ1950" s="1231"/>
    </row>
    <row r="1951" spans="89:95">
      <c r="CK1951" s="536"/>
      <c r="CL1951" s="536"/>
      <c r="CM1951" s="81"/>
      <c r="CN1951" s="1230"/>
      <c r="CO1951" s="1231"/>
      <c r="CP1951" s="1231"/>
      <c r="CQ1951" s="1231"/>
    </row>
    <row r="1952" spans="89:95">
      <c r="CK1952" s="536"/>
      <c r="CL1952" s="536"/>
      <c r="CM1952" s="81"/>
      <c r="CN1952" s="1230"/>
      <c r="CO1952" s="1231"/>
      <c r="CP1952" s="1231"/>
      <c r="CQ1952" s="1231"/>
    </row>
    <row r="1953" spans="89:95">
      <c r="CK1953" s="536"/>
      <c r="CL1953" s="536"/>
      <c r="CM1953" s="81"/>
      <c r="CN1953" s="1230"/>
      <c r="CO1953" s="1231"/>
      <c r="CP1953" s="1231"/>
      <c r="CQ1953" s="1231"/>
    </row>
    <row r="1954" spans="89:95">
      <c r="CK1954" s="536"/>
      <c r="CL1954" s="536"/>
      <c r="CM1954" s="81"/>
      <c r="CN1954" s="1230"/>
      <c r="CO1954" s="1231"/>
      <c r="CP1954" s="1231"/>
      <c r="CQ1954" s="1231"/>
    </row>
    <row r="1955" spans="89:95">
      <c r="CK1955" s="536"/>
      <c r="CL1955" s="536"/>
      <c r="CM1955" s="81"/>
      <c r="CN1955" s="1230"/>
      <c r="CO1955" s="1231"/>
      <c r="CP1955" s="1231"/>
      <c r="CQ1955" s="1231"/>
    </row>
    <row r="1956" spans="89:95">
      <c r="CK1956" s="536"/>
      <c r="CL1956" s="536"/>
      <c r="CM1956" s="81"/>
      <c r="CN1956" s="1230"/>
      <c r="CO1956" s="1231"/>
      <c r="CP1956" s="1231"/>
      <c r="CQ1956" s="1231"/>
    </row>
    <row r="1957" spans="89:95">
      <c r="CK1957" s="536"/>
      <c r="CL1957" s="536"/>
      <c r="CM1957" s="81"/>
      <c r="CN1957" s="1230"/>
      <c r="CO1957" s="1231"/>
      <c r="CP1957" s="1231"/>
      <c r="CQ1957" s="1231"/>
    </row>
    <row r="1958" spans="89:95">
      <c r="CK1958" s="536"/>
      <c r="CL1958" s="536"/>
      <c r="CM1958" s="81"/>
      <c r="CN1958" s="1230"/>
      <c r="CO1958" s="1231"/>
      <c r="CP1958" s="1231"/>
      <c r="CQ1958" s="1231"/>
    </row>
    <row r="1959" spans="89:95">
      <c r="CK1959" s="536"/>
      <c r="CL1959" s="536"/>
      <c r="CM1959" s="81"/>
      <c r="CN1959" s="1230"/>
      <c r="CO1959" s="1231"/>
      <c r="CP1959" s="1231"/>
      <c r="CQ1959" s="1231"/>
    </row>
    <row r="1960" spans="89:95">
      <c r="CK1960" s="536"/>
      <c r="CL1960" s="536"/>
      <c r="CM1960" s="81"/>
      <c r="CN1960" s="1230"/>
      <c r="CO1960" s="1231"/>
      <c r="CP1960" s="1231"/>
      <c r="CQ1960" s="1231"/>
    </row>
    <row r="1961" spans="89:95">
      <c r="CK1961" s="536"/>
      <c r="CL1961" s="536"/>
      <c r="CM1961" s="81"/>
      <c r="CN1961" s="1230"/>
      <c r="CO1961" s="1231"/>
      <c r="CP1961" s="1231"/>
      <c r="CQ1961" s="1231"/>
    </row>
    <row r="1962" spans="89:95">
      <c r="CK1962" s="536"/>
      <c r="CL1962" s="536"/>
      <c r="CM1962" s="81"/>
      <c r="CN1962" s="1230"/>
      <c r="CO1962" s="1231"/>
      <c r="CP1962" s="1231"/>
      <c r="CQ1962" s="1231"/>
    </row>
    <row r="1963" spans="89:95">
      <c r="CK1963" s="536"/>
      <c r="CL1963" s="536"/>
      <c r="CM1963" s="81"/>
      <c r="CN1963" s="1230"/>
      <c r="CO1963" s="1231"/>
      <c r="CP1963" s="1231"/>
      <c r="CQ1963" s="1231"/>
    </row>
    <row r="1964" spans="89:95">
      <c r="CK1964" s="536"/>
      <c r="CL1964" s="536"/>
      <c r="CM1964" s="81"/>
      <c r="CN1964" s="1230"/>
      <c r="CO1964" s="1231"/>
      <c r="CP1964" s="1231"/>
      <c r="CQ1964" s="1231"/>
    </row>
    <row r="1965" spans="89:95">
      <c r="CK1965" s="536"/>
      <c r="CL1965" s="536"/>
      <c r="CM1965" s="81"/>
      <c r="CN1965" s="1230"/>
      <c r="CO1965" s="1231"/>
      <c r="CP1965" s="1231"/>
      <c r="CQ1965" s="1231"/>
    </row>
    <row r="1966" spans="89:95">
      <c r="CK1966" s="536"/>
      <c r="CL1966" s="536"/>
      <c r="CM1966" s="81"/>
      <c r="CN1966" s="1230"/>
      <c r="CO1966" s="1231"/>
      <c r="CP1966" s="1231"/>
      <c r="CQ1966" s="1231"/>
    </row>
    <row r="1967" spans="89:95">
      <c r="CK1967" s="536"/>
      <c r="CL1967" s="536"/>
      <c r="CM1967" s="81"/>
      <c r="CN1967" s="1230"/>
      <c r="CO1967" s="1231"/>
      <c r="CP1967" s="1231"/>
      <c r="CQ1967" s="1231"/>
    </row>
    <row r="1968" spans="89:95">
      <c r="CK1968" s="536"/>
      <c r="CL1968" s="536"/>
      <c r="CM1968" s="81"/>
      <c r="CN1968" s="1230"/>
      <c r="CO1968" s="1231"/>
      <c r="CP1968" s="1231"/>
      <c r="CQ1968" s="1231"/>
    </row>
    <row r="1969" spans="89:95">
      <c r="CK1969" s="536"/>
      <c r="CL1969" s="536"/>
      <c r="CM1969" s="81"/>
      <c r="CN1969" s="1230"/>
      <c r="CO1969" s="1231"/>
      <c r="CP1969" s="1231"/>
      <c r="CQ1969" s="1231"/>
    </row>
    <row r="1970" spans="89:95">
      <c r="CK1970" s="536"/>
      <c r="CL1970" s="536"/>
      <c r="CM1970" s="81"/>
      <c r="CN1970" s="1230"/>
      <c r="CO1970" s="1231"/>
      <c r="CP1970" s="1231"/>
      <c r="CQ1970" s="1231"/>
    </row>
    <row r="1971" spans="89:95">
      <c r="CK1971" s="536"/>
      <c r="CL1971" s="536"/>
      <c r="CM1971" s="81"/>
      <c r="CN1971" s="1230"/>
      <c r="CO1971" s="1231"/>
      <c r="CP1971" s="1231"/>
      <c r="CQ1971" s="1231"/>
    </row>
    <row r="1972" spans="89:95">
      <c r="CK1972" s="536"/>
      <c r="CL1972" s="536"/>
      <c r="CM1972" s="81"/>
      <c r="CN1972" s="1230"/>
      <c r="CO1972" s="1231"/>
      <c r="CP1972" s="1231"/>
      <c r="CQ1972" s="1231"/>
    </row>
    <row r="1973" spans="89:95">
      <c r="CK1973" s="536"/>
      <c r="CL1973" s="536"/>
      <c r="CM1973" s="81"/>
      <c r="CN1973" s="1230"/>
      <c r="CO1973" s="1231"/>
      <c r="CP1973" s="1231"/>
      <c r="CQ1973" s="1231"/>
    </row>
    <row r="1974" spans="89:95">
      <c r="CK1974" s="536"/>
      <c r="CL1974" s="536"/>
      <c r="CM1974" s="81"/>
      <c r="CN1974" s="1230"/>
      <c r="CO1974" s="1231"/>
      <c r="CP1974" s="1231"/>
      <c r="CQ1974" s="1231"/>
    </row>
    <row r="1975" spans="89:95">
      <c r="CK1975" s="536"/>
      <c r="CL1975" s="536"/>
      <c r="CM1975" s="81"/>
      <c r="CN1975" s="1230"/>
      <c r="CO1975" s="1231"/>
      <c r="CP1975" s="1231"/>
      <c r="CQ1975" s="1231"/>
    </row>
    <row r="1976" spans="89:95">
      <c r="CK1976" s="536"/>
      <c r="CL1976" s="536"/>
      <c r="CM1976" s="81"/>
      <c r="CN1976" s="1230"/>
      <c r="CO1976" s="1231"/>
      <c r="CP1976" s="1231"/>
      <c r="CQ1976" s="1231"/>
    </row>
    <row r="1977" spans="89:95">
      <c r="CK1977" s="536"/>
      <c r="CL1977" s="536"/>
      <c r="CM1977" s="81"/>
      <c r="CN1977" s="1230"/>
      <c r="CO1977" s="1231"/>
      <c r="CP1977" s="1231"/>
      <c r="CQ1977" s="1231"/>
    </row>
    <row r="1978" spans="89:95">
      <c r="CK1978" s="536"/>
      <c r="CL1978" s="536"/>
      <c r="CM1978" s="81"/>
      <c r="CN1978" s="1230"/>
      <c r="CO1978" s="1231"/>
      <c r="CP1978" s="1231"/>
      <c r="CQ1978" s="1231"/>
    </row>
    <row r="1979" spans="89:95">
      <c r="CK1979" s="536"/>
      <c r="CL1979" s="536"/>
      <c r="CM1979" s="81"/>
      <c r="CN1979" s="1230"/>
      <c r="CO1979" s="1231"/>
      <c r="CP1979" s="1231"/>
      <c r="CQ1979" s="1231"/>
    </row>
    <row r="1980" spans="89:95">
      <c r="CK1980" s="536"/>
      <c r="CL1980" s="536"/>
      <c r="CM1980" s="81"/>
      <c r="CN1980" s="1230"/>
      <c r="CO1980" s="1231"/>
      <c r="CP1980" s="1231"/>
      <c r="CQ1980" s="1231"/>
    </row>
    <row r="1981" spans="89:95">
      <c r="CK1981" s="536"/>
      <c r="CL1981" s="536"/>
      <c r="CM1981" s="81"/>
      <c r="CN1981" s="1230"/>
      <c r="CO1981" s="1231"/>
      <c r="CP1981" s="1231"/>
      <c r="CQ1981" s="1231"/>
    </row>
    <row r="1982" spans="89:95">
      <c r="CK1982" s="536"/>
      <c r="CL1982" s="536"/>
      <c r="CM1982" s="81"/>
      <c r="CN1982" s="1230"/>
      <c r="CO1982" s="1231"/>
      <c r="CP1982" s="1231"/>
      <c r="CQ1982" s="1231"/>
    </row>
    <row r="1983" spans="89:95">
      <c r="CK1983" s="536"/>
      <c r="CL1983" s="536"/>
      <c r="CM1983" s="81"/>
      <c r="CN1983" s="1230"/>
      <c r="CO1983" s="1231"/>
      <c r="CP1983" s="1231"/>
      <c r="CQ1983" s="1231"/>
    </row>
    <row r="1984" spans="89:95">
      <c r="CK1984" s="536"/>
      <c r="CL1984" s="536"/>
      <c r="CM1984" s="81"/>
      <c r="CN1984" s="1230"/>
      <c r="CO1984" s="1231"/>
      <c r="CP1984" s="1231"/>
      <c r="CQ1984" s="1231"/>
    </row>
    <row r="1985" spans="89:95">
      <c r="CK1985" s="536"/>
      <c r="CL1985" s="536"/>
      <c r="CM1985" s="81"/>
      <c r="CN1985" s="1230"/>
      <c r="CO1985" s="1231"/>
      <c r="CP1985" s="1231"/>
      <c r="CQ1985" s="1231"/>
    </row>
    <row r="1986" spans="89:95">
      <c r="CK1986" s="536"/>
      <c r="CL1986" s="536"/>
      <c r="CM1986" s="81"/>
      <c r="CN1986" s="1230"/>
      <c r="CO1986" s="1231"/>
      <c r="CP1986" s="1231"/>
      <c r="CQ1986" s="1231"/>
    </row>
    <row r="1987" spans="89:95">
      <c r="CK1987" s="536"/>
      <c r="CL1987" s="536"/>
      <c r="CM1987" s="81"/>
      <c r="CN1987" s="1230"/>
      <c r="CO1987" s="1231"/>
      <c r="CP1987" s="1231"/>
      <c r="CQ1987" s="1231"/>
    </row>
    <row r="1988" spans="89:95">
      <c r="CK1988" s="536"/>
      <c r="CL1988" s="536"/>
      <c r="CM1988" s="81"/>
      <c r="CN1988" s="1230"/>
      <c r="CO1988" s="1231"/>
      <c r="CP1988" s="1231"/>
      <c r="CQ1988" s="1231"/>
    </row>
    <row r="1989" spans="89:95">
      <c r="CK1989" s="536"/>
      <c r="CL1989" s="536"/>
      <c r="CM1989" s="81"/>
      <c r="CN1989" s="1230"/>
      <c r="CO1989" s="1231"/>
      <c r="CP1989" s="1231"/>
      <c r="CQ1989" s="1231"/>
    </row>
    <row r="1990" spans="89:95">
      <c r="CK1990" s="536"/>
      <c r="CL1990" s="536"/>
      <c r="CM1990" s="81"/>
      <c r="CN1990" s="1230"/>
      <c r="CO1990" s="1231"/>
      <c r="CP1990" s="1231"/>
      <c r="CQ1990" s="1231"/>
    </row>
    <row r="1991" spans="89:95">
      <c r="CK1991" s="536"/>
      <c r="CL1991" s="536"/>
      <c r="CM1991" s="81"/>
      <c r="CN1991" s="1230"/>
      <c r="CO1991" s="1231"/>
      <c r="CP1991" s="1231"/>
      <c r="CQ1991" s="1231"/>
    </row>
    <row r="1992" spans="89:95">
      <c r="CK1992" s="536"/>
      <c r="CL1992" s="536"/>
      <c r="CM1992" s="81"/>
      <c r="CN1992" s="1230"/>
      <c r="CO1992" s="1231"/>
      <c r="CP1992" s="1231"/>
      <c r="CQ1992" s="1231"/>
    </row>
    <row r="1993" spans="89:95">
      <c r="CK1993" s="536"/>
      <c r="CL1993" s="536"/>
      <c r="CM1993" s="81"/>
      <c r="CN1993" s="1230"/>
      <c r="CO1993" s="1231"/>
      <c r="CP1993" s="1231"/>
      <c r="CQ1993" s="1231"/>
    </row>
    <row r="1994" spans="89:95">
      <c r="CK1994" s="536"/>
      <c r="CL1994" s="536"/>
      <c r="CM1994" s="81"/>
      <c r="CN1994" s="1230"/>
      <c r="CO1994" s="1231"/>
      <c r="CP1994" s="1231"/>
      <c r="CQ1994" s="1231"/>
    </row>
    <row r="1995" spans="89:95">
      <c r="CK1995" s="536"/>
      <c r="CL1995" s="536"/>
      <c r="CM1995" s="81"/>
      <c r="CN1995" s="1230"/>
      <c r="CO1995" s="1231"/>
      <c r="CP1995" s="1231"/>
      <c r="CQ1995" s="1231"/>
    </row>
    <row r="1996" spans="89:95">
      <c r="CK1996" s="536"/>
      <c r="CL1996" s="536"/>
      <c r="CM1996" s="81"/>
      <c r="CN1996" s="1230"/>
      <c r="CO1996" s="1231"/>
      <c r="CP1996" s="1231"/>
      <c r="CQ1996" s="1231"/>
    </row>
    <row r="1997" spans="89:95">
      <c r="CK1997" s="536"/>
      <c r="CL1997" s="536"/>
      <c r="CM1997" s="81"/>
      <c r="CN1997" s="1230"/>
      <c r="CO1997" s="1231"/>
      <c r="CP1997" s="1231"/>
      <c r="CQ1997" s="1231"/>
    </row>
    <row r="1998" spans="89:95">
      <c r="CK1998" s="536"/>
      <c r="CL1998" s="536"/>
      <c r="CM1998" s="81"/>
      <c r="CN1998" s="1230"/>
      <c r="CO1998" s="1231"/>
      <c r="CP1998" s="1231"/>
      <c r="CQ1998" s="1231"/>
    </row>
    <row r="1999" spans="89:95">
      <c r="CK1999" s="536"/>
      <c r="CL1999" s="536"/>
      <c r="CM1999" s="81"/>
      <c r="CN1999" s="1230"/>
      <c r="CO1999" s="1231"/>
      <c r="CP1999" s="1231"/>
      <c r="CQ1999" s="1231"/>
    </row>
    <row r="2000" spans="89:95">
      <c r="CK2000" s="536"/>
      <c r="CL2000" s="536"/>
      <c r="CM2000" s="81"/>
      <c r="CN2000" s="1230"/>
      <c r="CO2000" s="1231"/>
      <c r="CP2000" s="1231"/>
      <c r="CQ2000" s="1231"/>
    </row>
    <row r="2001" spans="89:95">
      <c r="CK2001" s="536"/>
      <c r="CL2001" s="536"/>
      <c r="CM2001" s="81"/>
      <c r="CN2001" s="1230"/>
      <c r="CO2001" s="1231"/>
      <c r="CP2001" s="1231"/>
      <c r="CQ2001" s="1231"/>
    </row>
    <row r="2002" spans="89:95">
      <c r="CK2002" s="536"/>
      <c r="CL2002" s="536"/>
      <c r="CM2002" s="81"/>
      <c r="CN2002" s="1230"/>
      <c r="CO2002" s="1231"/>
      <c r="CP2002" s="1231"/>
      <c r="CQ2002" s="1231"/>
    </row>
    <row r="2003" spans="89:95">
      <c r="CK2003" s="536"/>
      <c r="CL2003" s="536"/>
      <c r="CM2003" s="81"/>
      <c r="CN2003" s="1230"/>
      <c r="CO2003" s="1231"/>
      <c r="CP2003" s="1231"/>
      <c r="CQ2003" s="1231"/>
    </row>
    <row r="2004" spans="89:95">
      <c r="CK2004" s="536"/>
      <c r="CL2004" s="536"/>
      <c r="CM2004" s="81"/>
      <c r="CN2004" s="1230"/>
      <c r="CO2004" s="1231"/>
      <c r="CP2004" s="1231"/>
      <c r="CQ2004" s="1231"/>
    </row>
    <row r="2005" spans="89:95">
      <c r="CK2005" s="536"/>
      <c r="CL2005" s="536"/>
      <c r="CM2005" s="81"/>
      <c r="CN2005" s="1230"/>
      <c r="CO2005" s="1231"/>
      <c r="CP2005" s="1231"/>
      <c r="CQ2005" s="1231"/>
    </row>
    <row r="2006" spans="89:95">
      <c r="CK2006" s="536"/>
      <c r="CL2006" s="536"/>
      <c r="CM2006" s="81"/>
      <c r="CN2006" s="1230"/>
      <c r="CO2006" s="1231"/>
      <c r="CP2006" s="1231"/>
      <c r="CQ2006" s="1231"/>
    </row>
    <row r="2007" spans="89:95">
      <c r="CK2007" s="536"/>
      <c r="CL2007" s="536"/>
      <c r="CM2007" s="81"/>
      <c r="CN2007" s="1230"/>
      <c r="CO2007" s="1231"/>
      <c r="CP2007" s="1231"/>
      <c r="CQ2007" s="1231"/>
    </row>
    <row r="2008" spans="89:95">
      <c r="CK2008" s="536"/>
      <c r="CL2008" s="536"/>
      <c r="CM2008" s="81"/>
      <c r="CN2008" s="1230"/>
      <c r="CO2008" s="1231"/>
      <c r="CP2008" s="1231"/>
      <c r="CQ2008" s="1231"/>
    </row>
    <row r="2009" spans="89:95">
      <c r="CK2009" s="536"/>
      <c r="CL2009" s="536"/>
      <c r="CM2009" s="81"/>
      <c r="CN2009" s="1230"/>
      <c r="CO2009" s="1231"/>
      <c r="CP2009" s="1231"/>
      <c r="CQ2009" s="1231"/>
    </row>
    <row r="2010" spans="89:95">
      <c r="CK2010" s="536"/>
      <c r="CL2010" s="536"/>
      <c r="CM2010" s="81"/>
      <c r="CN2010" s="1230"/>
      <c r="CO2010" s="1231"/>
      <c r="CP2010" s="1231"/>
      <c r="CQ2010" s="1231"/>
    </row>
    <row r="2011" spans="89:95">
      <c r="CK2011" s="536"/>
      <c r="CL2011" s="536"/>
      <c r="CM2011" s="81"/>
      <c r="CN2011" s="1230"/>
      <c r="CO2011" s="1231"/>
      <c r="CP2011" s="1231"/>
      <c r="CQ2011" s="1231"/>
    </row>
    <row r="2012" spans="89:95">
      <c r="CK2012" s="536"/>
      <c r="CL2012" s="536"/>
      <c r="CM2012" s="81"/>
      <c r="CN2012" s="1230"/>
      <c r="CO2012" s="1231"/>
      <c r="CP2012" s="1231"/>
      <c r="CQ2012" s="1231"/>
    </row>
    <row r="2013" spans="89:95">
      <c r="CK2013" s="536"/>
      <c r="CL2013" s="536"/>
      <c r="CM2013" s="81"/>
      <c r="CN2013" s="1230"/>
      <c r="CO2013" s="1231"/>
      <c r="CP2013" s="1231"/>
      <c r="CQ2013" s="1231"/>
    </row>
    <row r="2014" spans="89:95">
      <c r="CK2014" s="536"/>
      <c r="CL2014" s="536"/>
      <c r="CM2014" s="81"/>
      <c r="CN2014" s="1230"/>
      <c r="CO2014" s="1231"/>
      <c r="CP2014" s="1231"/>
      <c r="CQ2014" s="1231"/>
    </row>
    <row r="2015" spans="89:95">
      <c r="CK2015" s="536"/>
      <c r="CL2015" s="536"/>
      <c r="CM2015" s="81"/>
      <c r="CN2015" s="1230"/>
      <c r="CO2015" s="1231"/>
      <c r="CP2015" s="1231"/>
      <c r="CQ2015" s="1231"/>
    </row>
    <row r="2016" spans="89:95">
      <c r="CK2016" s="536"/>
      <c r="CL2016" s="536"/>
      <c r="CM2016" s="81"/>
      <c r="CN2016" s="1230"/>
      <c r="CO2016" s="1231"/>
      <c r="CP2016" s="1231"/>
      <c r="CQ2016" s="1231"/>
    </row>
    <row r="2017" spans="89:95">
      <c r="CK2017" s="536"/>
      <c r="CL2017" s="536"/>
      <c r="CM2017" s="81"/>
      <c r="CN2017" s="1230"/>
      <c r="CO2017" s="1231"/>
      <c r="CP2017" s="1231"/>
      <c r="CQ2017" s="1231"/>
    </row>
    <row r="2018" spans="89:95">
      <c r="CK2018" s="536"/>
      <c r="CL2018" s="536"/>
      <c r="CM2018" s="81"/>
      <c r="CN2018" s="1230"/>
      <c r="CO2018" s="1231"/>
      <c r="CP2018" s="1231"/>
      <c r="CQ2018" s="1231"/>
    </row>
    <row r="2019" spans="89:95">
      <c r="CK2019" s="536"/>
      <c r="CL2019" s="536"/>
      <c r="CM2019" s="81"/>
      <c r="CN2019" s="1230"/>
      <c r="CO2019" s="1231"/>
      <c r="CP2019" s="1231"/>
      <c r="CQ2019" s="1231"/>
    </row>
    <row r="2020" spans="89:95">
      <c r="CK2020" s="536"/>
      <c r="CL2020" s="536"/>
      <c r="CM2020" s="81"/>
      <c r="CN2020" s="1230"/>
      <c r="CO2020" s="1231"/>
      <c r="CP2020" s="1231"/>
      <c r="CQ2020" s="1231"/>
    </row>
    <row r="2021" spans="89:95">
      <c r="CK2021" s="536"/>
      <c r="CL2021" s="536"/>
      <c r="CM2021" s="81"/>
      <c r="CN2021" s="1230"/>
      <c r="CO2021" s="1231"/>
      <c r="CP2021" s="1231"/>
      <c r="CQ2021" s="1231"/>
    </row>
    <row r="2022" spans="89:95">
      <c r="CK2022" s="536"/>
      <c r="CL2022" s="536"/>
      <c r="CM2022" s="81"/>
      <c r="CN2022" s="1230"/>
      <c r="CO2022" s="1231"/>
      <c r="CP2022" s="1231"/>
      <c r="CQ2022" s="1231"/>
    </row>
    <row r="2023" spans="89:95">
      <c r="CK2023" s="536"/>
      <c r="CL2023" s="536"/>
      <c r="CM2023" s="81"/>
      <c r="CN2023" s="1230"/>
      <c r="CO2023" s="1231"/>
      <c r="CP2023" s="1231"/>
      <c r="CQ2023" s="1231"/>
    </row>
    <row r="2024" spans="89:95">
      <c r="CK2024" s="536"/>
      <c r="CL2024" s="536"/>
      <c r="CM2024" s="81"/>
      <c r="CN2024" s="1230"/>
      <c r="CO2024" s="1231"/>
      <c r="CP2024" s="1231"/>
      <c r="CQ2024" s="1231"/>
    </row>
    <row r="2025" spans="89:95">
      <c r="CK2025" s="536"/>
      <c r="CL2025" s="536"/>
      <c r="CM2025" s="81"/>
      <c r="CN2025" s="1230"/>
      <c r="CO2025" s="1231"/>
      <c r="CP2025" s="1231"/>
      <c r="CQ2025" s="1231"/>
    </row>
    <row r="2026" spans="89:95">
      <c r="CK2026" s="536"/>
      <c r="CL2026" s="536"/>
      <c r="CM2026" s="81"/>
      <c r="CN2026" s="1230"/>
      <c r="CO2026" s="1231"/>
      <c r="CP2026" s="1231"/>
      <c r="CQ2026" s="1231"/>
    </row>
    <row r="2027" spans="89:95">
      <c r="CK2027" s="536"/>
      <c r="CL2027" s="536"/>
      <c r="CM2027" s="81"/>
      <c r="CN2027" s="1230"/>
      <c r="CO2027" s="1231"/>
      <c r="CP2027" s="1231"/>
      <c r="CQ2027" s="1231"/>
    </row>
    <row r="2028" spans="89:95">
      <c r="CK2028" s="536"/>
      <c r="CL2028" s="536"/>
      <c r="CM2028" s="81"/>
      <c r="CN2028" s="1230"/>
      <c r="CO2028" s="1231"/>
      <c r="CP2028" s="1231"/>
      <c r="CQ2028" s="1231"/>
    </row>
    <row r="2029" spans="89:95">
      <c r="CK2029" s="536"/>
      <c r="CL2029" s="536"/>
      <c r="CM2029" s="81"/>
      <c r="CN2029" s="1230"/>
      <c r="CO2029" s="1231"/>
      <c r="CP2029" s="1231"/>
      <c r="CQ2029" s="1231"/>
    </row>
    <row r="2030" spans="89:95">
      <c r="CK2030" s="536"/>
      <c r="CL2030" s="536"/>
      <c r="CM2030" s="81"/>
      <c r="CN2030" s="1230"/>
      <c r="CO2030" s="1231"/>
      <c r="CP2030" s="1231"/>
      <c r="CQ2030" s="1231"/>
    </row>
    <row r="2031" spans="89:95">
      <c r="CK2031" s="536"/>
      <c r="CL2031" s="536"/>
      <c r="CM2031" s="81"/>
      <c r="CN2031" s="1230"/>
      <c r="CO2031" s="1231"/>
      <c r="CP2031" s="1231"/>
      <c r="CQ2031" s="1231"/>
    </row>
    <row r="2032" spans="89:95">
      <c r="CK2032" s="536"/>
      <c r="CL2032" s="536"/>
      <c r="CM2032" s="81"/>
      <c r="CN2032" s="1230"/>
      <c r="CO2032" s="1231"/>
      <c r="CP2032" s="1231"/>
      <c r="CQ2032" s="1231"/>
    </row>
    <row r="2033" spans="89:95">
      <c r="CK2033" s="536"/>
      <c r="CL2033" s="536"/>
      <c r="CM2033" s="81"/>
      <c r="CN2033" s="1230"/>
      <c r="CO2033" s="1231"/>
      <c r="CP2033" s="1231"/>
      <c r="CQ2033" s="1231"/>
    </row>
    <row r="2034" spans="89:95">
      <c r="CK2034" s="536"/>
      <c r="CL2034" s="536"/>
      <c r="CM2034" s="81"/>
      <c r="CN2034" s="1230"/>
      <c r="CO2034" s="1231"/>
      <c r="CP2034" s="1231"/>
      <c r="CQ2034" s="1231"/>
    </row>
    <row r="2035" spans="89:95">
      <c r="CK2035" s="536"/>
      <c r="CL2035" s="536"/>
      <c r="CM2035" s="81"/>
      <c r="CN2035" s="1230"/>
      <c r="CO2035" s="1231"/>
      <c r="CP2035" s="1231"/>
      <c r="CQ2035" s="1231"/>
    </row>
    <row r="2036" spans="89:95">
      <c r="CK2036" s="536"/>
      <c r="CL2036" s="536"/>
      <c r="CM2036" s="81"/>
      <c r="CN2036" s="1230"/>
      <c r="CO2036" s="1231"/>
      <c r="CP2036" s="1231"/>
      <c r="CQ2036" s="1231"/>
    </row>
    <row r="2037" spans="89:95">
      <c r="CK2037" s="536"/>
      <c r="CL2037" s="536"/>
      <c r="CM2037" s="81"/>
      <c r="CN2037" s="1230"/>
      <c r="CO2037" s="1231"/>
      <c r="CP2037" s="1231"/>
      <c r="CQ2037" s="1231"/>
    </row>
    <row r="2038" spans="89:95">
      <c r="CK2038" s="536"/>
      <c r="CL2038" s="536"/>
      <c r="CM2038" s="81"/>
      <c r="CN2038" s="1230"/>
      <c r="CO2038" s="1231"/>
      <c r="CP2038" s="1231"/>
      <c r="CQ2038" s="1231"/>
    </row>
    <row r="2039" spans="89:95">
      <c r="CK2039" s="536"/>
      <c r="CL2039" s="536"/>
      <c r="CM2039" s="81"/>
      <c r="CN2039" s="1230"/>
      <c r="CO2039" s="1231"/>
      <c r="CP2039" s="1231"/>
      <c r="CQ2039" s="1231"/>
    </row>
    <row r="2040" spans="89:95">
      <c r="CK2040" s="536"/>
      <c r="CL2040" s="536"/>
      <c r="CM2040" s="81"/>
      <c r="CN2040" s="1230"/>
      <c r="CO2040" s="1231"/>
      <c r="CP2040" s="1231"/>
      <c r="CQ2040" s="1231"/>
    </row>
    <row r="2041" spans="89:95">
      <c r="CK2041" s="536"/>
      <c r="CL2041" s="536"/>
      <c r="CM2041" s="81"/>
      <c r="CN2041" s="1230"/>
      <c r="CO2041" s="1231"/>
      <c r="CP2041" s="1231"/>
      <c r="CQ2041" s="1231"/>
    </row>
    <row r="2042" spans="89:95">
      <c r="CK2042" s="536"/>
      <c r="CL2042" s="536"/>
      <c r="CM2042" s="81"/>
      <c r="CN2042" s="1230"/>
      <c r="CO2042" s="1231"/>
      <c r="CP2042" s="1231"/>
      <c r="CQ2042" s="1231"/>
    </row>
    <row r="2043" spans="89:95">
      <c r="CK2043" s="536"/>
      <c r="CL2043" s="536"/>
      <c r="CM2043" s="81"/>
      <c r="CN2043" s="1230"/>
      <c r="CO2043" s="1231"/>
      <c r="CP2043" s="1231"/>
      <c r="CQ2043" s="1231"/>
    </row>
    <row r="2044" spans="89:95">
      <c r="CK2044" s="536"/>
      <c r="CL2044" s="536"/>
      <c r="CM2044" s="81"/>
      <c r="CN2044" s="1230"/>
      <c r="CO2044" s="1231"/>
      <c r="CP2044" s="1231"/>
      <c r="CQ2044" s="1231"/>
    </row>
    <row r="2045" spans="89:95">
      <c r="CK2045" s="536"/>
      <c r="CL2045" s="536"/>
      <c r="CM2045" s="81"/>
      <c r="CN2045" s="1230"/>
      <c r="CO2045" s="1231"/>
      <c r="CP2045" s="1231"/>
      <c r="CQ2045" s="1231"/>
    </row>
    <row r="2046" spans="89:95">
      <c r="CK2046" s="536"/>
      <c r="CL2046" s="536"/>
      <c r="CM2046" s="81"/>
      <c r="CN2046" s="1230"/>
      <c r="CO2046" s="1231"/>
      <c r="CP2046" s="1231"/>
      <c r="CQ2046" s="1231"/>
    </row>
    <row r="2047" spans="89:95">
      <c r="CK2047" s="536"/>
      <c r="CL2047" s="536"/>
      <c r="CM2047" s="81"/>
      <c r="CN2047" s="1230"/>
      <c r="CO2047" s="1231"/>
      <c r="CP2047" s="1231"/>
      <c r="CQ2047" s="1231"/>
    </row>
    <row r="2048" spans="89:95">
      <c r="CK2048" s="536"/>
      <c r="CL2048" s="536"/>
      <c r="CM2048" s="81"/>
      <c r="CN2048" s="1230"/>
      <c r="CO2048" s="1231"/>
      <c r="CP2048" s="1231"/>
      <c r="CQ2048" s="1231"/>
    </row>
    <row r="2049" spans="89:95">
      <c r="CK2049" s="536"/>
      <c r="CL2049" s="536"/>
      <c r="CM2049" s="81"/>
      <c r="CN2049" s="1230"/>
      <c r="CO2049" s="1231"/>
      <c r="CP2049" s="1231"/>
      <c r="CQ2049" s="1231"/>
    </row>
    <row r="2050" spans="89:95">
      <c r="CK2050" s="536"/>
      <c r="CL2050" s="536"/>
      <c r="CM2050" s="81"/>
      <c r="CN2050" s="1230"/>
      <c r="CO2050" s="1231"/>
      <c r="CP2050" s="1231"/>
      <c r="CQ2050" s="1231"/>
    </row>
    <row r="2051" spans="89:95">
      <c r="CK2051" s="536"/>
      <c r="CL2051" s="536"/>
      <c r="CM2051" s="81"/>
      <c r="CN2051" s="1230"/>
      <c r="CO2051" s="1231"/>
      <c r="CP2051" s="1231"/>
      <c r="CQ2051" s="1231"/>
    </row>
    <row r="2052" spans="89:95">
      <c r="CK2052" s="536"/>
      <c r="CL2052" s="536"/>
      <c r="CM2052" s="81"/>
      <c r="CN2052" s="1230"/>
      <c r="CO2052" s="1231"/>
      <c r="CP2052" s="1231"/>
      <c r="CQ2052" s="1231"/>
    </row>
    <row r="2053" spans="89:95">
      <c r="CK2053" s="536"/>
      <c r="CL2053" s="536"/>
      <c r="CM2053" s="81"/>
      <c r="CN2053" s="1230"/>
      <c r="CO2053" s="1231"/>
      <c r="CP2053" s="1231"/>
      <c r="CQ2053" s="1231"/>
    </row>
    <row r="2054" spans="89:95">
      <c r="CK2054" s="536"/>
      <c r="CL2054" s="536"/>
      <c r="CM2054" s="81"/>
      <c r="CN2054" s="1230"/>
      <c r="CO2054" s="1231"/>
      <c r="CP2054" s="1231"/>
      <c r="CQ2054" s="1231"/>
    </row>
    <row r="2055" spans="89:95">
      <c r="CK2055" s="536"/>
      <c r="CL2055" s="536"/>
      <c r="CM2055" s="81"/>
      <c r="CN2055" s="1230"/>
      <c r="CO2055" s="1231"/>
      <c r="CP2055" s="1231"/>
      <c r="CQ2055" s="1231"/>
    </row>
    <row r="2056" spans="89:95">
      <c r="CK2056" s="536"/>
      <c r="CL2056" s="536"/>
      <c r="CM2056" s="81"/>
      <c r="CN2056" s="1230"/>
      <c r="CO2056" s="1231"/>
      <c r="CP2056" s="1231"/>
      <c r="CQ2056" s="1231"/>
    </row>
    <row r="2057" spans="89:95">
      <c r="CK2057" s="536"/>
      <c r="CL2057" s="536"/>
      <c r="CM2057" s="81"/>
      <c r="CN2057" s="1230"/>
      <c r="CO2057" s="1231"/>
      <c r="CP2057" s="1231"/>
      <c r="CQ2057" s="1231"/>
    </row>
    <row r="2058" spans="89:95">
      <c r="CK2058" s="536"/>
      <c r="CL2058" s="536"/>
      <c r="CM2058" s="81"/>
      <c r="CN2058" s="1230"/>
      <c r="CO2058" s="1231"/>
      <c r="CP2058" s="1231"/>
      <c r="CQ2058" s="1231"/>
    </row>
    <row r="2059" spans="89:95">
      <c r="CK2059" s="536"/>
      <c r="CL2059" s="536"/>
      <c r="CM2059" s="81"/>
      <c r="CN2059" s="1230"/>
      <c r="CO2059" s="1231"/>
      <c r="CP2059" s="1231"/>
      <c r="CQ2059" s="1231"/>
    </row>
    <row r="2060" spans="89:95">
      <c r="CK2060" s="536"/>
      <c r="CL2060" s="536"/>
      <c r="CM2060" s="81"/>
      <c r="CN2060" s="1230"/>
      <c r="CO2060" s="1231"/>
      <c r="CP2060" s="1231"/>
      <c r="CQ2060" s="1231"/>
    </row>
    <row r="2061" spans="89:95">
      <c r="CK2061" s="536"/>
      <c r="CL2061" s="536"/>
      <c r="CM2061" s="81"/>
      <c r="CN2061" s="1230"/>
      <c r="CO2061" s="1231"/>
      <c r="CP2061" s="1231"/>
      <c r="CQ2061" s="1231"/>
    </row>
    <row r="2062" spans="89:95">
      <c r="CK2062" s="536"/>
      <c r="CL2062" s="536"/>
      <c r="CM2062" s="81"/>
      <c r="CN2062" s="1230"/>
      <c r="CO2062" s="1231"/>
      <c r="CP2062" s="1231"/>
      <c r="CQ2062" s="1231"/>
    </row>
    <row r="2063" spans="89:95">
      <c r="CK2063" s="536"/>
      <c r="CL2063" s="536"/>
      <c r="CM2063" s="81"/>
      <c r="CN2063" s="1230"/>
      <c r="CO2063" s="1231"/>
      <c r="CP2063" s="1231"/>
      <c r="CQ2063" s="1231"/>
    </row>
    <row r="2064" spans="89:95">
      <c r="CK2064" s="536"/>
      <c r="CL2064" s="536"/>
      <c r="CM2064" s="81"/>
      <c r="CN2064" s="1230"/>
      <c r="CO2064" s="1231"/>
      <c r="CP2064" s="1231"/>
      <c r="CQ2064" s="1231"/>
    </row>
    <row r="2065" spans="89:95">
      <c r="CK2065" s="536"/>
      <c r="CL2065" s="536"/>
      <c r="CM2065" s="81"/>
      <c r="CN2065" s="1230"/>
      <c r="CO2065" s="1231"/>
      <c r="CP2065" s="1231"/>
      <c r="CQ2065" s="1231"/>
    </row>
    <row r="2066" spans="89:95">
      <c r="CK2066" s="536"/>
      <c r="CL2066" s="536"/>
      <c r="CM2066" s="81"/>
      <c r="CN2066" s="1230"/>
      <c r="CO2066" s="1231"/>
      <c r="CP2066" s="1231"/>
      <c r="CQ2066" s="1231"/>
    </row>
    <row r="2067" spans="89:95">
      <c r="CK2067" s="536"/>
      <c r="CL2067" s="536"/>
      <c r="CM2067" s="81"/>
      <c r="CN2067" s="1230"/>
      <c r="CO2067" s="1231"/>
      <c r="CP2067" s="1231"/>
      <c r="CQ2067" s="1231"/>
    </row>
    <row r="2068" spans="89:95">
      <c r="CK2068" s="536"/>
      <c r="CL2068" s="536"/>
      <c r="CM2068" s="81"/>
      <c r="CN2068" s="1230"/>
      <c r="CO2068" s="1231"/>
      <c r="CP2068" s="1231"/>
      <c r="CQ2068" s="1231"/>
    </row>
    <row r="2069" spans="89:95">
      <c r="CK2069" s="536"/>
      <c r="CL2069" s="536"/>
      <c r="CM2069" s="81"/>
      <c r="CN2069" s="1230"/>
      <c r="CO2069" s="1231"/>
      <c r="CP2069" s="1231"/>
      <c r="CQ2069" s="1231"/>
    </row>
    <row r="2070" spans="89:95">
      <c r="CK2070" s="536"/>
      <c r="CL2070" s="536"/>
      <c r="CM2070" s="81"/>
      <c r="CN2070" s="1230"/>
      <c r="CO2070" s="1231"/>
      <c r="CP2070" s="1231"/>
      <c r="CQ2070" s="1231"/>
    </row>
    <row r="2071" spans="89:95">
      <c r="CK2071" s="536"/>
      <c r="CL2071" s="536"/>
      <c r="CM2071" s="81"/>
      <c r="CN2071" s="1230"/>
      <c r="CO2071" s="1231"/>
      <c r="CP2071" s="1231"/>
      <c r="CQ2071" s="1231"/>
    </row>
    <row r="2072" spans="89:95">
      <c r="CK2072" s="536"/>
      <c r="CL2072" s="536"/>
      <c r="CM2072" s="81"/>
      <c r="CN2072" s="1230"/>
      <c r="CO2072" s="1231"/>
      <c r="CP2072" s="1231"/>
      <c r="CQ2072" s="1231"/>
    </row>
    <row r="2073" spans="89:95">
      <c r="CK2073" s="536"/>
      <c r="CL2073" s="536"/>
      <c r="CM2073" s="81"/>
      <c r="CN2073" s="1230"/>
      <c r="CO2073" s="1231"/>
      <c r="CP2073" s="1231"/>
      <c r="CQ2073" s="1231"/>
    </row>
    <row r="2074" spans="89:95">
      <c r="CK2074" s="536"/>
      <c r="CL2074" s="536"/>
      <c r="CM2074" s="81"/>
      <c r="CN2074" s="1230"/>
      <c r="CO2074" s="1231"/>
      <c r="CP2074" s="1231"/>
      <c r="CQ2074" s="1231"/>
    </row>
    <row r="2075" spans="89:95">
      <c r="CK2075" s="536"/>
      <c r="CL2075" s="536"/>
      <c r="CM2075" s="81"/>
      <c r="CN2075" s="1230"/>
      <c r="CO2075" s="1231"/>
      <c r="CP2075" s="1231"/>
      <c r="CQ2075" s="1231"/>
    </row>
    <row r="2076" spans="89:95">
      <c r="CK2076" s="536"/>
      <c r="CL2076" s="536"/>
      <c r="CM2076" s="81"/>
      <c r="CN2076" s="1230"/>
      <c r="CO2076" s="1231"/>
      <c r="CP2076" s="1231"/>
      <c r="CQ2076" s="1231"/>
    </row>
    <row r="2077" spans="89:95">
      <c r="CK2077" s="536"/>
      <c r="CL2077" s="536"/>
      <c r="CM2077" s="81"/>
      <c r="CN2077" s="1230"/>
      <c r="CO2077" s="1231"/>
      <c r="CP2077" s="1231"/>
      <c r="CQ2077" s="1231"/>
    </row>
    <row r="2078" spans="89:95">
      <c r="CK2078" s="536"/>
      <c r="CL2078" s="536"/>
      <c r="CM2078" s="81"/>
      <c r="CN2078" s="1230"/>
      <c r="CO2078" s="1231"/>
      <c r="CP2078" s="1231"/>
      <c r="CQ2078" s="1231"/>
    </row>
    <row r="2079" spans="89:95">
      <c r="CK2079" s="536"/>
      <c r="CL2079" s="536"/>
      <c r="CM2079" s="81"/>
      <c r="CN2079" s="1230"/>
      <c r="CO2079" s="1231"/>
      <c r="CP2079" s="1231"/>
      <c r="CQ2079" s="1231"/>
    </row>
    <row r="2080" spans="89:95">
      <c r="CK2080" s="536"/>
      <c r="CL2080" s="536"/>
      <c r="CM2080" s="81"/>
      <c r="CN2080" s="1230"/>
      <c r="CO2080" s="1231"/>
      <c r="CP2080" s="1231"/>
      <c r="CQ2080" s="1231"/>
    </row>
    <row r="2081" spans="89:95">
      <c r="CK2081" s="536"/>
      <c r="CL2081" s="536"/>
      <c r="CM2081" s="81"/>
      <c r="CN2081" s="1230"/>
      <c r="CO2081" s="1231"/>
      <c r="CP2081" s="1231"/>
      <c r="CQ2081" s="1231"/>
    </row>
    <row r="2082" spans="89:95">
      <c r="CK2082" s="536"/>
      <c r="CL2082" s="536"/>
      <c r="CM2082" s="81"/>
      <c r="CN2082" s="1230"/>
      <c r="CO2082" s="1231"/>
      <c r="CP2082" s="1231"/>
      <c r="CQ2082" s="1231"/>
    </row>
    <row r="2083" spans="89:95">
      <c r="CK2083" s="536"/>
      <c r="CL2083" s="536"/>
      <c r="CM2083" s="81"/>
      <c r="CN2083" s="1230"/>
      <c r="CO2083" s="1231"/>
      <c r="CP2083" s="1231"/>
      <c r="CQ2083" s="1231"/>
    </row>
    <row r="2084" spans="89:95">
      <c r="CK2084" s="536"/>
      <c r="CL2084" s="536"/>
      <c r="CM2084" s="81"/>
      <c r="CN2084" s="1230"/>
      <c r="CO2084" s="1231"/>
      <c r="CP2084" s="1231"/>
      <c r="CQ2084" s="1231"/>
    </row>
    <row r="2085" spans="89:95">
      <c r="CK2085" s="536"/>
      <c r="CL2085" s="536"/>
      <c r="CM2085" s="81"/>
      <c r="CN2085" s="1230"/>
      <c r="CO2085" s="1231"/>
      <c r="CP2085" s="1231"/>
      <c r="CQ2085" s="1231"/>
    </row>
    <row r="2086" spans="89:95">
      <c r="CK2086" s="536"/>
      <c r="CL2086" s="536"/>
      <c r="CM2086" s="81"/>
      <c r="CN2086" s="1230"/>
      <c r="CO2086" s="1231"/>
      <c r="CP2086" s="1231"/>
      <c r="CQ2086" s="1231"/>
    </row>
    <row r="2087" spans="89:95">
      <c r="CK2087" s="536"/>
      <c r="CL2087" s="536"/>
      <c r="CM2087" s="81"/>
      <c r="CN2087" s="1230"/>
      <c r="CO2087" s="1231"/>
      <c r="CP2087" s="1231"/>
      <c r="CQ2087" s="1231"/>
    </row>
    <row r="2088" spans="89:95">
      <c r="CK2088" s="536"/>
      <c r="CL2088" s="536"/>
      <c r="CM2088" s="81"/>
      <c r="CN2088" s="1230"/>
      <c r="CO2088" s="1231"/>
      <c r="CP2088" s="1231"/>
      <c r="CQ2088" s="1231"/>
    </row>
    <row r="2089" spans="89:95">
      <c r="CK2089" s="536"/>
      <c r="CL2089" s="536"/>
      <c r="CM2089" s="81"/>
      <c r="CN2089" s="1230"/>
      <c r="CO2089" s="1231"/>
      <c r="CP2089" s="1231"/>
      <c r="CQ2089" s="1231"/>
    </row>
    <row r="2090" spans="89:95">
      <c r="CK2090" s="536"/>
      <c r="CL2090" s="536"/>
      <c r="CM2090" s="81"/>
      <c r="CN2090" s="1230"/>
      <c r="CO2090" s="1231"/>
      <c r="CP2090" s="1231"/>
      <c r="CQ2090" s="1231"/>
    </row>
    <row r="2091" spans="89:95">
      <c r="CK2091" s="536"/>
      <c r="CL2091" s="536"/>
      <c r="CM2091" s="81"/>
      <c r="CN2091" s="1230"/>
      <c r="CO2091" s="1231"/>
      <c r="CP2091" s="1231"/>
      <c r="CQ2091" s="1231"/>
    </row>
    <row r="2092" spans="89:95">
      <c r="CK2092" s="536"/>
      <c r="CL2092" s="536"/>
      <c r="CM2092" s="81"/>
      <c r="CN2092" s="1230"/>
      <c r="CO2092" s="1231"/>
      <c r="CP2092" s="1231"/>
      <c r="CQ2092" s="1231"/>
    </row>
    <row r="2093" spans="89:95">
      <c r="CK2093" s="536"/>
      <c r="CL2093" s="536"/>
      <c r="CM2093" s="81"/>
      <c r="CN2093" s="1230"/>
      <c r="CO2093" s="1231"/>
      <c r="CP2093" s="1231"/>
      <c r="CQ2093" s="1231"/>
    </row>
    <row r="2094" spans="89:95">
      <c r="CK2094" s="536"/>
      <c r="CL2094" s="536"/>
      <c r="CM2094" s="81"/>
      <c r="CN2094" s="1230"/>
      <c r="CO2094" s="1231"/>
      <c r="CP2094" s="1231"/>
      <c r="CQ2094" s="1231"/>
    </row>
    <row r="2095" spans="89:95">
      <c r="CK2095" s="536"/>
      <c r="CL2095" s="536"/>
      <c r="CM2095" s="81"/>
      <c r="CN2095" s="1230"/>
      <c r="CO2095" s="1231"/>
      <c r="CP2095" s="1231"/>
      <c r="CQ2095" s="1231"/>
    </row>
    <row r="2096" spans="89:95">
      <c r="CK2096" s="536"/>
      <c r="CL2096" s="536"/>
      <c r="CM2096" s="81"/>
      <c r="CN2096" s="1230"/>
      <c r="CO2096" s="1231"/>
      <c r="CP2096" s="1231"/>
      <c r="CQ2096" s="1231"/>
    </row>
    <row r="2097" spans="89:95">
      <c r="CK2097" s="536"/>
      <c r="CL2097" s="536"/>
      <c r="CM2097" s="81"/>
      <c r="CN2097" s="1230"/>
      <c r="CO2097" s="1231"/>
      <c r="CP2097" s="1231"/>
      <c r="CQ2097" s="1231"/>
    </row>
    <row r="2098" spans="89:95">
      <c r="CK2098" s="536"/>
      <c r="CL2098" s="536"/>
      <c r="CM2098" s="81"/>
      <c r="CN2098" s="1230"/>
      <c r="CO2098" s="1231"/>
      <c r="CP2098" s="1231"/>
      <c r="CQ2098" s="1231"/>
    </row>
    <row r="2099" spans="89:95">
      <c r="CK2099" s="536"/>
      <c r="CL2099" s="536"/>
      <c r="CM2099" s="81"/>
      <c r="CN2099" s="1230"/>
      <c r="CO2099" s="1231"/>
      <c r="CP2099" s="1231"/>
      <c r="CQ2099" s="1231"/>
    </row>
    <row r="2100" spans="89:95">
      <c r="CK2100" s="536"/>
      <c r="CL2100" s="536"/>
      <c r="CM2100" s="81"/>
      <c r="CN2100" s="1230"/>
      <c r="CO2100" s="1231"/>
      <c r="CP2100" s="1231"/>
      <c r="CQ2100" s="1231"/>
    </row>
    <row r="2101" spans="89:95">
      <c r="CK2101" s="536"/>
      <c r="CL2101" s="536"/>
      <c r="CM2101" s="81"/>
      <c r="CN2101" s="1230"/>
      <c r="CO2101" s="1231"/>
      <c r="CP2101" s="1231"/>
      <c r="CQ2101" s="1231"/>
    </row>
    <row r="2102" spans="89:95">
      <c r="CK2102" s="536"/>
      <c r="CL2102" s="536"/>
      <c r="CM2102" s="81"/>
      <c r="CN2102" s="1230"/>
      <c r="CO2102" s="1231"/>
      <c r="CP2102" s="1231"/>
      <c r="CQ2102" s="1231"/>
    </row>
    <row r="2103" spans="89:95">
      <c r="CK2103" s="536"/>
      <c r="CL2103" s="536"/>
      <c r="CM2103" s="81"/>
      <c r="CN2103" s="1230"/>
      <c r="CO2103" s="1231"/>
      <c r="CP2103" s="1231"/>
      <c r="CQ2103" s="1231"/>
    </row>
    <row r="2104" spans="89:95">
      <c r="CK2104" s="536"/>
      <c r="CL2104" s="536"/>
      <c r="CM2104" s="81"/>
      <c r="CN2104" s="1230"/>
      <c r="CO2104" s="1231"/>
      <c r="CP2104" s="1231"/>
      <c r="CQ2104" s="1231"/>
    </row>
    <row r="2105" spans="89:95">
      <c r="CK2105" s="536"/>
      <c r="CL2105" s="536"/>
      <c r="CM2105" s="81"/>
      <c r="CN2105" s="1230"/>
      <c r="CO2105" s="1231"/>
      <c r="CP2105" s="1231"/>
      <c r="CQ2105" s="1231"/>
    </row>
    <row r="2106" spans="89:95">
      <c r="CK2106" s="536"/>
      <c r="CL2106" s="536"/>
      <c r="CM2106" s="81"/>
      <c r="CN2106" s="1230"/>
      <c r="CO2106" s="1231"/>
      <c r="CP2106" s="1231"/>
      <c r="CQ2106" s="1231"/>
    </row>
    <row r="2107" spans="89:95">
      <c r="CK2107" s="536"/>
      <c r="CL2107" s="536"/>
      <c r="CM2107" s="81"/>
      <c r="CN2107" s="1230"/>
      <c r="CO2107" s="1231"/>
      <c r="CP2107" s="1231"/>
      <c r="CQ2107" s="1231"/>
    </row>
    <row r="2108" spans="89:95">
      <c r="CK2108" s="536"/>
      <c r="CL2108" s="536"/>
      <c r="CM2108" s="81"/>
      <c r="CN2108" s="1230"/>
      <c r="CO2108" s="1231"/>
      <c r="CP2108" s="1231"/>
      <c r="CQ2108" s="1231"/>
    </row>
    <row r="2109" spans="89:95">
      <c r="CK2109" s="536"/>
      <c r="CL2109" s="536"/>
      <c r="CM2109" s="81"/>
      <c r="CN2109" s="1230"/>
      <c r="CO2109" s="1231"/>
      <c r="CP2109" s="1231"/>
      <c r="CQ2109" s="1231"/>
    </row>
    <row r="2110" spans="89:95">
      <c r="CK2110" s="536"/>
      <c r="CL2110" s="536"/>
      <c r="CM2110" s="81"/>
      <c r="CN2110" s="1230"/>
      <c r="CO2110" s="1231"/>
      <c r="CP2110" s="1231"/>
      <c r="CQ2110" s="1231"/>
    </row>
    <row r="2111" spans="89:95">
      <c r="CK2111" s="536"/>
      <c r="CL2111" s="536"/>
      <c r="CM2111" s="81"/>
      <c r="CN2111" s="1230"/>
      <c r="CO2111" s="1231"/>
      <c r="CP2111" s="1231"/>
      <c r="CQ2111" s="1231"/>
    </row>
    <row r="2112" spans="89:95">
      <c r="CK2112" s="536"/>
      <c r="CL2112" s="536"/>
      <c r="CM2112" s="81"/>
      <c r="CN2112" s="1230"/>
      <c r="CO2112" s="1231"/>
      <c r="CP2112" s="1231"/>
      <c r="CQ2112" s="1231"/>
    </row>
    <row r="2113" spans="89:95">
      <c r="CK2113" s="536"/>
      <c r="CL2113" s="536"/>
      <c r="CM2113" s="81"/>
      <c r="CN2113" s="1230"/>
      <c r="CO2113" s="1231"/>
      <c r="CP2113" s="1231"/>
      <c r="CQ2113" s="1231"/>
    </row>
    <row r="2114" spans="89:95">
      <c r="CK2114" s="536"/>
      <c r="CL2114" s="536"/>
      <c r="CM2114" s="81"/>
      <c r="CN2114" s="1230"/>
      <c r="CO2114" s="1231"/>
      <c r="CP2114" s="1231"/>
      <c r="CQ2114" s="1231"/>
    </row>
    <row r="2115" spans="89:95">
      <c r="CK2115" s="536"/>
      <c r="CL2115" s="536"/>
      <c r="CM2115" s="81"/>
      <c r="CN2115" s="1230"/>
      <c r="CO2115" s="1231"/>
      <c r="CP2115" s="1231"/>
      <c r="CQ2115" s="1231"/>
    </row>
    <row r="2116" spans="89:95">
      <c r="CK2116" s="536"/>
      <c r="CL2116" s="536"/>
      <c r="CM2116" s="81"/>
      <c r="CN2116" s="1230"/>
      <c r="CO2116" s="1231"/>
      <c r="CP2116" s="1231"/>
      <c r="CQ2116" s="1231"/>
    </row>
    <row r="2117" spans="89:95">
      <c r="CK2117" s="536"/>
      <c r="CL2117" s="536"/>
      <c r="CM2117" s="81"/>
      <c r="CN2117" s="1230"/>
      <c r="CO2117" s="1231"/>
      <c r="CP2117" s="1231"/>
      <c r="CQ2117" s="1231"/>
    </row>
    <row r="2118" spans="89:95">
      <c r="CK2118" s="536"/>
      <c r="CL2118" s="536"/>
      <c r="CM2118" s="81"/>
      <c r="CN2118" s="1230"/>
      <c r="CO2118" s="1231"/>
      <c r="CP2118" s="1231"/>
      <c r="CQ2118" s="1231"/>
    </row>
    <row r="2119" spans="89:95">
      <c r="CK2119" s="536"/>
      <c r="CL2119" s="536"/>
      <c r="CM2119" s="81"/>
      <c r="CN2119" s="1230"/>
      <c r="CO2119" s="1231"/>
      <c r="CP2119" s="1231"/>
      <c r="CQ2119" s="1231"/>
    </row>
    <row r="2120" spans="89:95">
      <c r="CK2120" s="536"/>
      <c r="CL2120" s="536"/>
      <c r="CM2120" s="81"/>
      <c r="CN2120" s="1230"/>
      <c r="CO2120" s="1231"/>
      <c r="CP2120" s="1231"/>
      <c r="CQ2120" s="1231"/>
    </row>
    <row r="2121" spans="89:95">
      <c r="CK2121" s="536"/>
      <c r="CL2121" s="536"/>
      <c r="CM2121" s="81"/>
      <c r="CN2121" s="1230"/>
      <c r="CO2121" s="1231"/>
      <c r="CP2121" s="1231"/>
      <c r="CQ2121" s="1231"/>
    </row>
    <row r="2122" spans="89:95">
      <c r="CK2122" s="536"/>
      <c r="CL2122" s="536"/>
      <c r="CM2122" s="81"/>
      <c r="CN2122" s="1230"/>
      <c r="CO2122" s="1231"/>
      <c r="CP2122" s="1231"/>
      <c r="CQ2122" s="1231"/>
    </row>
    <row r="2123" spans="89:95">
      <c r="CK2123" s="536"/>
      <c r="CL2123" s="536"/>
      <c r="CM2123" s="81"/>
      <c r="CN2123" s="1230"/>
      <c r="CO2123" s="1231"/>
      <c r="CP2123" s="1231"/>
      <c r="CQ2123" s="1231"/>
    </row>
    <row r="2124" spans="89:95">
      <c r="CK2124" s="536"/>
      <c r="CL2124" s="536"/>
      <c r="CM2124" s="81"/>
      <c r="CN2124" s="1230"/>
      <c r="CO2124" s="1231"/>
      <c r="CP2124" s="1231"/>
      <c r="CQ2124" s="1231"/>
    </row>
    <row r="2125" spans="89:95">
      <c r="CK2125" s="536"/>
      <c r="CL2125" s="536"/>
      <c r="CM2125" s="81"/>
      <c r="CN2125" s="1230"/>
      <c r="CO2125" s="1231"/>
      <c r="CP2125" s="1231"/>
      <c r="CQ2125" s="1231"/>
    </row>
    <row r="2126" spans="89:95">
      <c r="CK2126" s="536"/>
      <c r="CL2126" s="536"/>
      <c r="CM2126" s="81"/>
      <c r="CN2126" s="1230"/>
      <c r="CO2126" s="1231"/>
      <c r="CP2126" s="1231"/>
      <c r="CQ2126" s="1231"/>
    </row>
    <row r="2127" spans="89:95">
      <c r="CK2127" s="536"/>
      <c r="CL2127" s="536"/>
      <c r="CM2127" s="81"/>
      <c r="CN2127" s="1230"/>
      <c r="CO2127" s="1231"/>
      <c r="CP2127" s="1231"/>
      <c r="CQ2127" s="1231"/>
    </row>
    <row r="2128" spans="89:95">
      <c r="CK2128" s="536"/>
      <c r="CL2128" s="536"/>
      <c r="CM2128" s="81"/>
      <c r="CN2128" s="1230"/>
      <c r="CO2128" s="1231"/>
      <c r="CP2128" s="1231"/>
      <c r="CQ2128" s="1231"/>
    </row>
    <row r="2129" spans="89:95">
      <c r="CK2129" s="536"/>
      <c r="CL2129" s="536"/>
      <c r="CM2129" s="81"/>
      <c r="CN2129" s="1230"/>
      <c r="CO2129" s="1231"/>
      <c r="CP2129" s="1231"/>
      <c r="CQ2129" s="1231"/>
    </row>
    <row r="2130" spans="89:95">
      <c r="CK2130" s="536"/>
      <c r="CL2130" s="536"/>
      <c r="CM2130" s="81"/>
      <c r="CN2130" s="1230"/>
      <c r="CO2130" s="1231"/>
      <c r="CP2130" s="1231"/>
      <c r="CQ2130" s="1231"/>
    </row>
    <row r="2131" spans="89:95">
      <c r="CK2131" s="536"/>
      <c r="CL2131" s="536"/>
      <c r="CM2131" s="81"/>
      <c r="CN2131" s="1230"/>
      <c r="CO2131" s="1231"/>
      <c r="CP2131" s="1231"/>
      <c r="CQ2131" s="1231"/>
    </row>
    <row r="2132" spans="89:95">
      <c r="CK2132" s="536"/>
      <c r="CL2132" s="536"/>
      <c r="CM2132" s="81"/>
      <c r="CN2132" s="1230"/>
      <c r="CO2132" s="1231"/>
      <c r="CP2132" s="1231"/>
      <c r="CQ2132" s="1231"/>
    </row>
    <row r="2133" spans="89:95">
      <c r="CK2133" s="536"/>
      <c r="CL2133" s="536"/>
      <c r="CM2133" s="81"/>
      <c r="CN2133" s="1230"/>
      <c r="CO2133" s="1231"/>
      <c r="CP2133" s="1231"/>
      <c r="CQ2133" s="1231"/>
    </row>
    <row r="2134" spans="89:95">
      <c r="CK2134" s="536"/>
      <c r="CL2134" s="536"/>
      <c r="CM2134" s="81"/>
      <c r="CN2134" s="1230"/>
      <c r="CO2134" s="1231"/>
      <c r="CP2134" s="1231"/>
      <c r="CQ2134" s="1231"/>
    </row>
    <row r="2135" spans="89:95">
      <c r="CK2135" s="536"/>
      <c r="CL2135" s="536"/>
      <c r="CM2135" s="81"/>
      <c r="CN2135" s="1230"/>
      <c r="CO2135" s="1231"/>
      <c r="CP2135" s="1231"/>
      <c r="CQ2135" s="1231"/>
    </row>
    <row r="2136" spans="89:95">
      <c r="CK2136" s="536"/>
      <c r="CL2136" s="536"/>
      <c r="CM2136" s="81"/>
      <c r="CN2136" s="1230"/>
      <c r="CO2136" s="1231"/>
      <c r="CP2136" s="1231"/>
      <c r="CQ2136" s="1231"/>
    </row>
    <row r="2137" spans="89:95">
      <c r="CK2137" s="536"/>
      <c r="CL2137" s="536"/>
      <c r="CM2137" s="81"/>
      <c r="CN2137" s="1230"/>
      <c r="CO2137" s="1231"/>
      <c r="CP2137" s="1231"/>
      <c r="CQ2137" s="1231"/>
    </row>
    <row r="2138" spans="89:95">
      <c r="CK2138" s="536"/>
      <c r="CL2138" s="536"/>
      <c r="CM2138" s="81"/>
      <c r="CN2138" s="1230"/>
      <c r="CO2138" s="1231"/>
      <c r="CP2138" s="1231"/>
      <c r="CQ2138" s="1231"/>
    </row>
    <row r="2139" spans="89:95">
      <c r="CK2139" s="536"/>
      <c r="CL2139" s="536"/>
      <c r="CM2139" s="81"/>
      <c r="CN2139" s="1230"/>
      <c r="CO2139" s="1231"/>
      <c r="CP2139" s="1231"/>
      <c r="CQ2139" s="1231"/>
    </row>
    <row r="2140" spans="89:95">
      <c r="CK2140" s="536"/>
      <c r="CL2140" s="536"/>
      <c r="CM2140" s="81"/>
      <c r="CN2140" s="1230"/>
      <c r="CO2140" s="1231"/>
      <c r="CP2140" s="1231"/>
      <c r="CQ2140" s="1231"/>
    </row>
    <row r="2141" spans="89:95">
      <c r="CK2141" s="536"/>
      <c r="CL2141" s="536"/>
      <c r="CM2141" s="81"/>
      <c r="CN2141" s="1230"/>
      <c r="CO2141" s="1231"/>
      <c r="CP2141" s="1231"/>
      <c r="CQ2141" s="1231"/>
    </row>
    <row r="2142" spans="89:95">
      <c r="CK2142" s="536"/>
      <c r="CL2142" s="536"/>
      <c r="CM2142" s="81"/>
      <c r="CN2142" s="1230"/>
      <c r="CO2142" s="1231"/>
      <c r="CP2142" s="1231"/>
      <c r="CQ2142" s="1231"/>
    </row>
    <row r="2143" spans="89:95">
      <c r="CK2143" s="536"/>
      <c r="CL2143" s="536"/>
      <c r="CM2143" s="81"/>
      <c r="CN2143" s="1230"/>
      <c r="CO2143" s="1231"/>
      <c r="CP2143" s="1231"/>
      <c r="CQ2143" s="1231"/>
    </row>
    <row r="2144" spans="89:95">
      <c r="CK2144" s="536"/>
      <c r="CL2144" s="536"/>
      <c r="CM2144" s="81"/>
      <c r="CN2144" s="1230"/>
      <c r="CO2144" s="1231"/>
      <c r="CP2144" s="1231"/>
      <c r="CQ2144" s="1231"/>
    </row>
    <row r="2145" spans="89:95">
      <c r="CK2145" s="536"/>
      <c r="CL2145" s="536"/>
      <c r="CM2145" s="81"/>
      <c r="CN2145" s="1230"/>
      <c r="CO2145" s="1231"/>
      <c r="CP2145" s="1231"/>
      <c r="CQ2145" s="1231"/>
    </row>
    <row r="2146" spans="89:95">
      <c r="CK2146" s="536"/>
      <c r="CL2146" s="536"/>
      <c r="CM2146" s="81"/>
      <c r="CN2146" s="1230"/>
      <c r="CO2146" s="1231"/>
      <c r="CP2146" s="1231"/>
      <c r="CQ2146" s="1231"/>
    </row>
    <row r="2147" spans="89:95">
      <c r="CK2147" s="536"/>
      <c r="CL2147" s="536"/>
      <c r="CM2147" s="81"/>
      <c r="CN2147" s="1230"/>
      <c r="CO2147" s="1231"/>
      <c r="CP2147" s="1231"/>
      <c r="CQ2147" s="1231"/>
    </row>
    <row r="2148" spans="89:95">
      <c r="CK2148" s="536"/>
      <c r="CL2148" s="536"/>
      <c r="CM2148" s="81"/>
      <c r="CN2148" s="1230"/>
      <c r="CO2148" s="1231"/>
      <c r="CP2148" s="1231"/>
      <c r="CQ2148" s="1231"/>
    </row>
    <row r="2149" spans="89:95">
      <c r="CK2149" s="536"/>
      <c r="CL2149" s="536"/>
      <c r="CM2149" s="81"/>
      <c r="CN2149" s="1230"/>
      <c r="CO2149" s="1231"/>
      <c r="CP2149" s="1231"/>
      <c r="CQ2149" s="1231"/>
    </row>
    <row r="2150" spans="89:95">
      <c r="CK2150" s="536"/>
      <c r="CL2150" s="536"/>
      <c r="CM2150" s="81"/>
      <c r="CN2150" s="1230"/>
      <c r="CO2150" s="1231"/>
      <c r="CP2150" s="1231"/>
      <c r="CQ2150" s="1231"/>
    </row>
    <row r="2151" spans="89:95">
      <c r="CK2151" s="536"/>
      <c r="CL2151" s="536"/>
      <c r="CM2151" s="81"/>
      <c r="CN2151" s="1230"/>
      <c r="CO2151" s="1231"/>
      <c r="CP2151" s="1231"/>
      <c r="CQ2151" s="1231"/>
    </row>
    <row r="2152" spans="89:95">
      <c r="CK2152" s="536"/>
      <c r="CL2152" s="536"/>
      <c r="CM2152" s="81"/>
      <c r="CN2152" s="1230"/>
      <c r="CO2152" s="1231"/>
      <c r="CP2152" s="1231"/>
      <c r="CQ2152" s="1231"/>
    </row>
    <row r="2153" spans="89:95">
      <c r="CK2153" s="536"/>
      <c r="CL2153" s="536"/>
      <c r="CM2153" s="81"/>
      <c r="CN2153" s="1230"/>
      <c r="CO2153" s="1231"/>
      <c r="CP2153" s="1231"/>
      <c r="CQ2153" s="1231"/>
    </row>
    <row r="2154" spans="89:95">
      <c r="CK2154" s="536"/>
      <c r="CL2154" s="536"/>
      <c r="CM2154" s="81"/>
      <c r="CN2154" s="1230"/>
      <c r="CO2154" s="1231"/>
      <c r="CP2154" s="1231"/>
      <c r="CQ2154" s="1231"/>
    </row>
    <row r="2155" spans="89:95">
      <c r="CK2155" s="536"/>
      <c r="CL2155" s="536"/>
      <c r="CM2155" s="81"/>
      <c r="CN2155" s="1230"/>
      <c r="CO2155" s="1231"/>
      <c r="CP2155" s="1231"/>
      <c r="CQ2155" s="1231"/>
    </row>
    <row r="2156" spans="89:95">
      <c r="CK2156" s="536"/>
      <c r="CL2156" s="536"/>
      <c r="CM2156" s="81"/>
      <c r="CN2156" s="1230"/>
      <c r="CO2156" s="1231"/>
      <c r="CP2156" s="1231"/>
      <c r="CQ2156" s="1231"/>
    </row>
    <row r="2157" spans="89:95">
      <c r="CK2157" s="536"/>
      <c r="CL2157" s="536"/>
      <c r="CM2157" s="81"/>
      <c r="CN2157" s="1230"/>
      <c r="CO2157" s="1231"/>
      <c r="CP2157" s="1231"/>
      <c r="CQ2157" s="1231"/>
    </row>
    <row r="2158" spans="89:95">
      <c r="CK2158" s="536"/>
      <c r="CL2158" s="536"/>
      <c r="CM2158" s="81"/>
      <c r="CN2158" s="1230"/>
      <c r="CO2158" s="1231"/>
      <c r="CP2158" s="1231"/>
      <c r="CQ2158" s="1231"/>
    </row>
    <row r="2159" spans="89:95">
      <c r="CK2159" s="536"/>
      <c r="CL2159" s="536"/>
      <c r="CM2159" s="81"/>
      <c r="CN2159" s="1230"/>
      <c r="CO2159" s="1231"/>
      <c r="CP2159" s="1231"/>
      <c r="CQ2159" s="1231"/>
    </row>
    <row r="2160" spans="89:95">
      <c r="CK2160" s="536"/>
      <c r="CL2160" s="536"/>
      <c r="CM2160" s="81"/>
      <c r="CN2160" s="1230"/>
      <c r="CO2160" s="1231"/>
      <c r="CP2160" s="1231"/>
      <c r="CQ2160" s="1231"/>
    </row>
    <row r="2161" spans="89:95">
      <c r="CK2161" s="536"/>
      <c r="CL2161" s="536"/>
      <c r="CM2161" s="81"/>
      <c r="CN2161" s="1230"/>
      <c r="CO2161" s="1231"/>
      <c r="CP2161" s="1231"/>
      <c r="CQ2161" s="1231"/>
    </row>
    <row r="2162" spans="89:95">
      <c r="CK2162" s="536"/>
      <c r="CL2162" s="536"/>
      <c r="CM2162" s="81"/>
      <c r="CN2162" s="1230"/>
      <c r="CO2162" s="1231"/>
      <c r="CP2162" s="1231"/>
      <c r="CQ2162" s="1231"/>
    </row>
    <row r="2163" spans="89:95">
      <c r="CK2163" s="536"/>
      <c r="CL2163" s="536"/>
      <c r="CM2163" s="81"/>
      <c r="CN2163" s="1230"/>
      <c r="CO2163" s="1231"/>
      <c r="CP2163" s="1231"/>
      <c r="CQ2163" s="1231"/>
    </row>
    <row r="2164" spans="89:95">
      <c r="CK2164" s="536"/>
      <c r="CL2164" s="536"/>
      <c r="CM2164" s="81"/>
      <c r="CN2164" s="1230"/>
      <c r="CO2164" s="1231"/>
      <c r="CP2164" s="1231"/>
      <c r="CQ2164" s="1231"/>
    </row>
    <row r="2165" spans="89:95">
      <c r="CK2165" s="536"/>
      <c r="CL2165" s="536"/>
      <c r="CM2165" s="81"/>
      <c r="CN2165" s="1230"/>
      <c r="CO2165" s="1231"/>
      <c r="CP2165" s="1231"/>
      <c r="CQ2165" s="1231"/>
    </row>
    <row r="2166" spans="89:95">
      <c r="CK2166" s="536"/>
      <c r="CL2166" s="536"/>
      <c r="CM2166" s="81"/>
      <c r="CN2166" s="1230"/>
      <c r="CO2166" s="1231"/>
      <c r="CP2166" s="1231"/>
      <c r="CQ2166" s="1231"/>
    </row>
    <row r="2167" spans="89:95">
      <c r="CK2167" s="536"/>
      <c r="CL2167" s="536"/>
      <c r="CM2167" s="81"/>
      <c r="CN2167" s="1230"/>
      <c r="CO2167" s="1231"/>
      <c r="CP2167" s="1231"/>
      <c r="CQ2167" s="1231"/>
    </row>
    <row r="2168" spans="89:95">
      <c r="CK2168" s="536"/>
      <c r="CL2168" s="536"/>
      <c r="CM2168" s="81"/>
      <c r="CN2168" s="1230"/>
      <c r="CO2168" s="1231"/>
      <c r="CP2168" s="1231"/>
      <c r="CQ2168" s="1231"/>
    </row>
    <row r="2169" spans="89:95">
      <c r="CK2169" s="536"/>
      <c r="CL2169" s="536"/>
      <c r="CM2169" s="81"/>
      <c r="CN2169" s="1230"/>
      <c r="CO2169" s="1231"/>
      <c r="CP2169" s="1231"/>
      <c r="CQ2169" s="1231"/>
    </row>
    <row r="2170" spans="89:95">
      <c r="CK2170" s="536"/>
      <c r="CL2170" s="536"/>
      <c r="CM2170" s="81"/>
      <c r="CN2170" s="1230"/>
      <c r="CO2170" s="1231"/>
      <c r="CP2170" s="1231"/>
      <c r="CQ2170" s="1231"/>
    </row>
    <row r="2171" spans="89:95">
      <c r="CK2171" s="536"/>
      <c r="CL2171" s="536"/>
      <c r="CM2171" s="81"/>
      <c r="CN2171" s="1230"/>
      <c r="CO2171" s="1231"/>
      <c r="CP2171" s="1231"/>
      <c r="CQ2171" s="1231"/>
    </row>
    <row r="2172" spans="89:95">
      <c r="CK2172" s="536"/>
      <c r="CL2172" s="536"/>
      <c r="CM2172" s="81"/>
      <c r="CN2172" s="1230"/>
      <c r="CO2172" s="1231"/>
      <c r="CP2172" s="1231"/>
      <c r="CQ2172" s="1231"/>
    </row>
    <row r="2173" spans="89:95">
      <c r="CK2173" s="536"/>
      <c r="CL2173" s="536"/>
      <c r="CM2173" s="81"/>
      <c r="CN2173" s="1230"/>
      <c r="CO2173" s="1231"/>
      <c r="CP2173" s="1231"/>
      <c r="CQ2173" s="1231"/>
    </row>
    <row r="2174" spans="89:95">
      <c r="CK2174" s="536"/>
      <c r="CL2174" s="536"/>
      <c r="CM2174" s="81"/>
      <c r="CN2174" s="1230"/>
      <c r="CO2174" s="1231"/>
      <c r="CP2174" s="1231"/>
      <c r="CQ2174" s="1231"/>
    </row>
    <row r="2175" spans="89:95">
      <c r="CK2175" s="536"/>
      <c r="CL2175" s="536"/>
      <c r="CM2175" s="81"/>
      <c r="CN2175" s="1230"/>
      <c r="CO2175" s="1231"/>
      <c r="CP2175" s="1231"/>
      <c r="CQ2175" s="1231"/>
    </row>
    <row r="2176" spans="89:95">
      <c r="CK2176" s="536"/>
      <c r="CL2176" s="536"/>
      <c r="CM2176" s="81"/>
      <c r="CN2176" s="1230"/>
      <c r="CO2176" s="1231"/>
      <c r="CP2176" s="1231"/>
      <c r="CQ2176" s="1231"/>
    </row>
    <row r="2177" spans="89:95">
      <c r="CK2177" s="536"/>
      <c r="CL2177" s="536"/>
      <c r="CM2177" s="81"/>
      <c r="CN2177" s="1230"/>
      <c r="CO2177" s="1231"/>
      <c r="CP2177" s="1231"/>
      <c r="CQ2177" s="1231"/>
    </row>
    <row r="2178" spans="89:95">
      <c r="CK2178" s="536"/>
      <c r="CL2178" s="536"/>
      <c r="CM2178" s="81"/>
      <c r="CN2178" s="1230"/>
      <c r="CO2178" s="1231"/>
      <c r="CP2178" s="1231"/>
      <c r="CQ2178" s="1231"/>
    </row>
    <row r="2179" spans="89:95">
      <c r="CK2179" s="536"/>
      <c r="CL2179" s="536"/>
      <c r="CM2179" s="81"/>
      <c r="CN2179" s="1230"/>
      <c r="CO2179" s="1231"/>
      <c r="CP2179" s="1231"/>
      <c r="CQ2179" s="1231"/>
    </row>
    <row r="2180" spans="89:95">
      <c r="CK2180" s="536"/>
      <c r="CL2180" s="536"/>
      <c r="CM2180" s="81"/>
      <c r="CN2180" s="1230"/>
      <c r="CO2180" s="1231"/>
      <c r="CP2180" s="1231"/>
      <c r="CQ2180" s="1231"/>
    </row>
    <row r="2181" spans="89:95">
      <c r="CK2181" s="536"/>
      <c r="CL2181" s="536"/>
      <c r="CM2181" s="81"/>
      <c r="CN2181" s="1230"/>
      <c r="CO2181" s="1231"/>
      <c r="CP2181" s="1231"/>
      <c r="CQ2181" s="1231"/>
    </row>
    <row r="2182" spans="89:95">
      <c r="CK2182" s="536"/>
      <c r="CL2182" s="536"/>
      <c r="CM2182" s="81"/>
      <c r="CN2182" s="1230"/>
      <c r="CO2182" s="1231"/>
      <c r="CP2182" s="1231"/>
      <c r="CQ2182" s="1231"/>
    </row>
    <row r="2183" spans="89:95">
      <c r="CK2183" s="536"/>
      <c r="CL2183" s="536"/>
      <c r="CM2183" s="81"/>
      <c r="CN2183" s="1230"/>
      <c r="CO2183" s="1231"/>
      <c r="CP2183" s="1231"/>
      <c r="CQ2183" s="1231"/>
    </row>
    <row r="2184" spans="89:95">
      <c r="CK2184" s="536"/>
      <c r="CL2184" s="536"/>
      <c r="CM2184" s="81"/>
      <c r="CN2184" s="1230"/>
      <c r="CO2184" s="1231"/>
      <c r="CP2184" s="1231"/>
      <c r="CQ2184" s="1231"/>
    </row>
    <row r="2185" spans="89:95">
      <c r="CK2185" s="536"/>
      <c r="CL2185" s="536"/>
      <c r="CM2185" s="81"/>
      <c r="CN2185" s="1230"/>
      <c r="CO2185" s="1231"/>
      <c r="CP2185" s="1231"/>
      <c r="CQ2185" s="1231"/>
    </row>
    <row r="2186" spans="89:95">
      <c r="CK2186" s="536"/>
      <c r="CL2186" s="536"/>
      <c r="CM2186" s="81"/>
      <c r="CN2186" s="1230"/>
      <c r="CO2186" s="1231"/>
      <c r="CP2186" s="1231"/>
      <c r="CQ2186" s="1231"/>
    </row>
    <row r="2187" spans="89:95">
      <c r="CK2187" s="536"/>
      <c r="CL2187" s="536"/>
      <c r="CM2187" s="81"/>
      <c r="CN2187" s="1230"/>
      <c r="CO2187" s="1231"/>
      <c r="CP2187" s="1231"/>
      <c r="CQ2187" s="1231"/>
    </row>
    <row r="2188" spans="89:95">
      <c r="CK2188" s="536"/>
      <c r="CL2188" s="536"/>
      <c r="CM2188" s="81"/>
      <c r="CN2188" s="1230"/>
      <c r="CO2188" s="1231"/>
      <c r="CP2188" s="1231"/>
      <c r="CQ2188" s="1231"/>
    </row>
    <row r="2189" spans="89:95">
      <c r="CK2189" s="536"/>
      <c r="CL2189" s="536"/>
      <c r="CM2189" s="81"/>
      <c r="CN2189" s="1230"/>
      <c r="CO2189" s="1231"/>
      <c r="CP2189" s="1231"/>
      <c r="CQ2189" s="1231"/>
    </row>
    <row r="2190" spans="89:95">
      <c r="CK2190" s="536"/>
      <c r="CL2190" s="536"/>
      <c r="CM2190" s="81"/>
      <c r="CN2190" s="1230"/>
      <c r="CO2190" s="1231"/>
      <c r="CP2190" s="1231"/>
      <c r="CQ2190" s="1231"/>
    </row>
    <row r="2191" spans="89:95">
      <c r="CK2191" s="536"/>
      <c r="CL2191" s="536"/>
      <c r="CM2191" s="81"/>
      <c r="CN2191" s="1230"/>
      <c r="CO2191" s="1231"/>
      <c r="CP2191" s="1231"/>
      <c r="CQ2191" s="1231"/>
    </row>
    <row r="2192" spans="89:95">
      <c r="CK2192" s="536"/>
      <c r="CL2192" s="536"/>
      <c r="CM2192" s="81"/>
      <c r="CN2192" s="1230"/>
      <c r="CO2192" s="1231"/>
      <c r="CP2192" s="1231"/>
      <c r="CQ2192" s="1231"/>
    </row>
    <row r="2193" spans="89:95">
      <c r="CK2193" s="536"/>
      <c r="CL2193" s="536"/>
      <c r="CM2193" s="81"/>
      <c r="CN2193" s="1230"/>
      <c r="CO2193" s="1231"/>
      <c r="CP2193" s="1231"/>
      <c r="CQ2193" s="1231"/>
    </row>
    <row r="2194" spans="89:95">
      <c r="CK2194" s="536"/>
      <c r="CL2194" s="536"/>
      <c r="CM2194" s="81"/>
      <c r="CN2194" s="1230"/>
      <c r="CO2194" s="1231"/>
      <c r="CP2194" s="1231"/>
      <c r="CQ2194" s="1231"/>
    </row>
    <row r="2195" spans="89:95">
      <c r="CK2195" s="536"/>
      <c r="CL2195" s="536"/>
      <c r="CM2195" s="81"/>
      <c r="CN2195" s="1230"/>
      <c r="CO2195" s="1231"/>
      <c r="CP2195" s="1231"/>
      <c r="CQ2195" s="1231"/>
    </row>
    <row r="2196" spans="89:95">
      <c r="CK2196" s="536"/>
      <c r="CL2196" s="536"/>
      <c r="CM2196" s="81"/>
      <c r="CN2196" s="1230"/>
      <c r="CO2196" s="1231"/>
      <c r="CP2196" s="1231"/>
      <c r="CQ2196" s="1231"/>
    </row>
    <row r="2197" spans="89:95">
      <c r="CK2197" s="536"/>
      <c r="CL2197" s="536"/>
      <c r="CM2197" s="81"/>
      <c r="CN2197" s="1230"/>
      <c r="CO2197" s="1231"/>
      <c r="CP2197" s="1231"/>
      <c r="CQ2197" s="1231"/>
    </row>
    <row r="2198" spans="89:95">
      <c r="CK2198" s="536"/>
      <c r="CL2198" s="536"/>
      <c r="CM2198" s="81"/>
      <c r="CN2198" s="1230"/>
      <c r="CO2198" s="1231"/>
      <c r="CP2198" s="1231"/>
      <c r="CQ2198" s="1231"/>
    </row>
    <row r="2199" spans="89:95">
      <c r="CK2199" s="536"/>
      <c r="CL2199" s="536"/>
      <c r="CM2199" s="81"/>
      <c r="CN2199" s="1230"/>
      <c r="CO2199" s="1231"/>
      <c r="CP2199" s="1231"/>
      <c r="CQ2199" s="1231"/>
    </row>
    <row r="2200" spans="89:95">
      <c r="CK2200" s="536"/>
      <c r="CL2200" s="536"/>
      <c r="CM2200" s="81"/>
      <c r="CN2200" s="1230"/>
      <c r="CO2200" s="1231"/>
      <c r="CP2200" s="1231"/>
      <c r="CQ2200" s="1231"/>
    </row>
    <row r="2201" spans="89:95">
      <c r="CK2201" s="536"/>
      <c r="CL2201" s="536"/>
      <c r="CM2201" s="81"/>
      <c r="CN2201" s="1230"/>
      <c r="CO2201" s="1231"/>
      <c r="CP2201" s="1231"/>
      <c r="CQ2201" s="1231"/>
    </row>
    <row r="2202" spans="89:95">
      <c r="CK2202" s="536"/>
      <c r="CL2202" s="536"/>
      <c r="CM2202" s="81"/>
      <c r="CN2202" s="1230"/>
      <c r="CO2202" s="1231"/>
      <c r="CP2202" s="1231"/>
      <c r="CQ2202" s="1231"/>
    </row>
    <row r="2203" spans="89:95">
      <c r="CK2203" s="536"/>
      <c r="CL2203" s="536"/>
      <c r="CM2203" s="81"/>
      <c r="CN2203" s="1230"/>
      <c r="CO2203" s="1231"/>
      <c r="CP2203" s="1231"/>
      <c r="CQ2203" s="1231"/>
    </row>
    <row r="2204" spans="89:95">
      <c r="CK2204" s="536"/>
      <c r="CL2204" s="536"/>
      <c r="CM2204" s="81"/>
      <c r="CN2204" s="1230"/>
      <c r="CO2204" s="1231"/>
      <c r="CP2204" s="1231"/>
      <c r="CQ2204" s="1231"/>
    </row>
    <row r="2205" spans="89:95">
      <c r="CK2205" s="536"/>
      <c r="CL2205" s="536"/>
      <c r="CM2205" s="81"/>
      <c r="CN2205" s="1230"/>
      <c r="CO2205" s="1231"/>
      <c r="CP2205" s="1231"/>
      <c r="CQ2205" s="1231"/>
    </row>
    <row r="2206" spans="89:95">
      <c r="CK2206" s="536"/>
      <c r="CL2206" s="536"/>
      <c r="CM2206" s="81"/>
      <c r="CN2206" s="1230"/>
      <c r="CO2206" s="1231"/>
      <c r="CP2206" s="1231"/>
      <c r="CQ2206" s="1231"/>
    </row>
    <row r="2207" spans="89:95">
      <c r="CK2207" s="536"/>
      <c r="CL2207" s="536"/>
      <c r="CM2207" s="81"/>
      <c r="CN2207" s="1230"/>
      <c r="CO2207" s="1231"/>
      <c r="CP2207" s="1231"/>
      <c r="CQ2207" s="1231"/>
    </row>
    <row r="2208" spans="89:95">
      <c r="CK2208" s="536"/>
      <c r="CL2208" s="536"/>
      <c r="CM2208" s="81"/>
      <c r="CN2208" s="1230"/>
      <c r="CO2208" s="1231"/>
      <c r="CP2208" s="1231"/>
      <c r="CQ2208" s="1231"/>
    </row>
    <row r="2209" spans="89:95">
      <c r="CK2209" s="536"/>
      <c r="CL2209" s="536"/>
      <c r="CM2209" s="81"/>
      <c r="CN2209" s="1230"/>
      <c r="CO2209" s="1231"/>
      <c r="CP2209" s="1231"/>
      <c r="CQ2209" s="1231"/>
    </row>
    <row r="2210" spans="89:95">
      <c r="CK2210" s="536"/>
      <c r="CL2210" s="536"/>
      <c r="CM2210" s="81"/>
      <c r="CN2210" s="1230"/>
      <c r="CO2210" s="1231"/>
      <c r="CP2210" s="1231"/>
      <c r="CQ2210" s="1231"/>
    </row>
    <row r="2211" spans="89:95">
      <c r="CK2211" s="536"/>
      <c r="CL2211" s="536"/>
      <c r="CM2211" s="81"/>
      <c r="CN2211" s="1230"/>
      <c r="CO2211" s="1231"/>
      <c r="CP2211" s="1231"/>
      <c r="CQ2211" s="1231"/>
    </row>
    <row r="2212" spans="89:95">
      <c r="CK2212" s="536"/>
      <c r="CL2212" s="536"/>
      <c r="CM2212" s="81"/>
      <c r="CN2212" s="1230"/>
      <c r="CO2212" s="1231"/>
      <c r="CP2212" s="1231"/>
      <c r="CQ2212" s="1231"/>
    </row>
    <row r="2213" spans="89:95">
      <c r="CK2213" s="536"/>
      <c r="CL2213" s="536"/>
      <c r="CM2213" s="81"/>
      <c r="CN2213" s="1230"/>
      <c r="CO2213" s="1231"/>
      <c r="CP2213" s="1231"/>
      <c r="CQ2213" s="1231"/>
    </row>
    <row r="2214" spans="89:95">
      <c r="CK2214" s="536"/>
      <c r="CL2214" s="536"/>
      <c r="CM2214" s="81"/>
      <c r="CN2214" s="1230"/>
      <c r="CO2214" s="1231"/>
      <c r="CP2214" s="1231"/>
      <c r="CQ2214" s="1231"/>
    </row>
    <row r="2215" spans="89:95">
      <c r="CK2215" s="536"/>
      <c r="CL2215" s="536"/>
      <c r="CM2215" s="81"/>
      <c r="CN2215" s="1230"/>
      <c r="CO2215" s="1231"/>
      <c r="CP2215" s="1231"/>
      <c r="CQ2215" s="1231"/>
    </row>
    <row r="2216" spans="89:95">
      <c r="CK2216" s="536"/>
      <c r="CL2216" s="536"/>
      <c r="CM2216" s="81"/>
      <c r="CN2216" s="1230"/>
      <c r="CO2216" s="1231"/>
      <c r="CP2216" s="1231"/>
      <c r="CQ2216" s="1231"/>
    </row>
    <row r="2217" spans="89:95">
      <c r="CK2217" s="536"/>
      <c r="CL2217" s="536"/>
      <c r="CM2217" s="81"/>
      <c r="CN2217" s="1230"/>
      <c r="CO2217" s="1231"/>
      <c r="CP2217" s="1231"/>
      <c r="CQ2217" s="1231"/>
    </row>
    <row r="2218" spans="89:95">
      <c r="CK2218" s="536"/>
      <c r="CL2218" s="536"/>
      <c r="CM2218" s="81"/>
      <c r="CN2218" s="1230"/>
      <c r="CO2218" s="1231"/>
      <c r="CP2218" s="1231"/>
      <c r="CQ2218" s="1231"/>
    </row>
    <row r="2219" spans="89:95">
      <c r="CK2219" s="536"/>
      <c r="CL2219" s="536"/>
      <c r="CM2219" s="81"/>
      <c r="CN2219" s="1230"/>
      <c r="CO2219" s="1231"/>
      <c r="CP2219" s="1231"/>
      <c r="CQ2219" s="1231"/>
    </row>
    <row r="2220" spans="89:95">
      <c r="CK2220" s="536"/>
      <c r="CL2220" s="536"/>
      <c r="CM2220" s="81"/>
      <c r="CN2220" s="1230"/>
      <c r="CO2220" s="1231"/>
      <c r="CP2220" s="1231"/>
      <c r="CQ2220" s="1231"/>
    </row>
    <row r="2221" spans="89:95">
      <c r="CK2221" s="536"/>
      <c r="CL2221" s="536"/>
      <c r="CM2221" s="81"/>
      <c r="CN2221" s="1230"/>
      <c r="CO2221" s="1231"/>
      <c r="CP2221" s="1231"/>
      <c r="CQ2221" s="1231"/>
    </row>
    <row r="2222" spans="89:95">
      <c r="CK2222" s="536"/>
      <c r="CL2222" s="536"/>
      <c r="CM2222" s="81"/>
      <c r="CN2222" s="1230"/>
      <c r="CO2222" s="1231"/>
      <c r="CP2222" s="1231"/>
      <c r="CQ2222" s="1231"/>
    </row>
    <row r="2223" spans="89:95">
      <c r="CK2223" s="536"/>
      <c r="CL2223" s="536"/>
      <c r="CM2223" s="81"/>
      <c r="CN2223" s="1230"/>
      <c r="CO2223" s="1231"/>
      <c r="CP2223" s="1231"/>
      <c r="CQ2223" s="1231"/>
    </row>
    <row r="2224" spans="89:95">
      <c r="CK2224" s="536"/>
      <c r="CL2224" s="536"/>
      <c r="CM2224" s="81"/>
      <c r="CN2224" s="1230"/>
      <c r="CO2224" s="1231"/>
      <c r="CP2224" s="1231"/>
      <c r="CQ2224" s="1231"/>
    </row>
    <row r="2225" spans="89:95">
      <c r="CK2225" s="536"/>
      <c r="CL2225" s="536"/>
      <c r="CM2225" s="81"/>
      <c r="CN2225" s="1230"/>
      <c r="CO2225" s="1231"/>
      <c r="CP2225" s="1231"/>
      <c r="CQ2225" s="1231"/>
    </row>
    <row r="2226" spans="89:95">
      <c r="CK2226" s="536"/>
      <c r="CL2226" s="536"/>
      <c r="CM2226" s="81"/>
      <c r="CN2226" s="1230"/>
      <c r="CO2226" s="1231"/>
      <c r="CP2226" s="1231"/>
      <c r="CQ2226" s="1231"/>
    </row>
    <row r="2227" spans="89:95">
      <c r="CK2227" s="536"/>
      <c r="CL2227" s="536"/>
      <c r="CM2227" s="81"/>
      <c r="CN2227" s="1230"/>
      <c r="CO2227" s="1231"/>
      <c r="CP2227" s="1231"/>
      <c r="CQ2227" s="1231"/>
    </row>
    <row r="2228" spans="89:95">
      <c r="CK2228" s="536"/>
      <c r="CL2228" s="536"/>
      <c r="CM2228" s="81"/>
      <c r="CN2228" s="1230"/>
      <c r="CO2228" s="1231"/>
      <c r="CP2228" s="1231"/>
      <c r="CQ2228" s="1231"/>
    </row>
    <row r="2229" spans="89:95">
      <c r="CK2229" s="536"/>
      <c r="CL2229" s="536"/>
      <c r="CM2229" s="81"/>
      <c r="CN2229" s="1230"/>
      <c r="CO2229" s="1231"/>
      <c r="CP2229" s="1231"/>
      <c r="CQ2229" s="1231"/>
    </row>
    <row r="2230" spans="89:95">
      <c r="CK2230" s="536"/>
      <c r="CL2230" s="536"/>
      <c r="CM2230" s="81"/>
      <c r="CN2230" s="1230"/>
      <c r="CO2230" s="1231"/>
      <c r="CP2230" s="1231"/>
      <c r="CQ2230" s="1231"/>
    </row>
    <row r="2231" spans="89:95">
      <c r="CK2231" s="536"/>
      <c r="CL2231" s="536"/>
      <c r="CM2231" s="81"/>
      <c r="CN2231" s="1230"/>
      <c r="CO2231" s="1231"/>
      <c r="CP2231" s="1231"/>
      <c r="CQ2231" s="1231"/>
    </row>
    <row r="2232" spans="89:95">
      <c r="CK2232" s="536"/>
      <c r="CL2232" s="536"/>
      <c r="CM2232" s="81"/>
      <c r="CN2232" s="1230"/>
      <c r="CO2232" s="1231"/>
      <c r="CP2232" s="1231"/>
      <c r="CQ2232" s="1231"/>
    </row>
    <row r="2233" spans="89:95">
      <c r="CK2233" s="536"/>
      <c r="CL2233" s="536"/>
      <c r="CM2233" s="81"/>
      <c r="CN2233" s="1230"/>
      <c r="CO2233" s="1231"/>
      <c r="CP2233" s="1231"/>
      <c r="CQ2233" s="1231"/>
    </row>
    <row r="2234" spans="89:95">
      <c r="CK2234" s="536"/>
      <c r="CL2234" s="536"/>
      <c r="CM2234" s="81"/>
      <c r="CN2234" s="1230"/>
      <c r="CO2234" s="1231"/>
      <c r="CP2234" s="1231"/>
      <c r="CQ2234" s="1231"/>
    </row>
    <row r="2235" spans="89:95">
      <c r="CK2235" s="536"/>
      <c r="CL2235" s="536"/>
      <c r="CM2235" s="81"/>
      <c r="CN2235" s="1230"/>
      <c r="CO2235" s="1231"/>
      <c r="CP2235" s="1231"/>
      <c r="CQ2235" s="1231"/>
    </row>
    <row r="2236" spans="89:95">
      <c r="CK2236" s="536"/>
      <c r="CL2236" s="536"/>
      <c r="CM2236" s="81"/>
      <c r="CN2236" s="1230"/>
      <c r="CO2236" s="1231"/>
      <c r="CP2236" s="1231"/>
      <c r="CQ2236" s="1231"/>
    </row>
    <row r="2237" spans="89:95">
      <c r="CK2237" s="536"/>
      <c r="CL2237" s="536"/>
      <c r="CM2237" s="81"/>
      <c r="CN2237" s="1230"/>
      <c r="CO2237" s="1231"/>
      <c r="CP2237" s="1231"/>
      <c r="CQ2237" s="1231"/>
    </row>
    <row r="2238" spans="89:95">
      <c r="CK2238" s="536"/>
      <c r="CL2238" s="536"/>
      <c r="CM2238" s="81"/>
      <c r="CN2238" s="1230"/>
      <c r="CO2238" s="1231"/>
      <c r="CP2238" s="1231"/>
      <c r="CQ2238" s="1231"/>
    </row>
    <row r="2239" spans="89:95">
      <c r="CK2239" s="536"/>
      <c r="CL2239" s="536"/>
      <c r="CM2239" s="81"/>
      <c r="CN2239" s="1230"/>
      <c r="CO2239" s="1231"/>
      <c r="CP2239" s="1231"/>
      <c r="CQ2239" s="1231"/>
    </row>
    <row r="2240" spans="89:95">
      <c r="CK2240" s="536"/>
      <c r="CL2240" s="536"/>
      <c r="CM2240" s="81"/>
      <c r="CN2240" s="1230"/>
      <c r="CO2240" s="1231"/>
      <c r="CP2240" s="1231"/>
      <c r="CQ2240" s="1231"/>
    </row>
    <row r="2241" spans="89:95">
      <c r="CK2241" s="536"/>
      <c r="CL2241" s="536"/>
      <c r="CM2241" s="81"/>
      <c r="CN2241" s="1230"/>
      <c r="CO2241" s="1231"/>
      <c r="CP2241" s="1231"/>
      <c r="CQ2241" s="1231"/>
    </row>
    <row r="2242" spans="89:95">
      <c r="CK2242" s="536"/>
      <c r="CL2242" s="536"/>
      <c r="CM2242" s="81"/>
      <c r="CN2242" s="1230"/>
      <c r="CO2242" s="1231"/>
      <c r="CP2242" s="1231"/>
      <c r="CQ2242" s="1231"/>
    </row>
    <row r="2243" spans="89:95">
      <c r="CK2243" s="536"/>
      <c r="CL2243" s="536"/>
      <c r="CM2243" s="81"/>
      <c r="CN2243" s="1230"/>
      <c r="CO2243" s="1231"/>
      <c r="CP2243" s="1231"/>
      <c r="CQ2243" s="1231"/>
    </row>
    <row r="2244" spans="89:95">
      <c r="CK2244" s="536"/>
      <c r="CL2244" s="536"/>
      <c r="CM2244" s="81"/>
      <c r="CN2244" s="1230"/>
      <c r="CO2244" s="1231"/>
      <c r="CP2244" s="1231"/>
      <c r="CQ2244" s="1231"/>
    </row>
    <row r="2245" spans="89:95">
      <c r="CK2245" s="536"/>
      <c r="CL2245" s="536"/>
      <c r="CM2245" s="81"/>
      <c r="CN2245" s="1230"/>
      <c r="CO2245" s="1231"/>
      <c r="CP2245" s="1231"/>
      <c r="CQ2245" s="1231"/>
    </row>
    <row r="2246" spans="89:95">
      <c r="CK2246" s="536"/>
      <c r="CL2246" s="536"/>
      <c r="CM2246" s="81"/>
      <c r="CN2246" s="1230"/>
      <c r="CO2246" s="1231"/>
      <c r="CP2246" s="1231"/>
      <c r="CQ2246" s="1231"/>
    </row>
    <row r="2247" spans="89:95">
      <c r="CK2247" s="536"/>
      <c r="CL2247" s="536"/>
      <c r="CM2247" s="81"/>
      <c r="CN2247" s="1230"/>
      <c r="CO2247" s="1231"/>
      <c r="CP2247" s="1231"/>
      <c r="CQ2247" s="1231"/>
    </row>
    <row r="2248" spans="89:95">
      <c r="CK2248" s="536"/>
      <c r="CL2248" s="536"/>
      <c r="CM2248" s="81"/>
      <c r="CN2248" s="1230"/>
      <c r="CO2248" s="1231"/>
      <c r="CP2248" s="1231"/>
      <c r="CQ2248" s="1231"/>
    </row>
    <row r="2249" spans="89:95">
      <c r="CK2249" s="536"/>
      <c r="CL2249" s="536"/>
      <c r="CM2249" s="81"/>
      <c r="CN2249" s="1230"/>
      <c r="CO2249" s="1231"/>
      <c r="CP2249" s="1231"/>
      <c r="CQ2249" s="1231"/>
    </row>
    <row r="2250" spans="89:95">
      <c r="CK2250" s="536"/>
      <c r="CL2250" s="536"/>
      <c r="CM2250" s="81"/>
      <c r="CN2250" s="1230"/>
      <c r="CO2250" s="1231"/>
      <c r="CP2250" s="1231"/>
      <c r="CQ2250" s="1231"/>
    </row>
    <row r="2251" spans="89:95">
      <c r="CK2251" s="536"/>
      <c r="CL2251" s="536"/>
      <c r="CM2251" s="81"/>
      <c r="CN2251" s="1230"/>
      <c r="CO2251" s="1231"/>
      <c r="CP2251" s="1231"/>
      <c r="CQ2251" s="1231"/>
    </row>
    <row r="2252" spans="89:95">
      <c r="CK2252" s="536"/>
      <c r="CL2252" s="536"/>
      <c r="CM2252" s="81"/>
      <c r="CN2252" s="1230"/>
      <c r="CO2252" s="1231"/>
      <c r="CP2252" s="1231"/>
      <c r="CQ2252" s="1231"/>
    </row>
    <row r="2253" spans="89:95">
      <c r="CK2253" s="536"/>
      <c r="CL2253" s="536"/>
      <c r="CM2253" s="81"/>
      <c r="CN2253" s="1230"/>
      <c r="CO2253" s="1231"/>
      <c r="CP2253" s="1231"/>
      <c r="CQ2253" s="1231"/>
    </row>
    <row r="2254" spans="89:95">
      <c r="CK2254" s="536"/>
      <c r="CL2254" s="536"/>
      <c r="CM2254" s="81"/>
      <c r="CN2254" s="1230"/>
      <c r="CO2254" s="1231"/>
      <c r="CP2254" s="1231"/>
      <c r="CQ2254" s="1231"/>
    </row>
    <row r="2255" spans="89:95">
      <c r="CK2255" s="536"/>
      <c r="CL2255" s="536"/>
      <c r="CM2255" s="81"/>
      <c r="CN2255" s="1230"/>
      <c r="CO2255" s="1231"/>
      <c r="CP2255" s="1231"/>
      <c r="CQ2255" s="1231"/>
    </row>
    <row r="2256" spans="89:95">
      <c r="CK2256" s="536"/>
      <c r="CL2256" s="536"/>
      <c r="CM2256" s="81"/>
      <c r="CN2256" s="1230"/>
      <c r="CO2256" s="1231"/>
      <c r="CP2256" s="1231"/>
      <c r="CQ2256" s="1231"/>
    </row>
    <row r="2257" spans="89:95">
      <c r="CK2257" s="536"/>
      <c r="CL2257" s="536"/>
      <c r="CM2257" s="81"/>
      <c r="CN2257" s="1230"/>
      <c r="CO2257" s="1231"/>
      <c r="CP2257" s="1231"/>
      <c r="CQ2257" s="1231"/>
    </row>
    <row r="2258" spans="89:95">
      <c r="CK2258" s="536"/>
      <c r="CL2258" s="536"/>
      <c r="CM2258" s="81"/>
      <c r="CN2258" s="1230"/>
      <c r="CO2258" s="1231"/>
      <c r="CP2258" s="1231"/>
      <c r="CQ2258" s="1231"/>
    </row>
    <row r="2259" spans="89:95">
      <c r="CK2259" s="536"/>
      <c r="CL2259" s="536"/>
      <c r="CM2259" s="81"/>
      <c r="CN2259" s="1230"/>
      <c r="CO2259" s="1231"/>
      <c r="CP2259" s="1231"/>
      <c r="CQ2259" s="1231"/>
    </row>
    <row r="2260" spans="89:95">
      <c r="CK2260" s="536"/>
      <c r="CL2260" s="536"/>
      <c r="CM2260" s="81"/>
      <c r="CN2260" s="1230"/>
      <c r="CO2260" s="1231"/>
      <c r="CP2260" s="1231"/>
      <c r="CQ2260" s="1231"/>
    </row>
    <row r="2261" spans="89:95">
      <c r="CK2261" s="536"/>
      <c r="CL2261" s="536"/>
      <c r="CM2261" s="81"/>
      <c r="CN2261" s="1230"/>
      <c r="CO2261" s="1231"/>
      <c r="CP2261" s="1231"/>
      <c r="CQ2261" s="1231"/>
    </row>
    <row r="2262" spans="89:95">
      <c r="CK2262" s="536"/>
      <c r="CL2262" s="536"/>
      <c r="CM2262" s="81"/>
      <c r="CN2262" s="1230"/>
      <c r="CO2262" s="1231"/>
      <c r="CP2262" s="1231"/>
      <c r="CQ2262" s="1231"/>
    </row>
    <row r="2263" spans="89:95">
      <c r="CK2263" s="536"/>
      <c r="CL2263" s="536"/>
      <c r="CM2263" s="81"/>
      <c r="CN2263" s="1230"/>
      <c r="CO2263" s="1231"/>
      <c r="CP2263" s="1231"/>
      <c r="CQ2263" s="1231"/>
    </row>
    <row r="2264" spans="89:95">
      <c r="CK2264" s="536"/>
      <c r="CL2264" s="536"/>
      <c r="CM2264" s="81"/>
      <c r="CN2264" s="1230"/>
      <c r="CO2264" s="1231"/>
      <c r="CP2264" s="1231"/>
      <c r="CQ2264" s="1231"/>
    </row>
    <row r="2265" spans="89:95">
      <c r="CK2265" s="536"/>
      <c r="CL2265" s="536"/>
      <c r="CM2265" s="81"/>
      <c r="CN2265" s="1230"/>
      <c r="CO2265" s="1231"/>
      <c r="CP2265" s="1231"/>
      <c r="CQ2265" s="1231"/>
    </row>
    <row r="2266" spans="89:95">
      <c r="CK2266" s="536"/>
      <c r="CL2266" s="536"/>
      <c r="CM2266" s="81"/>
      <c r="CN2266" s="1230"/>
      <c r="CO2266" s="1231"/>
      <c r="CP2266" s="1231"/>
      <c r="CQ2266" s="1231"/>
    </row>
    <row r="2267" spans="89:95">
      <c r="CK2267" s="536"/>
      <c r="CL2267" s="536"/>
      <c r="CM2267" s="81"/>
      <c r="CN2267" s="1230"/>
      <c r="CO2267" s="1231"/>
      <c r="CP2267" s="1231"/>
      <c r="CQ2267" s="1231"/>
    </row>
    <row r="2268" spans="89:95">
      <c r="CK2268" s="536"/>
      <c r="CL2268" s="536"/>
      <c r="CM2268" s="81"/>
      <c r="CN2268" s="1230"/>
      <c r="CO2268" s="1231"/>
      <c r="CP2268" s="1231"/>
      <c r="CQ2268" s="1231"/>
    </row>
    <row r="2269" spans="89:95">
      <c r="CK2269" s="536"/>
      <c r="CL2269" s="536"/>
      <c r="CM2269" s="81"/>
      <c r="CN2269" s="1230"/>
      <c r="CO2269" s="1231"/>
      <c r="CP2269" s="1231"/>
      <c r="CQ2269" s="1231"/>
    </row>
    <row r="2270" spans="89:95">
      <c r="CK2270" s="536"/>
      <c r="CL2270" s="536"/>
      <c r="CM2270" s="81"/>
      <c r="CN2270" s="1230"/>
      <c r="CO2270" s="1231"/>
      <c r="CP2270" s="1231"/>
      <c r="CQ2270" s="1231"/>
    </row>
    <row r="2271" spans="89:95">
      <c r="CK2271" s="536"/>
      <c r="CL2271" s="536"/>
      <c r="CM2271" s="81"/>
      <c r="CN2271" s="1230"/>
      <c r="CO2271" s="1231"/>
      <c r="CP2271" s="1231"/>
      <c r="CQ2271" s="1231"/>
    </row>
    <row r="2272" spans="89:95">
      <c r="CK2272" s="536"/>
      <c r="CL2272" s="536"/>
      <c r="CM2272" s="81"/>
      <c r="CN2272" s="1230"/>
      <c r="CO2272" s="1231"/>
      <c r="CP2272" s="1231"/>
      <c r="CQ2272" s="1231"/>
    </row>
    <row r="2273" spans="89:95">
      <c r="CK2273" s="536"/>
      <c r="CL2273" s="536"/>
      <c r="CM2273" s="81"/>
      <c r="CN2273" s="1230"/>
      <c r="CO2273" s="1231"/>
      <c r="CP2273" s="1231"/>
      <c r="CQ2273" s="1231"/>
    </row>
    <row r="2274" spans="89:95">
      <c r="CK2274" s="536"/>
      <c r="CL2274" s="536"/>
      <c r="CM2274" s="81"/>
      <c r="CN2274" s="1230"/>
      <c r="CO2274" s="1231"/>
      <c r="CP2274" s="1231"/>
      <c r="CQ2274" s="1231"/>
    </row>
    <row r="2275" spans="89:95">
      <c r="CK2275" s="536"/>
      <c r="CL2275" s="536"/>
      <c r="CM2275" s="81"/>
      <c r="CN2275" s="1230"/>
      <c r="CO2275" s="1231"/>
      <c r="CP2275" s="1231"/>
      <c r="CQ2275" s="1231"/>
    </row>
    <row r="2276" spans="89:95">
      <c r="CK2276" s="536"/>
      <c r="CL2276" s="536"/>
      <c r="CM2276" s="81"/>
      <c r="CN2276" s="1230"/>
      <c r="CO2276" s="1231"/>
      <c r="CP2276" s="1231"/>
      <c r="CQ2276" s="1231"/>
    </row>
    <row r="2277" spans="89:95">
      <c r="CK2277" s="536"/>
      <c r="CL2277" s="536"/>
      <c r="CM2277" s="81"/>
      <c r="CN2277" s="1230"/>
      <c r="CO2277" s="1231"/>
      <c r="CP2277" s="1231"/>
      <c r="CQ2277" s="1231"/>
    </row>
    <row r="2278" spans="89:95">
      <c r="CK2278" s="536"/>
      <c r="CL2278" s="536"/>
      <c r="CM2278" s="81"/>
      <c r="CN2278" s="1230"/>
      <c r="CO2278" s="1231"/>
      <c r="CP2278" s="1231"/>
      <c r="CQ2278" s="1231"/>
    </row>
    <row r="2279" spans="89:95">
      <c r="CK2279" s="536"/>
      <c r="CL2279" s="536"/>
      <c r="CM2279" s="81"/>
      <c r="CN2279" s="1230"/>
      <c r="CO2279" s="1231"/>
      <c r="CP2279" s="1231"/>
      <c r="CQ2279" s="1231"/>
    </row>
    <row r="2280" spans="89:95">
      <c r="CK2280" s="536"/>
      <c r="CL2280" s="536"/>
      <c r="CM2280" s="81"/>
      <c r="CN2280" s="1230"/>
      <c r="CO2280" s="1231"/>
      <c r="CP2280" s="1231"/>
      <c r="CQ2280" s="1231"/>
    </row>
    <row r="2281" spans="89:95">
      <c r="CK2281" s="536"/>
      <c r="CL2281" s="536"/>
      <c r="CM2281" s="81"/>
      <c r="CN2281" s="1230"/>
      <c r="CO2281" s="1231"/>
      <c r="CP2281" s="1231"/>
      <c r="CQ2281" s="1231"/>
    </row>
    <row r="2282" spans="89:95">
      <c r="CK2282" s="536"/>
      <c r="CL2282" s="536"/>
      <c r="CM2282" s="81"/>
      <c r="CN2282" s="1230"/>
      <c r="CO2282" s="1231"/>
      <c r="CP2282" s="1231"/>
      <c r="CQ2282" s="1231"/>
    </row>
    <row r="2283" spans="89:95">
      <c r="CK2283" s="536"/>
      <c r="CL2283" s="536"/>
      <c r="CM2283" s="81"/>
      <c r="CN2283" s="1230"/>
      <c r="CO2283" s="1231"/>
      <c r="CP2283" s="1231"/>
      <c r="CQ2283" s="1231"/>
    </row>
    <row r="2284" spans="89:95">
      <c r="CK2284" s="536"/>
      <c r="CL2284" s="536"/>
      <c r="CM2284" s="81"/>
      <c r="CN2284" s="1230"/>
      <c r="CO2284" s="1231"/>
      <c r="CP2284" s="1231"/>
      <c r="CQ2284" s="1231"/>
    </row>
    <row r="2285" spans="89:95">
      <c r="CK2285" s="536"/>
      <c r="CL2285" s="536"/>
      <c r="CM2285" s="81"/>
      <c r="CN2285" s="1230"/>
      <c r="CO2285" s="1231"/>
      <c r="CP2285" s="1231"/>
      <c r="CQ2285" s="1231"/>
    </row>
    <row r="2286" spans="89:95">
      <c r="CK2286" s="536"/>
      <c r="CL2286" s="536"/>
      <c r="CM2286" s="81"/>
      <c r="CN2286" s="1230"/>
      <c r="CO2286" s="1231"/>
      <c r="CP2286" s="1231"/>
      <c r="CQ2286" s="1231"/>
    </row>
    <row r="2287" spans="89:95">
      <c r="CK2287" s="536"/>
      <c r="CL2287" s="536"/>
      <c r="CM2287" s="81"/>
      <c r="CN2287" s="1230"/>
      <c r="CO2287" s="1231"/>
      <c r="CP2287" s="1231"/>
      <c r="CQ2287" s="1231"/>
    </row>
    <row r="2288" spans="89:95">
      <c r="CK2288" s="536"/>
      <c r="CL2288" s="536"/>
      <c r="CM2288" s="81"/>
      <c r="CN2288" s="1230"/>
      <c r="CO2288" s="1231"/>
      <c r="CP2288" s="1231"/>
      <c r="CQ2288" s="1231"/>
    </row>
    <row r="2289" spans="89:95">
      <c r="CK2289" s="536"/>
      <c r="CL2289" s="536"/>
      <c r="CM2289" s="81"/>
      <c r="CN2289" s="1230"/>
      <c r="CO2289" s="1231"/>
      <c r="CP2289" s="1231"/>
      <c r="CQ2289" s="1231"/>
    </row>
    <row r="2290" spans="89:95">
      <c r="CK2290" s="536"/>
      <c r="CL2290" s="536"/>
      <c r="CM2290" s="81"/>
      <c r="CN2290" s="1230"/>
      <c r="CO2290" s="1231"/>
      <c r="CP2290" s="1231"/>
      <c r="CQ2290" s="1231"/>
    </row>
    <row r="2291" spans="89:95">
      <c r="CK2291" s="536"/>
      <c r="CL2291" s="536"/>
      <c r="CM2291" s="81"/>
      <c r="CN2291" s="1230"/>
      <c r="CO2291" s="1231"/>
      <c r="CP2291" s="1231"/>
      <c r="CQ2291" s="1231"/>
    </row>
    <row r="2292" spans="89:95">
      <c r="CK2292" s="536"/>
      <c r="CL2292" s="536"/>
      <c r="CM2292" s="81"/>
      <c r="CN2292" s="1230"/>
      <c r="CO2292" s="1231"/>
      <c r="CP2292" s="1231"/>
      <c r="CQ2292" s="1231"/>
    </row>
    <row r="2293" spans="89:95">
      <c r="CK2293" s="536"/>
      <c r="CL2293" s="536"/>
      <c r="CM2293" s="81"/>
      <c r="CN2293" s="1230"/>
      <c r="CO2293" s="1231"/>
      <c r="CP2293" s="1231"/>
      <c r="CQ2293" s="1231"/>
    </row>
    <row r="2294" spans="89:95">
      <c r="CK2294" s="536"/>
      <c r="CL2294" s="536"/>
      <c r="CM2294" s="81"/>
      <c r="CN2294" s="1230"/>
      <c r="CO2294" s="1231"/>
      <c r="CP2294" s="1231"/>
      <c r="CQ2294" s="1231"/>
    </row>
    <row r="2295" spans="89:95">
      <c r="CK2295" s="536"/>
      <c r="CL2295" s="536"/>
      <c r="CM2295" s="81"/>
      <c r="CN2295" s="1230"/>
      <c r="CO2295" s="1231"/>
      <c r="CP2295" s="1231"/>
      <c r="CQ2295" s="1231"/>
    </row>
    <row r="2296" spans="89:95">
      <c r="CK2296" s="536"/>
      <c r="CL2296" s="536"/>
      <c r="CM2296" s="81"/>
      <c r="CN2296" s="1230"/>
      <c r="CO2296" s="1231"/>
      <c r="CP2296" s="1231"/>
      <c r="CQ2296" s="1231"/>
    </row>
    <row r="2297" spans="89:95">
      <c r="CK2297" s="536"/>
      <c r="CL2297" s="536"/>
      <c r="CM2297" s="81"/>
      <c r="CN2297" s="1230"/>
      <c r="CO2297" s="1231"/>
      <c r="CP2297" s="1231"/>
      <c r="CQ2297" s="1231"/>
    </row>
    <row r="2298" spans="89:95">
      <c r="CK2298" s="536"/>
      <c r="CL2298" s="536"/>
      <c r="CM2298" s="81"/>
      <c r="CN2298" s="1230"/>
      <c r="CO2298" s="1231"/>
      <c r="CP2298" s="1231"/>
      <c r="CQ2298" s="1231"/>
    </row>
    <row r="2299" spans="89:95">
      <c r="CK2299" s="536"/>
      <c r="CL2299" s="536"/>
      <c r="CM2299" s="81"/>
      <c r="CN2299" s="1230"/>
      <c r="CO2299" s="1231"/>
      <c r="CP2299" s="1231"/>
      <c r="CQ2299" s="1231"/>
    </row>
    <row r="2300" spans="89:95">
      <c r="CK2300" s="536"/>
      <c r="CL2300" s="536"/>
      <c r="CM2300" s="81"/>
      <c r="CN2300" s="1230"/>
      <c r="CO2300" s="1231"/>
      <c r="CP2300" s="1231"/>
      <c r="CQ2300" s="1231"/>
    </row>
    <row r="2301" spans="89:95">
      <c r="CK2301" s="536"/>
      <c r="CL2301" s="536"/>
      <c r="CM2301" s="81"/>
      <c r="CN2301" s="1230"/>
      <c r="CO2301" s="1231"/>
      <c r="CP2301" s="1231"/>
      <c r="CQ2301" s="1231"/>
    </row>
    <row r="2302" spans="89:95">
      <c r="CK2302" s="536"/>
      <c r="CL2302" s="536"/>
      <c r="CM2302" s="81"/>
      <c r="CN2302" s="1230"/>
      <c r="CO2302" s="1231"/>
      <c r="CP2302" s="1231"/>
      <c r="CQ2302" s="1231"/>
    </row>
    <row r="2303" spans="89:95">
      <c r="CK2303" s="536"/>
      <c r="CL2303" s="536"/>
      <c r="CM2303" s="81"/>
      <c r="CN2303" s="1230"/>
      <c r="CO2303" s="1231"/>
      <c r="CP2303" s="1231"/>
      <c r="CQ2303" s="1231"/>
    </row>
    <row r="2304" spans="89:95">
      <c r="CK2304" s="536"/>
      <c r="CL2304" s="536"/>
      <c r="CM2304" s="81"/>
      <c r="CN2304" s="1230"/>
      <c r="CO2304" s="1231"/>
      <c r="CP2304" s="1231"/>
      <c r="CQ2304" s="1231"/>
    </row>
    <row r="2305" spans="89:95">
      <c r="CK2305" s="536"/>
      <c r="CL2305" s="536"/>
      <c r="CM2305" s="81"/>
      <c r="CN2305" s="1230"/>
      <c r="CO2305" s="1231"/>
      <c r="CP2305" s="1231"/>
      <c r="CQ2305" s="1231"/>
    </row>
    <row r="2306" spans="89:95">
      <c r="CK2306" s="536"/>
      <c r="CL2306" s="536"/>
      <c r="CM2306" s="81"/>
      <c r="CN2306" s="1230"/>
      <c r="CO2306" s="1231"/>
      <c r="CP2306" s="1231"/>
      <c r="CQ2306" s="1231"/>
    </row>
    <row r="2307" spans="89:95">
      <c r="CK2307" s="536"/>
      <c r="CL2307" s="536"/>
      <c r="CM2307" s="81"/>
      <c r="CN2307" s="1230"/>
      <c r="CO2307" s="1231"/>
      <c r="CP2307" s="1231"/>
      <c r="CQ2307" s="1231"/>
    </row>
    <row r="2308" spans="89:95">
      <c r="CK2308" s="536"/>
      <c r="CL2308" s="536"/>
      <c r="CM2308" s="81"/>
      <c r="CN2308" s="1230"/>
      <c r="CO2308" s="1231"/>
      <c r="CP2308" s="1231"/>
      <c r="CQ2308" s="1231"/>
    </row>
    <row r="2309" spans="89:95">
      <c r="CK2309" s="536"/>
      <c r="CL2309" s="536"/>
      <c r="CM2309" s="81"/>
      <c r="CN2309" s="1230"/>
      <c r="CO2309" s="1231"/>
      <c r="CP2309" s="1231"/>
      <c r="CQ2309" s="1231"/>
    </row>
    <row r="2310" spans="89:95">
      <c r="CK2310" s="536"/>
      <c r="CL2310" s="536"/>
      <c r="CM2310" s="81"/>
      <c r="CN2310" s="1230"/>
      <c r="CO2310" s="1231"/>
      <c r="CP2310" s="1231"/>
      <c r="CQ2310" s="1231"/>
    </row>
    <row r="2311" spans="89:95">
      <c r="CK2311" s="536"/>
      <c r="CL2311" s="536"/>
      <c r="CM2311" s="81"/>
      <c r="CN2311" s="1230"/>
      <c r="CO2311" s="1231"/>
      <c r="CP2311" s="1231"/>
      <c r="CQ2311" s="1231"/>
    </row>
    <row r="2312" spans="89:95">
      <c r="CK2312" s="536"/>
      <c r="CL2312" s="536"/>
      <c r="CM2312" s="81"/>
      <c r="CN2312" s="1230"/>
      <c r="CO2312" s="1231"/>
      <c r="CP2312" s="1231"/>
      <c r="CQ2312" s="1231"/>
    </row>
    <row r="2313" spans="89:95">
      <c r="CK2313" s="536"/>
      <c r="CL2313" s="536"/>
      <c r="CM2313" s="81"/>
      <c r="CN2313" s="1230"/>
      <c r="CO2313" s="1231"/>
      <c r="CP2313" s="1231"/>
      <c r="CQ2313" s="1231"/>
    </row>
    <row r="2314" spans="89:95">
      <c r="CK2314" s="536"/>
      <c r="CL2314" s="536"/>
      <c r="CM2314" s="81"/>
      <c r="CN2314" s="1230"/>
      <c r="CO2314" s="1231"/>
      <c r="CP2314" s="1231"/>
      <c r="CQ2314" s="1231"/>
    </row>
    <row r="2315" spans="89:95">
      <c r="CK2315" s="536"/>
      <c r="CL2315" s="536"/>
      <c r="CM2315" s="81"/>
      <c r="CN2315" s="1230"/>
      <c r="CO2315" s="1231"/>
      <c r="CP2315" s="1231"/>
      <c r="CQ2315" s="1231"/>
    </row>
    <row r="2316" spans="89:95">
      <c r="CK2316" s="536"/>
      <c r="CL2316" s="536"/>
      <c r="CM2316" s="81"/>
      <c r="CN2316" s="1230"/>
      <c r="CO2316" s="1231"/>
      <c r="CP2316" s="1231"/>
      <c r="CQ2316" s="1231"/>
    </row>
    <row r="2317" spans="89:95">
      <c r="CK2317" s="536"/>
      <c r="CL2317" s="536"/>
      <c r="CM2317" s="81"/>
      <c r="CN2317" s="1230"/>
      <c r="CO2317" s="1231"/>
      <c r="CP2317" s="1231"/>
      <c r="CQ2317" s="1231"/>
    </row>
    <row r="2318" spans="89:95">
      <c r="CK2318" s="536"/>
      <c r="CL2318" s="536"/>
      <c r="CM2318" s="81"/>
      <c r="CN2318" s="1230"/>
      <c r="CO2318" s="1231"/>
      <c r="CP2318" s="1231"/>
      <c r="CQ2318" s="1231"/>
    </row>
    <row r="2319" spans="89:95">
      <c r="CK2319" s="536"/>
      <c r="CL2319" s="536"/>
      <c r="CM2319" s="81"/>
      <c r="CN2319" s="1230"/>
      <c r="CO2319" s="1231"/>
      <c r="CP2319" s="1231"/>
      <c r="CQ2319" s="1231"/>
    </row>
    <row r="2320" spans="89:95">
      <c r="CK2320" s="536"/>
      <c r="CL2320" s="536"/>
      <c r="CM2320" s="81"/>
      <c r="CN2320" s="1230"/>
      <c r="CO2320" s="1231"/>
      <c r="CP2320" s="1231"/>
      <c r="CQ2320" s="1231"/>
    </row>
    <row r="2321" spans="89:95">
      <c r="CK2321" s="536"/>
      <c r="CL2321" s="536"/>
      <c r="CM2321" s="81"/>
      <c r="CN2321" s="1230"/>
      <c r="CO2321" s="1231"/>
      <c r="CP2321" s="1231"/>
      <c r="CQ2321" s="1231"/>
    </row>
    <row r="2322" spans="89:95">
      <c r="CK2322" s="536"/>
      <c r="CL2322" s="536"/>
      <c r="CM2322" s="81"/>
      <c r="CN2322" s="1230"/>
      <c r="CO2322" s="1231"/>
      <c r="CP2322" s="1231"/>
      <c r="CQ2322" s="1231"/>
    </row>
    <row r="2323" spans="89:95">
      <c r="CK2323" s="536"/>
      <c r="CL2323" s="536"/>
      <c r="CM2323" s="81"/>
      <c r="CN2323" s="1230"/>
      <c r="CO2323" s="1231"/>
      <c r="CP2323" s="1231"/>
      <c r="CQ2323" s="1231"/>
    </row>
    <row r="2324" spans="89:95">
      <c r="CK2324" s="536"/>
      <c r="CL2324" s="536"/>
      <c r="CM2324" s="81"/>
      <c r="CN2324" s="1230"/>
      <c r="CO2324" s="1231"/>
      <c r="CP2324" s="1231"/>
      <c r="CQ2324" s="1231"/>
    </row>
    <row r="2325" spans="89:95">
      <c r="CK2325" s="536"/>
      <c r="CL2325" s="536"/>
      <c r="CM2325" s="81"/>
      <c r="CN2325" s="1230"/>
      <c r="CO2325" s="1231"/>
      <c r="CP2325" s="1231"/>
      <c r="CQ2325" s="1231"/>
    </row>
    <row r="2326" spans="89:95">
      <c r="CK2326" s="536"/>
      <c r="CL2326" s="536"/>
      <c r="CM2326" s="81"/>
      <c r="CN2326" s="1230"/>
      <c r="CO2326" s="1231"/>
      <c r="CP2326" s="1231"/>
      <c r="CQ2326" s="1231"/>
    </row>
    <row r="2327" spans="89:95">
      <c r="CK2327" s="536"/>
      <c r="CL2327" s="536"/>
      <c r="CM2327" s="81"/>
      <c r="CN2327" s="1230"/>
      <c r="CO2327" s="1231"/>
      <c r="CP2327" s="1231"/>
      <c r="CQ2327" s="1231"/>
    </row>
    <row r="2328" spans="89:95">
      <c r="CK2328" s="536"/>
      <c r="CL2328" s="536"/>
      <c r="CM2328" s="81"/>
      <c r="CN2328" s="1230"/>
      <c r="CO2328" s="1231"/>
      <c r="CP2328" s="1231"/>
      <c r="CQ2328" s="1231"/>
    </row>
    <row r="2329" spans="89:95">
      <c r="CK2329" s="536"/>
      <c r="CL2329" s="536"/>
      <c r="CM2329" s="81"/>
      <c r="CN2329" s="1230"/>
      <c r="CO2329" s="1231"/>
      <c r="CP2329" s="1231"/>
      <c r="CQ2329" s="1231"/>
    </row>
    <row r="2330" spans="89:95">
      <c r="CK2330" s="536"/>
      <c r="CL2330" s="536"/>
      <c r="CM2330" s="81"/>
      <c r="CN2330" s="1230"/>
      <c r="CO2330" s="1231"/>
      <c r="CP2330" s="1231"/>
      <c r="CQ2330" s="1231"/>
    </row>
    <row r="2331" spans="89:95">
      <c r="CK2331" s="536"/>
      <c r="CL2331" s="536"/>
      <c r="CM2331" s="81"/>
      <c r="CN2331" s="1230"/>
      <c r="CO2331" s="1231"/>
      <c r="CP2331" s="1231"/>
      <c r="CQ2331" s="1231"/>
    </row>
    <row r="2332" spans="89:95">
      <c r="CK2332" s="536"/>
      <c r="CL2332" s="536"/>
      <c r="CM2332" s="81"/>
      <c r="CN2332" s="1230"/>
      <c r="CO2332" s="1231"/>
      <c r="CP2332" s="1231"/>
      <c r="CQ2332" s="1231"/>
    </row>
    <row r="2333" spans="89:95">
      <c r="CK2333" s="536"/>
      <c r="CL2333" s="536"/>
      <c r="CM2333" s="81"/>
      <c r="CN2333" s="1230"/>
      <c r="CO2333" s="1231"/>
      <c r="CP2333" s="1231"/>
      <c r="CQ2333" s="1231"/>
    </row>
    <row r="2334" spans="89:95">
      <c r="CK2334" s="536"/>
      <c r="CL2334" s="536"/>
      <c r="CM2334" s="81"/>
      <c r="CN2334" s="1230"/>
      <c r="CO2334" s="1231"/>
      <c r="CP2334" s="1231"/>
      <c r="CQ2334" s="1231"/>
    </row>
    <row r="2335" spans="89:95">
      <c r="CK2335" s="536"/>
      <c r="CL2335" s="536"/>
      <c r="CM2335" s="81"/>
      <c r="CN2335" s="1230"/>
      <c r="CO2335" s="1231"/>
      <c r="CP2335" s="1231"/>
      <c r="CQ2335" s="1231"/>
    </row>
    <row r="2336" spans="89:95">
      <c r="CK2336" s="536"/>
      <c r="CL2336" s="536"/>
      <c r="CM2336" s="81"/>
      <c r="CN2336" s="1230"/>
      <c r="CO2336" s="1231"/>
      <c r="CP2336" s="1231"/>
      <c r="CQ2336" s="1231"/>
    </row>
    <row r="2337" spans="89:95">
      <c r="CK2337" s="536"/>
      <c r="CL2337" s="536"/>
      <c r="CM2337" s="81"/>
      <c r="CN2337" s="1230"/>
      <c r="CO2337" s="1231"/>
      <c r="CP2337" s="1231"/>
      <c r="CQ2337" s="1231"/>
    </row>
    <row r="2338" spans="89:95">
      <c r="CK2338" s="536"/>
      <c r="CL2338" s="536"/>
      <c r="CM2338" s="81"/>
      <c r="CN2338" s="1230"/>
      <c r="CO2338" s="1231"/>
      <c r="CP2338" s="1231"/>
      <c r="CQ2338" s="1231"/>
    </row>
    <row r="2339" spans="89:95">
      <c r="CK2339" s="536"/>
      <c r="CL2339" s="536"/>
      <c r="CM2339" s="81"/>
      <c r="CN2339" s="1230"/>
      <c r="CO2339" s="1231"/>
      <c r="CP2339" s="1231"/>
      <c r="CQ2339" s="1231"/>
    </row>
    <row r="2340" spans="89:95">
      <c r="CK2340" s="536"/>
      <c r="CL2340" s="536"/>
      <c r="CM2340" s="81"/>
      <c r="CN2340" s="1230"/>
      <c r="CO2340" s="1231"/>
      <c r="CP2340" s="1231"/>
      <c r="CQ2340" s="1231"/>
    </row>
    <row r="2341" spans="89:95">
      <c r="CK2341" s="536"/>
      <c r="CL2341" s="536"/>
      <c r="CM2341" s="81"/>
      <c r="CN2341" s="1230"/>
      <c r="CO2341" s="1231"/>
      <c r="CP2341" s="1231"/>
      <c r="CQ2341" s="1231"/>
    </row>
    <row r="2342" spans="89:95">
      <c r="CK2342" s="536"/>
      <c r="CL2342" s="536"/>
      <c r="CM2342" s="81"/>
      <c r="CN2342" s="1230"/>
      <c r="CO2342" s="1231"/>
      <c r="CP2342" s="1231"/>
      <c r="CQ2342" s="1231"/>
    </row>
    <row r="2343" spans="89:95">
      <c r="CK2343" s="536"/>
      <c r="CL2343" s="536"/>
      <c r="CM2343" s="81"/>
      <c r="CN2343" s="1230"/>
      <c r="CO2343" s="1231"/>
      <c r="CP2343" s="1231"/>
      <c r="CQ2343" s="1231"/>
    </row>
    <row r="2344" spans="89:95">
      <c r="CK2344" s="536"/>
      <c r="CL2344" s="536"/>
      <c r="CM2344" s="81"/>
      <c r="CN2344" s="1230"/>
      <c r="CO2344" s="1231"/>
      <c r="CP2344" s="1231"/>
      <c r="CQ2344" s="1231"/>
    </row>
    <row r="2345" spans="89:95">
      <c r="CK2345" s="536"/>
      <c r="CL2345" s="536"/>
      <c r="CM2345" s="81"/>
      <c r="CN2345" s="1230"/>
      <c r="CO2345" s="1231"/>
      <c r="CP2345" s="1231"/>
      <c r="CQ2345" s="1231"/>
    </row>
    <row r="2346" spans="89:95">
      <c r="CK2346" s="536"/>
      <c r="CL2346" s="536"/>
      <c r="CM2346" s="81"/>
      <c r="CN2346" s="1230"/>
      <c r="CO2346" s="1231"/>
      <c r="CP2346" s="1231"/>
      <c r="CQ2346" s="1231"/>
    </row>
    <row r="2347" spans="89:95">
      <c r="CK2347" s="536"/>
      <c r="CL2347" s="536"/>
      <c r="CM2347" s="81"/>
      <c r="CN2347" s="1230"/>
      <c r="CO2347" s="1231"/>
      <c r="CP2347" s="1231"/>
      <c r="CQ2347" s="1231"/>
    </row>
    <row r="2348" spans="89:95">
      <c r="CK2348" s="536"/>
      <c r="CL2348" s="536"/>
      <c r="CM2348" s="81"/>
      <c r="CN2348" s="1230"/>
      <c r="CO2348" s="1231"/>
      <c r="CP2348" s="1231"/>
      <c r="CQ2348" s="1231"/>
    </row>
    <row r="2349" spans="89:95">
      <c r="CK2349" s="536"/>
      <c r="CL2349" s="536"/>
      <c r="CM2349" s="81"/>
      <c r="CN2349" s="1230"/>
      <c r="CO2349" s="1231"/>
      <c r="CP2349" s="1231"/>
      <c r="CQ2349" s="1231"/>
    </row>
    <row r="2350" spans="89:95">
      <c r="CK2350" s="536"/>
      <c r="CL2350" s="536"/>
      <c r="CM2350" s="81"/>
      <c r="CN2350" s="1230"/>
      <c r="CO2350" s="1231"/>
      <c r="CP2350" s="1231"/>
      <c r="CQ2350" s="1231"/>
    </row>
    <row r="2351" spans="89:95">
      <c r="CK2351" s="536"/>
      <c r="CL2351" s="536"/>
      <c r="CM2351" s="81"/>
      <c r="CN2351" s="1230"/>
      <c r="CO2351" s="1231"/>
      <c r="CP2351" s="1231"/>
      <c r="CQ2351" s="1231"/>
    </row>
    <row r="2352" spans="89:95">
      <c r="CK2352" s="536"/>
      <c r="CL2352" s="536"/>
      <c r="CM2352" s="81"/>
      <c r="CN2352" s="1230"/>
      <c r="CO2352" s="1231"/>
      <c r="CP2352" s="1231"/>
      <c r="CQ2352" s="1231"/>
    </row>
    <row r="2353" spans="89:95">
      <c r="CK2353" s="536"/>
      <c r="CL2353" s="536"/>
      <c r="CM2353" s="81"/>
      <c r="CN2353" s="1230"/>
      <c r="CO2353" s="1231"/>
      <c r="CP2353" s="1231"/>
      <c r="CQ2353" s="1231"/>
    </row>
    <row r="2354" spans="89:95">
      <c r="CK2354" s="536"/>
      <c r="CL2354" s="536"/>
      <c r="CM2354" s="81"/>
      <c r="CN2354" s="1230"/>
      <c r="CO2354" s="1231"/>
      <c r="CP2354" s="1231"/>
      <c r="CQ2354" s="1231"/>
    </row>
    <row r="2355" spans="89:95">
      <c r="CK2355" s="536"/>
      <c r="CL2355" s="536"/>
      <c r="CM2355" s="81"/>
      <c r="CN2355" s="1230"/>
      <c r="CO2355" s="1231"/>
      <c r="CP2355" s="1231"/>
      <c r="CQ2355" s="1231"/>
    </row>
    <row r="2356" spans="89:95">
      <c r="CK2356" s="536"/>
      <c r="CL2356" s="536"/>
      <c r="CM2356" s="81"/>
      <c r="CN2356" s="1230"/>
      <c r="CO2356" s="1231"/>
      <c r="CP2356" s="1231"/>
      <c r="CQ2356" s="1231"/>
    </row>
    <row r="2357" spans="89:95">
      <c r="CK2357" s="536"/>
      <c r="CL2357" s="536"/>
      <c r="CM2357" s="81"/>
      <c r="CN2357" s="1230"/>
      <c r="CO2357" s="1231"/>
      <c r="CP2357" s="1231"/>
      <c r="CQ2357" s="1231"/>
    </row>
    <row r="2358" spans="89:95">
      <c r="CK2358" s="536"/>
      <c r="CL2358" s="536"/>
      <c r="CM2358" s="81"/>
      <c r="CN2358" s="1230"/>
      <c r="CO2358" s="1231"/>
      <c r="CP2358" s="1231"/>
      <c r="CQ2358" s="1231"/>
    </row>
    <row r="2359" spans="89:95">
      <c r="CK2359" s="536"/>
      <c r="CL2359" s="536"/>
      <c r="CM2359" s="81"/>
      <c r="CN2359" s="1230"/>
      <c r="CO2359" s="1231"/>
      <c r="CP2359" s="1231"/>
      <c r="CQ2359" s="1231"/>
    </row>
    <row r="2360" spans="89:95">
      <c r="CK2360" s="536"/>
      <c r="CL2360" s="536"/>
      <c r="CM2360" s="81"/>
      <c r="CN2360" s="1230"/>
      <c r="CO2360" s="1231"/>
      <c r="CP2360" s="1231"/>
      <c r="CQ2360" s="1231"/>
    </row>
    <row r="2361" spans="89:95">
      <c r="CK2361" s="536"/>
      <c r="CL2361" s="536"/>
      <c r="CM2361" s="81"/>
      <c r="CN2361" s="1230"/>
      <c r="CO2361" s="1231"/>
      <c r="CP2361" s="1231"/>
      <c r="CQ2361" s="1231"/>
    </row>
    <row r="2362" spans="89:95">
      <c r="CK2362" s="536"/>
      <c r="CL2362" s="536"/>
      <c r="CM2362" s="81"/>
      <c r="CN2362" s="1230"/>
      <c r="CO2362" s="1231"/>
      <c r="CP2362" s="1231"/>
      <c r="CQ2362" s="1231"/>
    </row>
    <row r="2363" spans="89:95">
      <c r="CK2363" s="536"/>
      <c r="CL2363" s="536"/>
      <c r="CM2363" s="81"/>
      <c r="CN2363" s="1230"/>
      <c r="CO2363" s="1231"/>
      <c r="CP2363" s="1231"/>
      <c r="CQ2363" s="1231"/>
    </row>
    <row r="2364" spans="89:95">
      <c r="CK2364" s="536"/>
      <c r="CL2364" s="536"/>
      <c r="CM2364" s="81"/>
      <c r="CN2364" s="1230"/>
      <c r="CO2364" s="1231"/>
      <c r="CP2364" s="1231"/>
      <c r="CQ2364" s="1231"/>
    </row>
    <row r="2365" spans="89:95">
      <c r="CK2365" s="536"/>
      <c r="CL2365" s="536"/>
      <c r="CM2365" s="81"/>
      <c r="CN2365" s="1230"/>
      <c r="CO2365" s="1231"/>
      <c r="CP2365" s="1231"/>
      <c r="CQ2365" s="1231"/>
    </row>
    <row r="2366" spans="89:95">
      <c r="CK2366" s="536"/>
      <c r="CL2366" s="536"/>
      <c r="CM2366" s="81"/>
      <c r="CN2366" s="1230"/>
      <c r="CO2366" s="1231"/>
      <c r="CP2366" s="1231"/>
      <c r="CQ2366" s="1231"/>
    </row>
  </sheetData>
  <dataConsolidate/>
  <mergeCells count="68">
    <mergeCell ref="DS103:DU103"/>
    <mergeCell ref="I104:J104"/>
    <mergeCell ref="DP77:DR77"/>
    <mergeCell ref="DS77:DU77"/>
    <mergeCell ref="C101:J101"/>
    <mergeCell ref="C103:J103"/>
    <mergeCell ref="DA103:DC103"/>
    <mergeCell ref="DD103:DF103"/>
    <mergeCell ref="DG103:DI103"/>
    <mergeCell ref="DJ103:DL103"/>
    <mergeCell ref="DM103:DO103"/>
    <mergeCell ref="DP103:DR103"/>
    <mergeCell ref="DM77:DO77"/>
    <mergeCell ref="C75:J75"/>
    <mergeCell ref="DA77:DC77"/>
    <mergeCell ref="DD77:DF77"/>
    <mergeCell ref="DG77:DI77"/>
    <mergeCell ref="DJ77:DL77"/>
    <mergeCell ref="DP21:DR21"/>
    <mergeCell ref="DS21:DU21"/>
    <mergeCell ref="C54:J54"/>
    <mergeCell ref="DA56:DC56"/>
    <mergeCell ref="DD56:DF56"/>
    <mergeCell ref="DG56:DI56"/>
    <mergeCell ref="DJ56:DL56"/>
    <mergeCell ref="DM56:DO56"/>
    <mergeCell ref="DP56:DR56"/>
    <mergeCell ref="DS56:DU56"/>
    <mergeCell ref="DA21:DC21"/>
    <mergeCell ref="DD21:DF21"/>
    <mergeCell ref="DG21:DI21"/>
    <mergeCell ref="DJ21:DL21"/>
    <mergeCell ref="DM21:DO21"/>
    <mergeCell ref="DJ10:DL10"/>
    <mergeCell ref="DM10:DO10"/>
    <mergeCell ref="DP10:DR10"/>
    <mergeCell ref="DS10:DU10"/>
    <mergeCell ref="C19:J19"/>
    <mergeCell ref="CR9:CR10"/>
    <mergeCell ref="CW9:CX9"/>
    <mergeCell ref="DA10:DC10"/>
    <mergeCell ref="DD10:DF10"/>
    <mergeCell ref="DG10:DI10"/>
    <mergeCell ref="I9:I10"/>
    <mergeCell ref="J9:J10"/>
    <mergeCell ref="CH9:CJ9"/>
    <mergeCell ref="CM9:CM10"/>
    <mergeCell ref="CO9:CO10"/>
    <mergeCell ref="BV7:CC7"/>
    <mergeCell ref="K8:W8"/>
    <mergeCell ref="X8:AX8"/>
    <mergeCell ref="AY8:CC8"/>
    <mergeCell ref="C9:C10"/>
    <mergeCell ref="D9:D10"/>
    <mergeCell ref="E9:E10"/>
    <mergeCell ref="F9:F10"/>
    <mergeCell ref="G9:G10"/>
    <mergeCell ref="H9:H10"/>
    <mergeCell ref="K4:BR5"/>
    <mergeCell ref="K7:Q7"/>
    <mergeCell ref="R7:X7"/>
    <mergeCell ref="Y7:AE7"/>
    <mergeCell ref="AF7:AL7"/>
    <mergeCell ref="AM7:AS7"/>
    <mergeCell ref="AT7:AZ7"/>
    <mergeCell ref="BA7:BG7"/>
    <mergeCell ref="BH7:BN7"/>
    <mergeCell ref="BO7:BU7"/>
  </mergeCells>
  <printOptions horizontalCentered="1" verticalCentered="1"/>
  <pageMargins left="0.78740157480314965" right="0.78740157480314965" top="0.23622047244094491" bottom="0.6692913385826772" header="0" footer="0.70866141732283472"/>
  <pageSetup paperSize="9" scale="29" fitToHeight="2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4D2C-0462-4F0E-ADF7-AB34A882BB94}">
  <dimension ref="A1:JW2366"/>
  <sheetViews>
    <sheetView showGridLines="0" zoomScaleNormal="100" zoomScaleSheetLayoutView="55" workbookViewId="0">
      <pane xSplit="10" ySplit="10" topLeftCell="Q11" activePane="bottomRight" state="frozen"/>
      <selection pane="bottomRight" activeCell="CJ109" sqref="CJ109"/>
      <selection pane="bottomLeft" activeCell="A32" sqref="A32"/>
      <selection pane="topRight" activeCell="A32" sqref="A32"/>
    </sheetView>
  </sheetViews>
  <sheetFormatPr defaultColWidth="15.5703125" defaultRowHeight="12.95"/>
  <cols>
    <col min="1" max="1" width="0.85546875" style="1226" customWidth="1"/>
    <col min="2" max="2" width="1.28515625" style="1227" customWidth="1"/>
    <col min="3" max="3" width="24.5703125" style="1227" customWidth="1"/>
    <col min="4" max="4" width="6.7109375" style="1227" customWidth="1"/>
    <col min="5" max="5" width="15.7109375" style="1227" bestFit="1" customWidth="1"/>
    <col min="6" max="6" width="6.7109375" style="1227" bestFit="1" customWidth="1"/>
    <col min="7" max="7" width="7.140625" style="1227" bestFit="1" customWidth="1"/>
    <col min="8" max="8" width="13.140625" style="1227" bestFit="1" customWidth="1"/>
    <col min="9" max="9" width="9.28515625" style="1227" bestFit="1" customWidth="1"/>
    <col min="10" max="10" width="4" style="1227" bestFit="1" customWidth="1"/>
    <col min="11" max="12" width="3.140625" style="1227" hidden="1" customWidth="1"/>
    <col min="13" max="17" width="3.140625" style="1228" customWidth="1"/>
    <col min="18" max="19" width="3.140625" style="1227" customWidth="1"/>
    <col min="20" max="22" width="3.140625" style="1228" customWidth="1"/>
    <col min="23" max="24" width="3" style="1228" customWidth="1"/>
    <col min="25" max="26" width="3" style="1227" customWidth="1"/>
    <col min="27" max="31" width="3" style="1228" customWidth="1"/>
    <col min="32" max="33" width="3" style="1227" customWidth="1"/>
    <col min="34" max="38" width="3" style="1228" customWidth="1"/>
    <col min="39" max="40" width="3" style="1227" customWidth="1"/>
    <col min="41" max="45" width="3" style="1228" customWidth="1"/>
    <col min="46" max="47" width="3" style="1227" customWidth="1"/>
    <col min="48" max="50" width="3" style="1228" customWidth="1"/>
    <col min="51" max="52" width="2.7109375" style="1228" hidden="1" customWidth="1"/>
    <col min="53" max="54" width="2.7109375" style="1227" hidden="1" customWidth="1"/>
    <col min="55" max="59" width="2.7109375" style="1228" hidden="1" customWidth="1"/>
    <col min="60" max="61" width="2.7109375" style="1227" hidden="1" customWidth="1"/>
    <col min="62" max="66" width="2.7109375" style="1228" hidden="1" customWidth="1"/>
    <col min="67" max="68" width="2.7109375" style="1227" hidden="1" customWidth="1"/>
    <col min="69" max="73" width="2.7109375" style="1228" hidden="1" customWidth="1"/>
    <col min="74" max="75" width="2.7109375" style="1227" hidden="1" customWidth="1"/>
    <col min="76" max="80" width="2.7109375" style="1228" hidden="1" customWidth="1"/>
    <col min="81" max="81" width="2.7109375" style="1227" hidden="1" customWidth="1"/>
    <col min="82" max="82" width="7.42578125" style="1227" customWidth="1"/>
    <col min="83" max="84" width="4.5703125" style="1227" customWidth="1"/>
    <col min="85" max="85" width="4.28515625" style="1227" customWidth="1"/>
    <col min="86" max="86" width="9.140625" style="1229" customWidth="1"/>
    <col min="87" max="88" width="9.140625" style="1227" customWidth="1"/>
    <col min="89" max="90" width="10.140625" style="553" hidden="1" customWidth="1"/>
    <col min="91" max="91" width="9.7109375" style="170" hidden="1" customWidth="1"/>
    <col min="92" max="92" width="10.140625" style="1439" hidden="1" customWidth="1"/>
    <col min="93" max="93" width="8.7109375" style="1440" customWidth="1"/>
    <col min="94" max="94" width="12.140625" style="1441" hidden="1" customWidth="1"/>
    <col min="95" max="95" width="11.140625" style="1227" bestFit="1" customWidth="1"/>
    <col min="96" max="96" width="8.28515625" style="1227" customWidth="1"/>
    <col min="97" max="97" width="10.28515625" style="1230" hidden="1" customWidth="1"/>
    <col min="98" max="98" width="11.85546875" style="1232" hidden="1" customWidth="1"/>
    <col min="99" max="99" width="13.7109375" style="1232" hidden="1" customWidth="1"/>
    <col min="100" max="100" width="14.7109375" style="1232" hidden="1" customWidth="1"/>
    <col min="101" max="101" width="10.28515625" style="1230" hidden="1" customWidth="1"/>
    <col min="102" max="103" width="6" style="1230" hidden="1" customWidth="1"/>
    <col min="104" max="104" width="6.140625" style="1230" hidden="1" customWidth="1"/>
    <col min="105" max="106" width="6" style="1230" hidden="1" customWidth="1"/>
    <col min="107" max="107" width="6.140625" style="1230" hidden="1" customWidth="1"/>
    <col min="108" max="109" width="6" style="1230" hidden="1" customWidth="1"/>
    <col min="110" max="110" width="6.140625" style="1230" hidden="1" customWidth="1"/>
    <col min="111" max="112" width="6" style="1230" hidden="1" customWidth="1"/>
    <col min="113" max="113" width="6.140625" style="1230" hidden="1" customWidth="1"/>
    <col min="114" max="115" width="6" style="1230" hidden="1" customWidth="1"/>
    <col min="116" max="116" width="6.140625" style="1230" hidden="1" customWidth="1"/>
    <col min="117" max="118" width="6" style="1230" hidden="1" customWidth="1"/>
    <col min="119" max="119" width="6.140625" style="1230" hidden="1" customWidth="1"/>
    <col min="120" max="121" width="6" style="1230" hidden="1" customWidth="1"/>
    <col min="122" max="122" width="6.140625" style="1230" hidden="1" customWidth="1"/>
    <col min="123" max="129" width="15.5703125" style="1230" hidden="1" customWidth="1"/>
    <col min="130" max="130" width="15.5703125" style="1227" customWidth="1"/>
    <col min="131" max="16384" width="15.5703125" style="1227"/>
  </cols>
  <sheetData>
    <row r="1" spans="1:283">
      <c r="CK1" s="536"/>
      <c r="CL1" s="536"/>
      <c r="CM1" s="81"/>
      <c r="CN1" s="1230"/>
      <c r="CO1" s="1231"/>
      <c r="CP1" s="1227"/>
    </row>
    <row r="2" spans="1:283">
      <c r="C2" s="1233"/>
      <c r="D2" s="1234"/>
      <c r="E2" s="1234"/>
      <c r="F2" s="1234"/>
      <c r="G2" s="1234"/>
      <c r="H2" s="1234"/>
      <c r="I2" s="1234"/>
      <c r="J2" s="1234"/>
      <c r="K2" s="1234"/>
      <c r="L2" s="1234"/>
      <c r="M2" s="1235"/>
      <c r="N2" s="1235"/>
      <c r="O2" s="1235"/>
      <c r="P2" s="1235"/>
      <c r="Q2" s="1235"/>
      <c r="R2" s="1234"/>
      <c r="S2" s="1234"/>
      <c r="T2" s="1235"/>
      <c r="U2" s="1235"/>
      <c r="V2" s="1235"/>
      <c r="W2" s="1235"/>
      <c r="X2" s="1235"/>
      <c r="Y2" s="1234"/>
      <c r="Z2" s="1234"/>
      <c r="AA2" s="1235"/>
      <c r="AB2" s="1235"/>
      <c r="AC2" s="1235"/>
      <c r="AD2" s="1235"/>
      <c r="AE2" s="1235"/>
      <c r="AF2" s="1234"/>
      <c r="AG2" s="1234"/>
      <c r="AH2" s="1235"/>
      <c r="AI2" s="1235"/>
      <c r="AJ2" s="1235"/>
      <c r="AK2" s="1235"/>
      <c r="AL2" s="1235"/>
      <c r="AM2" s="1234"/>
      <c r="AN2" s="1234"/>
      <c r="AO2" s="1235"/>
      <c r="AP2" s="1235"/>
      <c r="AQ2" s="1235"/>
      <c r="AR2" s="1235"/>
      <c r="AS2" s="1235"/>
      <c r="AT2" s="1234"/>
      <c r="AU2" s="1234"/>
      <c r="AV2" s="1235"/>
      <c r="AW2" s="1235"/>
      <c r="AX2" s="1235"/>
      <c r="AY2" s="1235"/>
      <c r="AZ2" s="1235"/>
      <c r="BA2" s="1234"/>
      <c r="BB2" s="1234"/>
      <c r="BC2" s="1235"/>
      <c r="BD2" s="1235"/>
      <c r="BE2" s="1235"/>
      <c r="BF2" s="1235"/>
      <c r="BG2" s="1235"/>
      <c r="BH2" s="1234"/>
      <c r="BI2" s="1234"/>
      <c r="BJ2" s="1235"/>
      <c r="BK2" s="1235"/>
      <c r="BL2" s="1235"/>
      <c r="BM2" s="1235"/>
      <c r="BN2" s="1235"/>
      <c r="BO2" s="1234"/>
      <c r="BP2" s="1234"/>
      <c r="BQ2" s="1235"/>
      <c r="BR2" s="1235"/>
      <c r="BS2" s="1235"/>
      <c r="BT2" s="1235"/>
      <c r="BU2" s="1235"/>
      <c r="BV2" s="1234"/>
      <c r="BW2" s="1234"/>
      <c r="BX2" s="1235"/>
      <c r="BY2" s="1235"/>
      <c r="BZ2" s="1235"/>
      <c r="CA2" s="1235"/>
      <c r="CB2" s="1235"/>
      <c r="CC2" s="1234"/>
      <c r="CD2" s="1234"/>
      <c r="CE2" s="1234"/>
      <c r="CF2" s="1234"/>
      <c r="CG2" s="1234"/>
      <c r="CH2" s="1236"/>
      <c r="CI2" s="1236"/>
      <c r="CJ2" s="1234"/>
      <c r="CK2" s="537"/>
      <c r="CL2" s="537"/>
      <c r="CM2" s="85"/>
      <c r="CN2" s="1237"/>
      <c r="CO2" s="1235"/>
      <c r="CP2" s="1234"/>
      <c r="CQ2" s="1234"/>
      <c r="CR2" s="1442"/>
      <c r="CS2" s="1238"/>
      <c r="CT2" s="1239"/>
      <c r="CU2" s="1239"/>
      <c r="CV2" s="1239"/>
      <c r="CW2" s="1238"/>
    </row>
    <row r="3" spans="1:283">
      <c r="C3" s="1240" t="s">
        <v>50</v>
      </c>
      <c r="D3" s="1227" t="s">
        <v>268</v>
      </c>
      <c r="CK3" s="538"/>
      <c r="CL3" s="538"/>
      <c r="CM3" s="88"/>
      <c r="CN3" s="1230"/>
      <c r="CO3" s="1231"/>
      <c r="CP3" s="1227"/>
      <c r="CR3" s="1241"/>
    </row>
    <row r="4" spans="1:283">
      <c r="C4" s="1240" t="s">
        <v>52</v>
      </c>
      <c r="D4" s="1227" t="s">
        <v>269</v>
      </c>
      <c r="K4" s="1972" t="s">
        <v>270</v>
      </c>
      <c r="L4" s="1972"/>
      <c r="M4" s="1972"/>
      <c r="N4" s="1972"/>
      <c r="O4" s="1972"/>
      <c r="P4" s="1972"/>
      <c r="Q4" s="1972"/>
      <c r="R4" s="1972"/>
      <c r="S4" s="1972"/>
      <c r="T4" s="1972"/>
      <c r="U4" s="1972"/>
      <c r="V4" s="1972"/>
      <c r="W4" s="1972"/>
      <c r="X4" s="1972"/>
      <c r="Y4" s="1972"/>
      <c r="Z4" s="1972"/>
      <c r="AA4" s="1972"/>
      <c r="AB4" s="1972"/>
      <c r="AC4" s="1972"/>
      <c r="AD4" s="1972"/>
      <c r="AE4" s="1972"/>
      <c r="AF4" s="1972"/>
      <c r="AG4" s="1972"/>
      <c r="AH4" s="1972"/>
      <c r="AI4" s="1972"/>
      <c r="AJ4" s="1972"/>
      <c r="AK4" s="1972"/>
      <c r="AL4" s="1972"/>
      <c r="AM4" s="1972"/>
      <c r="AN4" s="1972"/>
      <c r="AO4" s="1972"/>
      <c r="AP4" s="1972"/>
      <c r="AQ4" s="1972"/>
      <c r="AR4" s="1972"/>
      <c r="AS4" s="1972"/>
      <c r="AT4" s="1972"/>
      <c r="AU4" s="1972"/>
      <c r="AV4" s="1972"/>
      <c r="AW4" s="1972"/>
      <c r="AX4" s="1972"/>
      <c r="AY4" s="1972"/>
      <c r="AZ4" s="1972"/>
      <c r="BA4" s="1972"/>
      <c r="BB4" s="1972"/>
      <c r="BC4" s="1972"/>
      <c r="BD4" s="1972"/>
      <c r="BE4" s="1972"/>
      <c r="BF4" s="1972"/>
      <c r="BG4" s="1972"/>
      <c r="BH4" s="1972"/>
      <c r="BI4" s="1972"/>
      <c r="BJ4" s="1972"/>
      <c r="BK4" s="1972"/>
      <c r="BL4" s="1972"/>
      <c r="BM4" s="1972"/>
      <c r="BN4" s="1972"/>
      <c r="BO4" s="1972"/>
      <c r="BP4" s="1972"/>
      <c r="BQ4" s="1972"/>
      <c r="BR4" s="1972"/>
      <c r="CK4" s="538"/>
      <c r="CL4" s="538"/>
      <c r="CM4" s="88"/>
      <c r="CN4" s="1230"/>
      <c r="CO4" s="1231"/>
      <c r="CP4" s="1227"/>
      <c r="CR4" s="1241"/>
    </row>
    <row r="5" spans="1:283">
      <c r="C5" s="1240" t="s">
        <v>54</v>
      </c>
      <c r="D5" s="1227" t="s">
        <v>271</v>
      </c>
      <c r="F5" s="1228"/>
      <c r="G5" s="622"/>
      <c r="H5" s="622"/>
      <c r="I5" s="622"/>
      <c r="J5" s="622"/>
      <c r="K5" s="1972"/>
      <c r="L5" s="1972"/>
      <c r="M5" s="1972"/>
      <c r="N5" s="1972"/>
      <c r="O5" s="1972"/>
      <c r="P5" s="1972"/>
      <c r="Q5" s="1972"/>
      <c r="R5" s="1972"/>
      <c r="S5" s="1972"/>
      <c r="T5" s="1972"/>
      <c r="U5" s="1972"/>
      <c r="V5" s="1972"/>
      <c r="W5" s="1972"/>
      <c r="X5" s="1972"/>
      <c r="Y5" s="1972"/>
      <c r="Z5" s="1972"/>
      <c r="AA5" s="1972"/>
      <c r="AB5" s="1972"/>
      <c r="AC5" s="1972"/>
      <c r="AD5" s="1972"/>
      <c r="AE5" s="1972"/>
      <c r="AF5" s="1972"/>
      <c r="AG5" s="1972"/>
      <c r="AH5" s="1972"/>
      <c r="AI5" s="1972"/>
      <c r="AJ5" s="1972"/>
      <c r="AK5" s="1972"/>
      <c r="AL5" s="1972"/>
      <c r="AM5" s="1972"/>
      <c r="AN5" s="1972"/>
      <c r="AO5" s="1972"/>
      <c r="AP5" s="1972"/>
      <c r="AQ5" s="1972"/>
      <c r="AR5" s="1972"/>
      <c r="AS5" s="1972"/>
      <c r="AT5" s="1972"/>
      <c r="AU5" s="1972"/>
      <c r="AV5" s="1972"/>
      <c r="AW5" s="1972"/>
      <c r="AX5" s="1972"/>
      <c r="AY5" s="1972"/>
      <c r="AZ5" s="1972"/>
      <c r="BA5" s="1972"/>
      <c r="BB5" s="1972"/>
      <c r="BC5" s="1972"/>
      <c r="BD5" s="1972"/>
      <c r="BE5" s="1972"/>
      <c r="BF5" s="1972"/>
      <c r="BG5" s="1972"/>
      <c r="BH5" s="1972"/>
      <c r="BI5" s="1972"/>
      <c r="BJ5" s="1972"/>
      <c r="BK5" s="1972"/>
      <c r="BL5" s="1972"/>
      <c r="BM5" s="1972"/>
      <c r="BN5" s="1972"/>
      <c r="BO5" s="1972"/>
      <c r="BP5" s="1972"/>
      <c r="BQ5" s="1972"/>
      <c r="BR5" s="1972"/>
      <c r="CK5" s="538"/>
      <c r="CL5" s="538"/>
      <c r="CM5" s="88"/>
      <c r="CN5" s="1230"/>
      <c r="CO5" s="1231"/>
      <c r="CP5" s="1227"/>
      <c r="CR5" s="1241"/>
    </row>
    <row r="6" spans="1:283" ht="13.5" thickBot="1">
      <c r="C6" s="1240" t="s">
        <v>272</v>
      </c>
      <c r="D6" s="1227" t="s">
        <v>273</v>
      </c>
      <c r="CK6" s="538"/>
      <c r="CL6" s="538"/>
      <c r="CM6" s="88"/>
      <c r="CN6" s="1230"/>
      <c r="CO6" s="1231"/>
      <c r="CP6" s="1227"/>
      <c r="CR6" s="1241"/>
    </row>
    <row r="7" spans="1:283">
      <c r="C7" s="1242"/>
      <c r="D7" s="90"/>
      <c r="E7" s="90"/>
      <c r="F7" s="90"/>
      <c r="G7" s="90"/>
      <c r="H7" s="90"/>
      <c r="I7" s="90"/>
      <c r="J7" s="90"/>
      <c r="K7" s="1973">
        <v>1</v>
      </c>
      <c r="L7" s="1973"/>
      <c r="M7" s="1973"/>
      <c r="N7" s="1973"/>
      <c r="O7" s="1973"/>
      <c r="P7" s="1973"/>
      <c r="Q7" s="1973"/>
      <c r="R7" s="1973">
        <v>2</v>
      </c>
      <c r="S7" s="1973"/>
      <c r="T7" s="1973"/>
      <c r="U7" s="1973"/>
      <c r="V7" s="1973"/>
      <c r="W7" s="1973"/>
      <c r="X7" s="1973"/>
      <c r="Y7" s="1973">
        <v>3</v>
      </c>
      <c r="Z7" s="1973"/>
      <c r="AA7" s="1973"/>
      <c r="AB7" s="1973"/>
      <c r="AC7" s="1973"/>
      <c r="AD7" s="1973"/>
      <c r="AE7" s="1973"/>
      <c r="AF7" s="1973">
        <v>4</v>
      </c>
      <c r="AG7" s="1973"/>
      <c r="AH7" s="1973"/>
      <c r="AI7" s="1973"/>
      <c r="AJ7" s="1973"/>
      <c r="AK7" s="1973"/>
      <c r="AL7" s="1973"/>
      <c r="AM7" s="1973">
        <v>5</v>
      </c>
      <c r="AN7" s="1973"/>
      <c r="AO7" s="1973"/>
      <c r="AP7" s="1973"/>
      <c r="AQ7" s="1973"/>
      <c r="AR7" s="1973"/>
      <c r="AS7" s="1973"/>
      <c r="AT7" s="1973">
        <v>6</v>
      </c>
      <c r="AU7" s="1973"/>
      <c r="AV7" s="1973"/>
      <c r="AW7" s="1973"/>
      <c r="AX7" s="1973"/>
      <c r="AY7" s="1973"/>
      <c r="AZ7" s="1973"/>
      <c r="BA7" s="1973">
        <v>6</v>
      </c>
      <c r="BB7" s="1973"/>
      <c r="BC7" s="1973"/>
      <c r="BD7" s="1973"/>
      <c r="BE7" s="1973"/>
      <c r="BF7" s="1973"/>
      <c r="BG7" s="1973"/>
      <c r="BH7" s="1973">
        <v>7</v>
      </c>
      <c r="BI7" s="1973"/>
      <c r="BJ7" s="1973"/>
      <c r="BK7" s="1973"/>
      <c r="BL7" s="1973"/>
      <c r="BM7" s="1973"/>
      <c r="BN7" s="1973"/>
      <c r="BO7" s="1973">
        <v>9</v>
      </c>
      <c r="BP7" s="1973"/>
      <c r="BQ7" s="1973"/>
      <c r="BR7" s="1973"/>
      <c r="BS7" s="1973"/>
      <c r="BT7" s="1973"/>
      <c r="BU7" s="1973"/>
      <c r="BV7" s="1975">
        <v>10</v>
      </c>
      <c r="BW7" s="1976"/>
      <c r="BX7" s="1976"/>
      <c r="BY7" s="1976"/>
      <c r="BZ7" s="1976"/>
      <c r="CA7" s="1976"/>
      <c r="CB7" s="1976"/>
      <c r="CC7" s="1977"/>
      <c r="CD7" s="1243"/>
      <c r="CG7" s="1231"/>
      <c r="CH7" s="93">
        <f>CH8/CJ8</f>
        <v>0.57213533061644084</v>
      </c>
      <c r="CI7" s="94">
        <f>CI8/CJ8</f>
        <v>0.4278646693835591</v>
      </c>
      <c r="CJ7" s="1244" t="s">
        <v>274</v>
      </c>
      <c r="CK7" s="129"/>
      <c r="CL7" s="129"/>
      <c r="CM7" s="96"/>
      <c r="CN7" s="1239"/>
      <c r="CO7" s="1245"/>
      <c r="CP7" s="1245"/>
      <c r="CQ7" s="1228"/>
      <c r="CR7" s="1241"/>
    </row>
    <row r="8" spans="1:283">
      <c r="C8" s="1242"/>
      <c r="D8" s="90"/>
      <c r="E8" s="90"/>
      <c r="F8" s="90"/>
      <c r="G8" s="90"/>
      <c r="H8" s="90"/>
      <c r="I8" s="90"/>
      <c r="J8" s="90"/>
      <c r="K8" s="1978" t="s">
        <v>2</v>
      </c>
      <c r="L8" s="1978"/>
      <c r="M8" s="1978"/>
      <c r="N8" s="1978"/>
      <c r="O8" s="1978"/>
      <c r="P8" s="1978"/>
      <c r="Q8" s="1978"/>
      <c r="R8" s="1978"/>
      <c r="S8" s="1978"/>
      <c r="T8" s="1978"/>
      <c r="U8" s="1978"/>
      <c r="V8" s="1978"/>
      <c r="W8" s="1978"/>
      <c r="X8" s="1979" t="s">
        <v>3</v>
      </c>
      <c r="Y8" s="1978"/>
      <c r="Z8" s="1978"/>
      <c r="AA8" s="1978"/>
      <c r="AB8" s="1978"/>
      <c r="AC8" s="1978"/>
      <c r="AD8" s="1978"/>
      <c r="AE8" s="1978"/>
      <c r="AF8" s="1978"/>
      <c r="AG8" s="1978"/>
      <c r="AH8" s="1978"/>
      <c r="AI8" s="1978"/>
      <c r="AJ8" s="1978"/>
      <c r="AK8" s="1978"/>
      <c r="AL8" s="1978"/>
      <c r="AM8" s="1978"/>
      <c r="AN8" s="1978"/>
      <c r="AO8" s="1978"/>
      <c r="AP8" s="1978"/>
      <c r="AQ8" s="1978"/>
      <c r="AR8" s="1978"/>
      <c r="AS8" s="1978"/>
      <c r="AT8" s="1978"/>
      <c r="AU8" s="1978"/>
      <c r="AV8" s="1978"/>
      <c r="AW8" s="1978"/>
      <c r="AX8" s="1980"/>
      <c r="AY8" s="1981" t="s">
        <v>4</v>
      </c>
      <c r="AZ8" s="1982"/>
      <c r="BA8" s="1982"/>
      <c r="BB8" s="1982"/>
      <c r="BC8" s="1982"/>
      <c r="BD8" s="1982"/>
      <c r="BE8" s="1982"/>
      <c r="BF8" s="1982"/>
      <c r="BG8" s="1982"/>
      <c r="BH8" s="1982"/>
      <c r="BI8" s="1982"/>
      <c r="BJ8" s="1982"/>
      <c r="BK8" s="1982"/>
      <c r="BL8" s="1982"/>
      <c r="BM8" s="1982"/>
      <c r="BN8" s="1982"/>
      <c r="BO8" s="1982"/>
      <c r="BP8" s="1982"/>
      <c r="BQ8" s="1982"/>
      <c r="BR8" s="1982"/>
      <c r="BS8" s="1982"/>
      <c r="BT8" s="1982"/>
      <c r="BU8" s="1982"/>
      <c r="BV8" s="1982"/>
      <c r="BW8" s="1982"/>
      <c r="BX8" s="1982"/>
      <c r="BY8" s="1982"/>
      <c r="BZ8" s="1982"/>
      <c r="CA8" s="1982"/>
      <c r="CB8" s="1982"/>
      <c r="CC8" s="1983"/>
      <c r="CD8" s="1243"/>
      <c r="CG8" s="97"/>
      <c r="CH8" s="98">
        <v>1246660</v>
      </c>
      <c r="CI8" s="99">
        <v>932300</v>
      </c>
      <c r="CJ8" s="422">
        <v>2178960</v>
      </c>
      <c r="CK8" s="539"/>
      <c r="CL8" s="539"/>
      <c r="CM8" s="100"/>
      <c r="CN8" s="1238"/>
      <c r="CO8" s="1245"/>
      <c r="CP8" s="1246"/>
      <c r="CQ8" s="101"/>
      <c r="CR8" s="1241"/>
    </row>
    <row r="9" spans="1:283" ht="11.45" customHeight="1" thickBot="1">
      <c r="C9" s="1970" t="s">
        <v>275</v>
      </c>
      <c r="D9" s="1970" t="s">
        <v>276</v>
      </c>
      <c r="E9" s="1970" t="s">
        <v>277</v>
      </c>
      <c r="F9" s="1970" t="s">
        <v>278</v>
      </c>
      <c r="G9" s="1970" t="s">
        <v>279</v>
      </c>
      <c r="H9" s="1970" t="s">
        <v>62</v>
      </c>
      <c r="I9" s="1970" t="s">
        <v>61</v>
      </c>
      <c r="J9" s="1994" t="s">
        <v>280</v>
      </c>
      <c r="K9" s="1247" t="s">
        <v>281</v>
      </c>
      <c r="L9" s="1248" t="s">
        <v>282</v>
      </c>
      <c r="M9" s="1249" t="s">
        <v>283</v>
      </c>
      <c r="N9" s="1249" t="s">
        <v>284</v>
      </c>
      <c r="O9" s="1249" t="s">
        <v>285</v>
      </c>
      <c r="P9" s="1250" t="s">
        <v>286</v>
      </c>
      <c r="Q9" s="1250" t="s">
        <v>287</v>
      </c>
      <c r="R9" s="1248" t="s">
        <v>281</v>
      </c>
      <c r="S9" s="1248" t="s">
        <v>282</v>
      </c>
      <c r="T9" s="1249" t="s">
        <v>283</v>
      </c>
      <c r="U9" s="1249" t="s">
        <v>284</v>
      </c>
      <c r="V9" s="1249" t="s">
        <v>285</v>
      </c>
      <c r="W9" s="1250" t="s">
        <v>286</v>
      </c>
      <c r="X9" s="1250" t="s">
        <v>287</v>
      </c>
      <c r="Y9" s="1248" t="s">
        <v>281</v>
      </c>
      <c r="Z9" s="1248" t="s">
        <v>282</v>
      </c>
      <c r="AA9" s="1249" t="s">
        <v>283</v>
      </c>
      <c r="AB9" s="1249" t="s">
        <v>284</v>
      </c>
      <c r="AC9" s="1249" t="s">
        <v>285</v>
      </c>
      <c r="AD9" s="1250" t="s">
        <v>286</v>
      </c>
      <c r="AE9" s="1250" t="s">
        <v>287</v>
      </c>
      <c r="AF9" s="1248" t="s">
        <v>281</v>
      </c>
      <c r="AG9" s="1248" t="s">
        <v>282</v>
      </c>
      <c r="AH9" s="1249" t="s">
        <v>283</v>
      </c>
      <c r="AI9" s="1249" t="s">
        <v>284</v>
      </c>
      <c r="AJ9" s="1249" t="s">
        <v>285</v>
      </c>
      <c r="AK9" s="1250" t="s">
        <v>286</v>
      </c>
      <c r="AL9" s="1250" t="s">
        <v>287</v>
      </c>
      <c r="AM9" s="1248" t="s">
        <v>281</v>
      </c>
      <c r="AN9" s="1248" t="s">
        <v>282</v>
      </c>
      <c r="AO9" s="1249" t="s">
        <v>283</v>
      </c>
      <c r="AP9" s="1249" t="s">
        <v>284</v>
      </c>
      <c r="AQ9" s="1249" t="s">
        <v>285</v>
      </c>
      <c r="AR9" s="1250" t="s">
        <v>286</v>
      </c>
      <c r="AS9" s="1250" t="s">
        <v>287</v>
      </c>
      <c r="AT9" s="1248" t="s">
        <v>281</v>
      </c>
      <c r="AU9" s="1248" t="s">
        <v>282</v>
      </c>
      <c r="AV9" s="1249" t="s">
        <v>283</v>
      </c>
      <c r="AW9" s="1249" t="s">
        <v>284</v>
      </c>
      <c r="AX9" s="1249" t="s">
        <v>285</v>
      </c>
      <c r="AY9" s="1251" t="s">
        <v>286</v>
      </c>
      <c r="AZ9" s="1251" t="s">
        <v>287</v>
      </c>
      <c r="BA9" s="1252" t="s">
        <v>281</v>
      </c>
      <c r="BB9" s="1252" t="s">
        <v>282</v>
      </c>
      <c r="BC9" s="1249" t="s">
        <v>283</v>
      </c>
      <c r="BD9" s="1249" t="s">
        <v>284</v>
      </c>
      <c r="BE9" s="1249" t="s">
        <v>285</v>
      </c>
      <c r="BF9" s="1250" t="s">
        <v>286</v>
      </c>
      <c r="BG9" s="1250" t="s">
        <v>287</v>
      </c>
      <c r="BH9" s="1248" t="s">
        <v>281</v>
      </c>
      <c r="BI9" s="1248" t="s">
        <v>282</v>
      </c>
      <c r="BJ9" s="1249" t="s">
        <v>283</v>
      </c>
      <c r="BK9" s="1249" t="s">
        <v>284</v>
      </c>
      <c r="BL9" s="1249" t="s">
        <v>285</v>
      </c>
      <c r="BM9" s="1250" t="s">
        <v>286</v>
      </c>
      <c r="BN9" s="1250" t="s">
        <v>287</v>
      </c>
      <c r="BO9" s="1248" t="s">
        <v>281</v>
      </c>
      <c r="BP9" s="1248" t="s">
        <v>282</v>
      </c>
      <c r="BQ9" s="1249" t="s">
        <v>283</v>
      </c>
      <c r="BR9" s="1249" t="s">
        <v>284</v>
      </c>
      <c r="BS9" s="1249" t="s">
        <v>285</v>
      </c>
      <c r="BT9" s="1250" t="s">
        <v>286</v>
      </c>
      <c r="BU9" s="1250" t="s">
        <v>287</v>
      </c>
      <c r="BV9" s="1248" t="s">
        <v>281</v>
      </c>
      <c r="BW9" s="1248" t="s">
        <v>282</v>
      </c>
      <c r="BX9" s="1249" t="s">
        <v>283</v>
      </c>
      <c r="BY9" s="1249" t="s">
        <v>284</v>
      </c>
      <c r="BZ9" s="1249" t="s">
        <v>285</v>
      </c>
      <c r="CA9" s="1250" t="s">
        <v>286</v>
      </c>
      <c r="CB9" s="1250" t="s">
        <v>287</v>
      </c>
      <c r="CC9" s="1253" t="s">
        <v>281</v>
      </c>
      <c r="CD9" s="1254" t="s">
        <v>263</v>
      </c>
      <c r="CE9" s="1255" t="s">
        <v>288</v>
      </c>
      <c r="CF9" s="1256"/>
      <c r="CG9" s="1256"/>
      <c r="CH9" s="1996" t="s">
        <v>289</v>
      </c>
      <c r="CI9" s="1996"/>
      <c r="CJ9" s="1997"/>
      <c r="CK9" s="540"/>
      <c r="CL9" s="540"/>
      <c r="CM9" s="1855" t="s">
        <v>290</v>
      </c>
      <c r="CN9" s="555"/>
      <c r="CO9" s="1857" t="s">
        <v>291</v>
      </c>
      <c r="CP9" s="1849" t="s">
        <v>292</v>
      </c>
      <c r="CQ9" s="1847" t="s">
        <v>293</v>
      </c>
      <c r="CR9" s="1990" t="s">
        <v>294</v>
      </c>
      <c r="CS9" s="813"/>
      <c r="CT9" s="1992" t="s">
        <v>256</v>
      </c>
      <c r="CU9" s="1993"/>
      <c r="CV9" s="814" t="s">
        <v>295</v>
      </c>
      <c r="CW9" s="813"/>
    </row>
    <row r="10" spans="1:283" ht="17.100000000000001" customHeight="1" thickBot="1">
      <c r="C10" s="1971"/>
      <c r="D10" s="1971"/>
      <c r="E10" s="1971"/>
      <c r="F10" s="1974"/>
      <c r="G10" s="1971"/>
      <c r="H10" s="1971"/>
      <c r="I10" s="1971"/>
      <c r="J10" s="1995"/>
      <c r="K10" s="1257">
        <v>19</v>
      </c>
      <c r="L10" s="1258">
        <f t="shared" ref="L10:V10" si="0">K10+1</f>
        <v>20</v>
      </c>
      <c r="M10" s="1258">
        <f t="shared" si="0"/>
        <v>21</v>
      </c>
      <c r="N10" s="1258">
        <f t="shared" si="0"/>
        <v>22</v>
      </c>
      <c r="O10" s="1258">
        <f t="shared" si="0"/>
        <v>23</v>
      </c>
      <c r="P10" s="1259">
        <f t="shared" si="0"/>
        <v>24</v>
      </c>
      <c r="Q10" s="1259">
        <f t="shared" si="0"/>
        <v>25</v>
      </c>
      <c r="R10" s="1258">
        <f t="shared" si="0"/>
        <v>26</v>
      </c>
      <c r="S10" s="1258">
        <f t="shared" si="0"/>
        <v>27</v>
      </c>
      <c r="T10" s="1258">
        <f t="shared" si="0"/>
        <v>28</v>
      </c>
      <c r="U10" s="1258">
        <f t="shared" si="0"/>
        <v>29</v>
      </c>
      <c r="V10" s="1258">
        <f t="shared" si="0"/>
        <v>30</v>
      </c>
      <c r="W10" s="1259">
        <v>31</v>
      </c>
      <c r="X10" s="1259">
        <v>1</v>
      </c>
      <c r="Y10" s="1258">
        <f>X10+1</f>
        <v>2</v>
      </c>
      <c r="Z10" s="1258">
        <f t="shared" ref="Z10:AE10" si="1">Y10+1</f>
        <v>3</v>
      </c>
      <c r="AA10" s="1258">
        <f t="shared" si="1"/>
        <v>4</v>
      </c>
      <c r="AB10" s="1258">
        <f t="shared" si="1"/>
        <v>5</v>
      </c>
      <c r="AC10" s="1258">
        <f t="shared" si="1"/>
        <v>6</v>
      </c>
      <c r="AD10" s="1259">
        <f t="shared" si="1"/>
        <v>7</v>
      </c>
      <c r="AE10" s="1259">
        <f t="shared" si="1"/>
        <v>8</v>
      </c>
      <c r="AF10" s="1258">
        <f>AE10+1</f>
        <v>9</v>
      </c>
      <c r="AG10" s="1258">
        <f t="shared" ref="AG10:AL10" si="2">AF10+1</f>
        <v>10</v>
      </c>
      <c r="AH10" s="1258">
        <f t="shared" si="2"/>
        <v>11</v>
      </c>
      <c r="AI10" s="1258">
        <f t="shared" si="2"/>
        <v>12</v>
      </c>
      <c r="AJ10" s="1258">
        <f t="shared" si="2"/>
        <v>13</v>
      </c>
      <c r="AK10" s="1259">
        <f t="shared" si="2"/>
        <v>14</v>
      </c>
      <c r="AL10" s="1259">
        <f t="shared" si="2"/>
        <v>15</v>
      </c>
      <c r="AM10" s="1258">
        <f>AL10+1</f>
        <v>16</v>
      </c>
      <c r="AN10" s="1258">
        <f t="shared" ref="AN10:AS10" si="3">AM10+1</f>
        <v>17</v>
      </c>
      <c r="AO10" s="1258">
        <f t="shared" si="3"/>
        <v>18</v>
      </c>
      <c r="AP10" s="1258">
        <f t="shared" si="3"/>
        <v>19</v>
      </c>
      <c r="AQ10" s="1258">
        <f t="shared" si="3"/>
        <v>20</v>
      </c>
      <c r="AR10" s="1259">
        <f t="shared" si="3"/>
        <v>21</v>
      </c>
      <c r="AS10" s="1259">
        <f t="shared" si="3"/>
        <v>22</v>
      </c>
      <c r="AT10" s="1258">
        <f>AS10+1</f>
        <v>23</v>
      </c>
      <c r="AU10" s="1258">
        <f t="shared" ref="AU10:AX10" si="4">AT10+1</f>
        <v>24</v>
      </c>
      <c r="AV10" s="1258">
        <f t="shared" si="4"/>
        <v>25</v>
      </c>
      <c r="AW10" s="1258">
        <f t="shared" si="4"/>
        <v>26</v>
      </c>
      <c r="AX10" s="1258">
        <f t="shared" si="4"/>
        <v>27</v>
      </c>
      <c r="AY10" s="1260">
        <v>1</v>
      </c>
      <c r="AZ10" s="1260">
        <f t="shared" ref="AZ10:CC10" si="5">AY10+1</f>
        <v>2</v>
      </c>
      <c r="BA10" s="1261">
        <f t="shared" si="5"/>
        <v>3</v>
      </c>
      <c r="BB10" s="1261">
        <f t="shared" si="5"/>
        <v>4</v>
      </c>
      <c r="BC10" s="1258">
        <f t="shared" si="5"/>
        <v>5</v>
      </c>
      <c r="BD10" s="1258">
        <f t="shared" si="5"/>
        <v>6</v>
      </c>
      <c r="BE10" s="1258">
        <f t="shared" si="5"/>
        <v>7</v>
      </c>
      <c r="BF10" s="1259">
        <f t="shared" si="5"/>
        <v>8</v>
      </c>
      <c r="BG10" s="1259">
        <f t="shared" si="5"/>
        <v>9</v>
      </c>
      <c r="BH10" s="1258">
        <f t="shared" si="5"/>
        <v>10</v>
      </c>
      <c r="BI10" s="1258">
        <f t="shared" si="5"/>
        <v>11</v>
      </c>
      <c r="BJ10" s="1258">
        <f t="shared" si="5"/>
        <v>12</v>
      </c>
      <c r="BK10" s="1258">
        <f t="shared" si="5"/>
        <v>13</v>
      </c>
      <c r="BL10" s="1258">
        <f t="shared" si="5"/>
        <v>14</v>
      </c>
      <c r="BM10" s="1259">
        <f t="shared" si="5"/>
        <v>15</v>
      </c>
      <c r="BN10" s="1259">
        <f t="shared" si="5"/>
        <v>16</v>
      </c>
      <c r="BO10" s="1258">
        <f t="shared" si="5"/>
        <v>17</v>
      </c>
      <c r="BP10" s="1258">
        <f t="shared" si="5"/>
        <v>18</v>
      </c>
      <c r="BQ10" s="1258">
        <f t="shared" si="5"/>
        <v>19</v>
      </c>
      <c r="BR10" s="1258">
        <f t="shared" si="5"/>
        <v>20</v>
      </c>
      <c r="BS10" s="1258">
        <f t="shared" si="5"/>
        <v>21</v>
      </c>
      <c r="BT10" s="1259">
        <f t="shared" si="5"/>
        <v>22</v>
      </c>
      <c r="BU10" s="1259">
        <f t="shared" si="5"/>
        <v>23</v>
      </c>
      <c r="BV10" s="1258">
        <f t="shared" si="5"/>
        <v>24</v>
      </c>
      <c r="BW10" s="1258">
        <f t="shared" si="5"/>
        <v>25</v>
      </c>
      <c r="BX10" s="1258">
        <f t="shared" si="5"/>
        <v>26</v>
      </c>
      <c r="BY10" s="1258">
        <f t="shared" si="5"/>
        <v>27</v>
      </c>
      <c r="BZ10" s="1258">
        <f t="shared" si="5"/>
        <v>28</v>
      </c>
      <c r="CA10" s="1259">
        <f t="shared" si="5"/>
        <v>29</v>
      </c>
      <c r="CB10" s="1259">
        <f t="shared" si="5"/>
        <v>30</v>
      </c>
      <c r="CC10" s="1262">
        <f t="shared" si="5"/>
        <v>31</v>
      </c>
      <c r="CD10" s="1263" t="s">
        <v>296</v>
      </c>
      <c r="CE10" s="1264" t="s">
        <v>297</v>
      </c>
      <c r="CF10" s="1265" t="s">
        <v>298</v>
      </c>
      <c r="CG10" s="1265" t="s">
        <v>299</v>
      </c>
      <c r="CH10" s="1265" t="s">
        <v>297</v>
      </c>
      <c r="CI10" s="1265" t="s">
        <v>298</v>
      </c>
      <c r="CJ10" s="1266" t="s">
        <v>299</v>
      </c>
      <c r="CK10" s="579"/>
      <c r="CL10" s="579"/>
      <c r="CM10" s="1856"/>
      <c r="CN10" s="1267"/>
      <c r="CO10" s="1858"/>
      <c r="CP10" s="1850"/>
      <c r="CQ10" s="1848"/>
      <c r="CR10" s="1991"/>
      <c r="CS10" s="1268"/>
      <c r="CT10" s="1269" t="s">
        <v>456</v>
      </c>
      <c r="CU10" s="1270" t="s">
        <v>457</v>
      </c>
      <c r="CV10" s="1270" t="s">
        <v>300</v>
      </c>
      <c r="CW10" s="1268"/>
      <c r="CX10" s="1984">
        <v>1</v>
      </c>
      <c r="CY10" s="1985"/>
      <c r="CZ10" s="1986"/>
      <c r="DA10" s="1984">
        <v>2</v>
      </c>
      <c r="DB10" s="1985"/>
      <c r="DC10" s="1986"/>
      <c r="DD10" s="1984">
        <v>3</v>
      </c>
      <c r="DE10" s="1985"/>
      <c r="DF10" s="1986"/>
      <c r="DG10" s="1984">
        <v>4</v>
      </c>
      <c r="DH10" s="1985"/>
      <c r="DI10" s="1986"/>
      <c r="DJ10" s="1984">
        <v>5</v>
      </c>
      <c r="DK10" s="1985"/>
      <c r="DL10" s="1986"/>
      <c r="DM10" s="1984">
        <v>6</v>
      </c>
      <c r="DN10" s="1985"/>
      <c r="DO10" s="1986"/>
      <c r="DP10" s="1984">
        <v>7</v>
      </c>
      <c r="DQ10" s="1985"/>
      <c r="DR10" s="1986"/>
    </row>
    <row r="11" spans="1:283" ht="13.5" thickBot="1">
      <c r="B11" s="1271"/>
      <c r="C11" s="1272" t="s">
        <v>301</v>
      </c>
      <c r="D11" s="1273"/>
      <c r="E11" s="1273"/>
      <c r="F11" s="1273"/>
      <c r="G11" s="1273"/>
      <c r="H11" s="1273"/>
      <c r="I11" s="1273"/>
      <c r="J11" s="1273"/>
      <c r="K11" s="1274"/>
      <c r="L11" s="1274"/>
      <c r="M11" s="1274"/>
      <c r="N11" s="1274"/>
      <c r="O11" s="1274"/>
      <c r="P11" s="1274"/>
      <c r="Q11" s="1274"/>
      <c r="R11" s="1274"/>
      <c r="S11" s="1274"/>
      <c r="T11" s="1274"/>
      <c r="U11" s="1274"/>
      <c r="V11" s="1274"/>
      <c r="W11" s="1274"/>
      <c r="X11" s="1274"/>
      <c r="Y11" s="1274"/>
      <c r="Z11" s="1274"/>
      <c r="AA11" s="1274"/>
      <c r="AB11" s="1274"/>
      <c r="AC11" s="1274"/>
      <c r="AD11" s="1274"/>
      <c r="AE11" s="1274"/>
      <c r="AF11" s="1274"/>
      <c r="AG11" s="1274"/>
      <c r="AH11" s="1274"/>
      <c r="AI11" s="1274"/>
      <c r="AJ11" s="1274"/>
      <c r="AK11" s="1274"/>
      <c r="AL11" s="1274"/>
      <c r="AM11" s="1275" t="s">
        <v>302</v>
      </c>
      <c r="AN11" s="1275"/>
      <c r="AO11" s="1274"/>
      <c r="AP11" s="1274"/>
      <c r="AQ11" s="1274"/>
      <c r="AR11" s="1274"/>
      <c r="AS11" s="1274"/>
      <c r="AT11" s="1274"/>
      <c r="AU11" s="1274"/>
      <c r="AV11" s="1274"/>
      <c r="AW11" s="1274"/>
      <c r="AX11" s="1274"/>
      <c r="AY11" s="1274"/>
      <c r="AZ11" s="1274"/>
      <c r="BA11" s="1274"/>
      <c r="BB11" s="1274"/>
      <c r="BC11" s="1274"/>
      <c r="BD11" s="1274"/>
      <c r="BE11" s="1274"/>
      <c r="BF11" s="1274"/>
      <c r="BG11" s="1274"/>
      <c r="BH11" s="1274"/>
      <c r="BI11" s="1274"/>
      <c r="BJ11" s="1274"/>
      <c r="BK11" s="1274"/>
      <c r="BL11" s="1274"/>
      <c r="BM11" s="1274"/>
      <c r="BN11" s="1274"/>
      <c r="BO11" s="1274"/>
      <c r="BP11" s="1274"/>
      <c r="BQ11" s="1274"/>
      <c r="BR11" s="1274"/>
      <c r="BS11" s="1274"/>
      <c r="BT11" s="1274"/>
      <c r="BU11" s="1274"/>
      <c r="BV11" s="1274"/>
      <c r="BW11" s="1274"/>
      <c r="BX11" s="1274"/>
      <c r="BY11" s="1274"/>
      <c r="BZ11" s="1274"/>
      <c r="CA11" s="1274"/>
      <c r="CB11" s="1274"/>
      <c r="CC11" s="1274"/>
      <c r="CD11" s="1274"/>
      <c r="CE11" s="1274"/>
      <c r="CF11" s="1274"/>
      <c r="CG11" s="1274"/>
      <c r="CH11" s="1276"/>
      <c r="CI11" s="1274"/>
      <c r="CJ11" s="1274"/>
      <c r="CK11" s="541"/>
      <c r="CL11" s="541"/>
      <c r="CM11" s="195"/>
      <c r="CN11" s="556"/>
      <c r="CO11" s="196"/>
      <c r="CP11" s="197"/>
      <c r="CQ11" s="1277"/>
      <c r="CR11" s="1278"/>
      <c r="CS11" s="1232"/>
      <c r="CT11" s="1279"/>
      <c r="CU11" s="1279"/>
      <c r="CV11" s="1279"/>
      <c r="CW11" s="1232"/>
      <c r="CX11" s="1280" t="s">
        <v>297</v>
      </c>
      <c r="CY11" s="1281" t="s">
        <v>298</v>
      </c>
      <c r="CZ11" s="1282" t="s">
        <v>299</v>
      </c>
      <c r="DA11" s="1280" t="s">
        <v>297</v>
      </c>
      <c r="DB11" s="1281" t="s">
        <v>298</v>
      </c>
      <c r="DC11" s="1282" t="s">
        <v>299</v>
      </c>
      <c r="DD11" s="1280" t="s">
        <v>297</v>
      </c>
      <c r="DE11" s="1281" t="s">
        <v>298</v>
      </c>
      <c r="DF11" s="1282" t="s">
        <v>299</v>
      </c>
      <c r="DG11" s="1280" t="s">
        <v>297</v>
      </c>
      <c r="DH11" s="1281" t="s">
        <v>298</v>
      </c>
      <c r="DI11" s="1282" t="s">
        <v>299</v>
      </c>
      <c r="DJ11" s="1280" t="s">
        <v>297</v>
      </c>
      <c r="DK11" s="1281" t="s">
        <v>298</v>
      </c>
      <c r="DL11" s="1282" t="s">
        <v>299</v>
      </c>
      <c r="DM11" s="1280" t="s">
        <v>297</v>
      </c>
      <c r="DN11" s="1281" t="s">
        <v>298</v>
      </c>
      <c r="DO11" s="1282" t="s">
        <v>299</v>
      </c>
      <c r="DP11" s="1280" t="s">
        <v>297</v>
      </c>
      <c r="DQ11" s="1281" t="s">
        <v>298</v>
      </c>
      <c r="DR11" s="1282" t="s">
        <v>299</v>
      </c>
    </row>
    <row r="12" spans="1:283" s="1230" customFormat="1">
      <c r="A12" s="1283"/>
      <c r="B12" s="1271"/>
      <c r="C12" s="178" t="s">
        <v>303</v>
      </c>
      <c r="D12" s="1284">
        <v>0.25</v>
      </c>
      <c r="E12" s="1285" t="s">
        <v>304</v>
      </c>
      <c r="F12" s="1285" t="s">
        <v>305</v>
      </c>
      <c r="G12" s="1286" t="str">
        <f t="shared" ref="G12:G18" si="6">IF(D12&lt;=0.541,"DAY",(IF(D12&lt;=0.74930556,"EARLY",(IF(D12&lt;=0.97916667,"PRIME","LATE")))))</f>
        <v>DAY</v>
      </c>
      <c r="H12" s="1287" t="s">
        <v>256</v>
      </c>
      <c r="I12" s="1286" t="s">
        <v>306</v>
      </c>
      <c r="J12" s="1286" t="s">
        <v>307</v>
      </c>
      <c r="K12" s="1288"/>
      <c r="L12" s="1288"/>
      <c r="M12" s="1288"/>
      <c r="N12" s="1288"/>
      <c r="O12" s="1288">
        <v>1</v>
      </c>
      <c r="P12" s="1289"/>
      <c r="Q12" s="1289"/>
      <c r="R12" s="1288"/>
      <c r="S12" s="1288">
        <v>1</v>
      </c>
      <c r="T12" s="1288"/>
      <c r="U12" s="1288"/>
      <c r="V12" s="1288"/>
      <c r="W12" s="1289"/>
      <c r="X12" s="1289"/>
      <c r="Y12" s="1288"/>
      <c r="Z12" s="1288"/>
      <c r="AA12" s="1288"/>
      <c r="AB12" s="1288"/>
      <c r="AC12" s="1288"/>
      <c r="AD12" s="1289"/>
      <c r="AE12" s="1289"/>
      <c r="AF12" s="1288"/>
      <c r="AG12" s="1288"/>
      <c r="AH12" s="1288"/>
      <c r="AI12" s="1288"/>
      <c r="AJ12" s="1288"/>
      <c r="AK12" s="1289"/>
      <c r="AL12" s="1289"/>
      <c r="AM12" s="1290"/>
      <c r="AN12" s="1290"/>
      <c r="AO12" s="1288"/>
      <c r="AP12" s="1288"/>
      <c r="AQ12" s="1288"/>
      <c r="AR12" s="1289"/>
      <c r="AS12" s="1289"/>
      <c r="AT12" s="1288"/>
      <c r="AU12" s="1288"/>
      <c r="AV12" s="1288"/>
      <c r="AW12" s="1288"/>
      <c r="AX12" s="1288"/>
      <c r="AY12" s="1289"/>
      <c r="AZ12" s="1289"/>
      <c r="BA12" s="1288"/>
      <c r="BB12" s="1288"/>
      <c r="BC12" s="1288"/>
      <c r="BD12" s="1288"/>
      <c r="BE12" s="1288"/>
      <c r="BF12" s="1289"/>
      <c r="BG12" s="1289"/>
      <c r="BH12" s="1288"/>
      <c r="BI12" s="1288"/>
      <c r="BJ12" s="1288"/>
      <c r="BK12" s="1288"/>
      <c r="BL12" s="1288"/>
      <c r="BM12" s="1289"/>
      <c r="BN12" s="1289"/>
      <c r="BO12" s="1288"/>
      <c r="BP12" s="1288"/>
      <c r="BQ12" s="1288"/>
      <c r="BR12" s="1288"/>
      <c r="BS12" s="1288"/>
      <c r="BT12" s="1289"/>
      <c r="BU12" s="1289"/>
      <c r="BV12" s="1288"/>
      <c r="BW12" s="1288"/>
      <c r="BX12" s="1288"/>
      <c r="BY12" s="1288"/>
      <c r="BZ12" s="1288"/>
      <c r="CA12" s="1289"/>
      <c r="CB12" s="1289"/>
      <c r="CC12" s="1288"/>
      <c r="CD12" s="1291">
        <f t="shared" ref="CD12:CD14" si="7">SUM(K12:CC12)</f>
        <v>2</v>
      </c>
      <c r="CE12" s="186">
        <v>2.7</v>
      </c>
      <c r="CF12" s="187"/>
      <c r="CG12" s="188">
        <f t="shared" ref="CG12:CG18" si="8">(CE12*$CH$7)+(CF12*$CI$7)</f>
        <v>1.5447653926643903</v>
      </c>
      <c r="CH12" s="189">
        <f t="shared" ref="CH12:CH18" si="9">+CD12*CE12</f>
        <v>5.4</v>
      </c>
      <c r="CI12" s="190">
        <f t="shared" ref="CI12:CI18" si="10">+CD12*CF12</f>
        <v>0</v>
      </c>
      <c r="CJ12" s="191">
        <f t="shared" ref="CJ12:CJ18" si="11">CD12*CG12</f>
        <v>3.0895307853287806</v>
      </c>
      <c r="CK12" s="542">
        <f>2673/2</f>
        <v>1336.5</v>
      </c>
      <c r="CL12" s="542">
        <f>2673/2</f>
        <v>1336.5</v>
      </c>
      <c r="CM12" s="733">
        <f t="shared" ref="CM12:CM18" si="12">CL12/30*J12</f>
        <v>1782</v>
      </c>
      <c r="CN12" s="542"/>
      <c r="CO12" s="247">
        <v>345</v>
      </c>
      <c r="CP12" s="247">
        <f t="shared" ref="CP12:CP18" si="13">CM12*CD12</f>
        <v>3564</v>
      </c>
      <c r="CQ12" s="247">
        <f t="shared" ref="CQ12:CQ18" si="14">CO12*CD12</f>
        <v>690</v>
      </c>
      <c r="CR12" s="1292">
        <f t="shared" ref="CR12:CR19" si="15">CQ12/CJ12</f>
        <v>223.33488414376549</v>
      </c>
      <c r="CS12" s="1293"/>
      <c r="CT12" s="1279">
        <f>SUM(K12:W12)*CO12</f>
        <v>690</v>
      </c>
      <c r="CU12" s="1279">
        <f>SUM(X12:AX12)*CO12</f>
        <v>0</v>
      </c>
      <c r="CV12" s="1279"/>
      <c r="CW12" s="1293"/>
      <c r="CX12" s="1294">
        <f t="shared" ref="CX12:CX17" si="16">COUNTA(R12:X12)*$CE12</f>
        <v>2.7</v>
      </c>
      <c r="CY12" s="1295">
        <f t="shared" ref="CY12:CY17" si="17">COUNTA(R12:X12)*$CF12</f>
        <v>0</v>
      </c>
      <c r="CZ12" s="1296">
        <f>COUNTA(K12:Q12)*$CG12</f>
        <v>1.5447653926643903</v>
      </c>
      <c r="DA12" s="1294">
        <f t="shared" ref="DA12:DA17" si="18">COUNTA(Y12:AE12)*$CE12</f>
        <v>0</v>
      </c>
      <c r="DB12" s="1295">
        <f t="shared" ref="DB12:DB17" si="19">COUNTA(Y12:AE12)*$CF12</f>
        <v>0</v>
      </c>
      <c r="DC12" s="1296">
        <f>COUNTA(R12:X12)*$CG12</f>
        <v>1.5447653926643903</v>
      </c>
      <c r="DD12" s="1294">
        <f t="shared" ref="DD12:DD17" si="20">COUNTA(AF12:AL12)*$CE12</f>
        <v>0</v>
      </c>
      <c r="DE12" s="1295">
        <f t="shared" ref="DE12:DE17" si="21">COUNTA(AF12:AL12)*$CF12</f>
        <v>0</v>
      </c>
      <c r="DF12" s="1296">
        <f>COUNTA(Y12:AE12)*$CG12</f>
        <v>0</v>
      </c>
      <c r="DG12" s="1294">
        <f t="shared" ref="DG12:DG17" si="22">COUNTA(AM12:AS12)*$CE12</f>
        <v>0</v>
      </c>
      <c r="DH12" s="1295">
        <f t="shared" ref="DH12:DH17" si="23">COUNTA(AM12:AS12)*$CF12</f>
        <v>0</v>
      </c>
      <c r="DI12" s="1296">
        <f>COUNTA(AF12:AL12)*$CG12</f>
        <v>0</v>
      </c>
      <c r="DJ12" s="1294">
        <f t="shared" ref="DJ12:DJ17" si="24">COUNTA(AT12:AZ12)*$CE12</f>
        <v>0</v>
      </c>
      <c r="DK12" s="1295">
        <f t="shared" ref="DK12:DK17" si="25">COUNTA(AT12:AZ12)*$CF12</f>
        <v>0</v>
      </c>
      <c r="DL12" s="1296">
        <f>COUNTA(AM12:AS12)*$CG12</f>
        <v>0</v>
      </c>
      <c r="DM12" s="1294">
        <f t="shared" ref="DM12:DM17" si="26">COUNTA(BA12:BG12)*$CE12</f>
        <v>0</v>
      </c>
      <c r="DN12" s="1295">
        <f t="shared" ref="DN12:DN17" si="27">COUNTA(BA12:BG12)*$CF12</f>
        <v>0</v>
      </c>
      <c r="DO12" s="1296">
        <f>COUNTA(AT12:AX12)*$CG12</f>
        <v>0</v>
      </c>
      <c r="DP12" s="1294">
        <f t="shared" ref="DP12:DP17" si="28">COUNTA(BH12:BN12)*$CE12</f>
        <v>0</v>
      </c>
      <c r="DQ12" s="1295">
        <f t="shared" ref="DQ12:DQ17" si="29">COUNTA(BH12:BN12)*$CF12</f>
        <v>0</v>
      </c>
      <c r="DR12" s="1296">
        <f t="shared" ref="DR12:DR17" si="30">COUNTA(BH12:BN12)*$CG12</f>
        <v>0</v>
      </c>
      <c r="DZ12" s="1227"/>
      <c r="EA12" s="1227"/>
      <c r="EB12" s="1227"/>
      <c r="EC12" s="1227"/>
      <c r="ED12" s="1227"/>
      <c r="EE12" s="1227"/>
      <c r="EF12" s="1227"/>
      <c r="EG12" s="1227"/>
      <c r="EH12" s="1227"/>
      <c r="EI12" s="1227"/>
      <c r="EJ12" s="1227"/>
      <c r="EK12" s="1227"/>
      <c r="EL12" s="1227"/>
      <c r="EM12" s="1227"/>
      <c r="EN12" s="1227"/>
      <c r="EO12" s="1227"/>
      <c r="EP12" s="1227"/>
      <c r="EQ12" s="1227"/>
      <c r="ER12" s="1227"/>
      <c r="ES12" s="1227"/>
      <c r="ET12" s="1227"/>
      <c r="EU12" s="1227"/>
      <c r="EV12" s="1227"/>
      <c r="EW12" s="1227"/>
      <c r="EX12" s="1227"/>
      <c r="EY12" s="1227"/>
      <c r="EZ12" s="1227"/>
      <c r="FA12" s="1227"/>
      <c r="FB12" s="1227"/>
      <c r="FC12" s="1227"/>
      <c r="FD12" s="1227"/>
      <c r="FE12" s="1227"/>
      <c r="FF12" s="1227"/>
      <c r="FG12" s="1227"/>
      <c r="FH12" s="1227"/>
      <c r="FI12" s="1227"/>
      <c r="FJ12" s="1227"/>
      <c r="FK12" s="1227"/>
      <c r="FL12" s="1227"/>
      <c r="FM12" s="1227"/>
      <c r="FN12" s="1227"/>
      <c r="FO12" s="1227"/>
      <c r="FP12" s="1227"/>
      <c r="FQ12" s="1227"/>
      <c r="FR12" s="1227"/>
      <c r="FS12" s="1227"/>
      <c r="FT12" s="1227"/>
      <c r="FU12" s="1227"/>
      <c r="FV12" s="1227"/>
      <c r="FW12" s="1227"/>
      <c r="FX12" s="1227"/>
      <c r="FY12" s="1227"/>
      <c r="FZ12" s="1227"/>
      <c r="GA12" s="1227"/>
      <c r="GB12" s="1227"/>
      <c r="GC12" s="1227"/>
      <c r="GD12" s="1227"/>
      <c r="GE12" s="1227"/>
      <c r="GF12" s="1227"/>
      <c r="GG12" s="1227"/>
      <c r="GH12" s="1227"/>
      <c r="GI12" s="1227"/>
      <c r="GJ12" s="1227"/>
      <c r="GK12" s="1227"/>
      <c r="GL12" s="1227"/>
      <c r="GM12" s="1227"/>
      <c r="GN12" s="1227"/>
      <c r="GO12" s="1227"/>
      <c r="GP12" s="1227"/>
      <c r="GQ12" s="1227"/>
      <c r="GR12" s="1227"/>
      <c r="GS12" s="1227"/>
      <c r="GT12" s="1227"/>
      <c r="GU12" s="1227"/>
      <c r="GV12" s="1227"/>
      <c r="GW12" s="1227"/>
      <c r="GX12" s="1227"/>
      <c r="GY12" s="1227"/>
      <c r="GZ12" s="1227"/>
      <c r="HA12" s="1227"/>
      <c r="HB12" s="1227"/>
      <c r="HC12" s="1227"/>
      <c r="HD12" s="1227"/>
      <c r="HE12" s="1227"/>
      <c r="HF12" s="1227"/>
      <c r="HG12" s="1227"/>
      <c r="HH12" s="1227"/>
      <c r="HI12" s="1227"/>
      <c r="HJ12" s="1227"/>
      <c r="HK12" s="1227"/>
      <c r="HL12" s="1227"/>
      <c r="HM12" s="1227"/>
      <c r="HN12" s="1227"/>
      <c r="HO12" s="1227"/>
      <c r="HP12" s="1227"/>
      <c r="HQ12" s="1227"/>
      <c r="HR12" s="1227"/>
      <c r="HS12" s="1227"/>
      <c r="HT12" s="1227"/>
      <c r="HU12" s="1227"/>
      <c r="HV12" s="1227"/>
      <c r="HW12" s="1227"/>
      <c r="HX12" s="1227"/>
      <c r="HY12" s="1227"/>
      <c r="HZ12" s="1227"/>
      <c r="IA12" s="1227"/>
      <c r="IB12" s="1227"/>
      <c r="IC12" s="1227"/>
      <c r="ID12" s="1227"/>
      <c r="IE12" s="1227"/>
      <c r="IF12" s="1227"/>
      <c r="IG12" s="1227"/>
      <c r="IH12" s="1227"/>
      <c r="II12" s="1227"/>
      <c r="IJ12" s="1227"/>
      <c r="IK12" s="1227"/>
      <c r="IL12" s="1227"/>
      <c r="IM12" s="1227"/>
      <c r="IN12" s="1227"/>
      <c r="IO12" s="1227"/>
      <c r="IP12" s="1227"/>
      <c r="IQ12" s="1227"/>
      <c r="IR12" s="1227"/>
      <c r="IS12" s="1227"/>
      <c r="IT12" s="1227"/>
      <c r="IU12" s="1227"/>
      <c r="IV12" s="1227"/>
      <c r="IW12" s="1227"/>
      <c r="IX12" s="1227"/>
      <c r="IY12" s="1227"/>
      <c r="IZ12" s="1227"/>
      <c r="JA12" s="1227"/>
      <c r="JB12" s="1227"/>
      <c r="JC12" s="1227"/>
      <c r="JD12" s="1227"/>
      <c r="JE12" s="1227"/>
      <c r="JF12" s="1227"/>
      <c r="JG12" s="1227"/>
      <c r="JH12" s="1227"/>
      <c r="JI12" s="1227"/>
      <c r="JJ12" s="1227"/>
      <c r="JK12" s="1227"/>
      <c r="JL12" s="1227"/>
      <c r="JM12" s="1227"/>
      <c r="JN12" s="1227"/>
      <c r="JO12" s="1227"/>
      <c r="JP12" s="1227"/>
      <c r="JQ12" s="1227"/>
      <c r="JR12" s="1227"/>
      <c r="JS12" s="1227"/>
      <c r="JT12" s="1227"/>
      <c r="JU12" s="1227"/>
      <c r="JV12" s="1227"/>
      <c r="JW12" s="1227"/>
    </row>
    <row r="13" spans="1:283" s="1230" customFormat="1">
      <c r="A13" s="1283"/>
      <c r="B13" s="1271"/>
      <c r="C13" s="738" t="s">
        <v>309</v>
      </c>
      <c r="D13" s="1297">
        <v>0.4375</v>
      </c>
      <c r="E13" s="1298" t="s">
        <v>310</v>
      </c>
      <c r="F13" s="1298" t="s">
        <v>305</v>
      </c>
      <c r="G13" s="1299" t="str">
        <f t="shared" si="6"/>
        <v>DAY</v>
      </c>
      <c r="H13" s="1300" t="s">
        <v>256</v>
      </c>
      <c r="I13" s="1299" t="s">
        <v>311</v>
      </c>
      <c r="J13" s="1299" t="s">
        <v>312</v>
      </c>
      <c r="K13" s="1301"/>
      <c r="L13" s="1301"/>
      <c r="M13" s="1301"/>
      <c r="N13" s="1301"/>
      <c r="O13" s="1301"/>
      <c r="P13" s="1302"/>
      <c r="Q13" s="1302"/>
      <c r="R13" s="1467">
        <v>1</v>
      </c>
      <c r="S13" s="1301"/>
      <c r="T13" s="1301"/>
      <c r="U13" s="1467">
        <v>1</v>
      </c>
      <c r="V13" s="1301"/>
      <c r="W13" s="1302"/>
      <c r="X13" s="1302"/>
      <c r="Y13" s="1467">
        <v>1</v>
      </c>
      <c r="Z13" s="1301"/>
      <c r="AA13" s="1466"/>
      <c r="AB13" s="1301"/>
      <c r="AC13" s="1302">
        <v>1</v>
      </c>
      <c r="AD13" s="1302"/>
      <c r="AE13" s="1302"/>
      <c r="AF13" s="1301"/>
      <c r="AG13" s="1302">
        <v>1</v>
      </c>
      <c r="AH13" s="1301"/>
      <c r="AI13" s="1466"/>
      <c r="AJ13" s="1301"/>
      <c r="AK13" s="1302"/>
      <c r="AL13" s="1302"/>
      <c r="AM13" s="1290"/>
      <c r="AN13" s="1290"/>
      <c r="AO13" s="1301"/>
      <c r="AP13" s="1466"/>
      <c r="AQ13" s="1301"/>
      <c r="AR13" s="1302"/>
      <c r="AS13" s="1302"/>
      <c r="AT13" s="1301"/>
      <c r="AU13" s="1301"/>
      <c r="AV13" s="1301"/>
      <c r="AW13" s="1301"/>
      <c r="AX13" s="1301"/>
      <c r="AY13" s="1302"/>
      <c r="AZ13" s="1302"/>
      <c r="BA13" s="1301"/>
      <c r="BB13" s="1301"/>
      <c r="BC13" s="1301"/>
      <c r="BD13" s="1301"/>
      <c r="BE13" s="1301"/>
      <c r="BF13" s="1302"/>
      <c r="BG13" s="1302"/>
      <c r="BH13" s="1301"/>
      <c r="BI13" s="1301"/>
      <c r="BJ13" s="1301"/>
      <c r="BK13" s="1301"/>
      <c r="BL13" s="1301"/>
      <c r="BM13" s="1302"/>
      <c r="BN13" s="1302"/>
      <c r="BO13" s="1301"/>
      <c r="BP13" s="1301"/>
      <c r="BQ13" s="1301"/>
      <c r="BR13" s="1301"/>
      <c r="BS13" s="1301"/>
      <c r="BT13" s="1302"/>
      <c r="BU13" s="1302"/>
      <c r="BV13" s="1301"/>
      <c r="BW13" s="1301"/>
      <c r="BX13" s="1301"/>
      <c r="BY13" s="1301"/>
      <c r="BZ13" s="1301"/>
      <c r="CA13" s="1302"/>
      <c r="CB13" s="1302"/>
      <c r="CC13" s="1301"/>
      <c r="CD13" s="1303">
        <f t="shared" ref="CD13" si="31">SUM(K13:CC13)</f>
        <v>5</v>
      </c>
      <c r="CE13" s="116">
        <v>1.4</v>
      </c>
      <c r="CF13" s="117"/>
      <c r="CG13" s="118">
        <f t="shared" si="8"/>
        <v>0.80098946286301709</v>
      </c>
      <c r="CH13" s="119">
        <f t="shared" si="9"/>
        <v>7</v>
      </c>
      <c r="CI13" s="120">
        <f t="shared" si="10"/>
        <v>0</v>
      </c>
      <c r="CJ13" s="121">
        <f t="shared" si="11"/>
        <v>4.0049473143150855</v>
      </c>
      <c r="CK13" s="543">
        <f>1417/2</f>
        <v>708.5</v>
      </c>
      <c r="CL13" s="543">
        <f>1417/2</f>
        <v>708.5</v>
      </c>
      <c r="CM13" s="734">
        <f t="shared" si="12"/>
        <v>354.25</v>
      </c>
      <c r="CN13" s="543"/>
      <c r="CO13" s="248">
        <v>345</v>
      </c>
      <c r="CP13" s="249">
        <f t="shared" si="13"/>
        <v>1771.25</v>
      </c>
      <c r="CQ13" s="249">
        <f t="shared" si="14"/>
        <v>1725</v>
      </c>
      <c r="CR13" s="1304">
        <f t="shared" si="15"/>
        <v>430.71727656297634</v>
      </c>
      <c r="CS13" s="1293"/>
      <c r="CT13" s="1279">
        <f t="shared" ref="CT13:CT18" si="32">SUM(K13:W13)*CO13</f>
        <v>690</v>
      </c>
      <c r="CU13" s="1279">
        <f t="shared" ref="CU13:CU18" si="33">SUM(X13:AX13)*CO13</f>
        <v>1035</v>
      </c>
      <c r="CV13" s="1279"/>
      <c r="CW13" s="1293"/>
      <c r="CX13" s="1294"/>
      <c r="CY13" s="1295"/>
      <c r="CZ13" s="1296">
        <f t="shared" ref="CZ13:CZ18" si="34">COUNTA(K13:Q13)*$CG13</f>
        <v>0</v>
      </c>
      <c r="DA13" s="1294"/>
      <c r="DB13" s="1295"/>
      <c r="DC13" s="1296">
        <f t="shared" ref="DC13:DC18" si="35">COUNTA(R13:X13)*$CG13</f>
        <v>1.6019789257260342</v>
      </c>
      <c r="DD13" s="1294"/>
      <c r="DE13" s="1295"/>
      <c r="DF13" s="1296">
        <f t="shared" ref="DF13:DF18" si="36">COUNTA(Y13:AE13)*$CG13</f>
        <v>1.6019789257260342</v>
      </c>
      <c r="DG13" s="1294"/>
      <c r="DH13" s="1295"/>
      <c r="DI13" s="1296">
        <f t="shared" ref="DI13:DI18" si="37">COUNTA(AF13:AL13)*$CG13</f>
        <v>0.80098946286301709</v>
      </c>
      <c r="DJ13" s="1294"/>
      <c r="DK13" s="1295"/>
      <c r="DL13" s="1296">
        <f t="shared" ref="DL13:DL18" si="38">COUNTA(AM13:AS13)*$CG13</f>
        <v>0</v>
      </c>
      <c r="DM13" s="1294"/>
      <c r="DN13" s="1295"/>
      <c r="DO13" s="1296">
        <f t="shared" ref="DO13:DO18" si="39">COUNTA(AT13:AX13)*$CG13</f>
        <v>0</v>
      </c>
      <c r="DP13" s="1294"/>
      <c r="DQ13" s="1295"/>
      <c r="DR13" s="1296"/>
      <c r="DZ13" s="1227"/>
      <c r="EA13" s="1227"/>
      <c r="EB13" s="1227"/>
      <c r="EC13" s="1227"/>
      <c r="ED13" s="1227"/>
      <c r="EE13" s="1227"/>
      <c r="EF13" s="1227"/>
      <c r="EG13" s="1227"/>
      <c r="EH13" s="1227"/>
      <c r="EI13" s="1227"/>
      <c r="EJ13" s="1227"/>
      <c r="EK13" s="1227"/>
      <c r="EL13" s="1227"/>
      <c r="EM13" s="1227"/>
      <c r="EN13" s="1227"/>
      <c r="EO13" s="1227"/>
      <c r="EP13" s="1227"/>
      <c r="EQ13" s="1227"/>
      <c r="ER13" s="1227"/>
      <c r="ES13" s="1227"/>
      <c r="ET13" s="1227"/>
      <c r="EU13" s="1227"/>
      <c r="EV13" s="1227"/>
      <c r="EW13" s="1227"/>
      <c r="EX13" s="1227"/>
      <c r="EY13" s="1227"/>
      <c r="EZ13" s="1227"/>
      <c r="FA13" s="1227"/>
      <c r="FB13" s="1227"/>
      <c r="FC13" s="1227"/>
      <c r="FD13" s="1227"/>
      <c r="FE13" s="1227"/>
      <c r="FF13" s="1227"/>
      <c r="FG13" s="1227"/>
      <c r="FH13" s="1227"/>
      <c r="FI13" s="1227"/>
      <c r="FJ13" s="1227"/>
      <c r="FK13" s="1227"/>
      <c r="FL13" s="1227"/>
      <c r="FM13" s="1227"/>
      <c r="FN13" s="1227"/>
      <c r="FO13" s="1227"/>
      <c r="FP13" s="1227"/>
      <c r="FQ13" s="1227"/>
      <c r="FR13" s="1227"/>
      <c r="FS13" s="1227"/>
      <c r="FT13" s="1227"/>
      <c r="FU13" s="1227"/>
      <c r="FV13" s="1227"/>
      <c r="FW13" s="1227"/>
      <c r="FX13" s="1227"/>
      <c r="FY13" s="1227"/>
      <c r="FZ13" s="1227"/>
      <c r="GA13" s="1227"/>
      <c r="GB13" s="1227"/>
      <c r="GC13" s="1227"/>
      <c r="GD13" s="1227"/>
      <c r="GE13" s="1227"/>
      <c r="GF13" s="1227"/>
      <c r="GG13" s="1227"/>
      <c r="GH13" s="1227"/>
      <c r="GI13" s="1227"/>
      <c r="GJ13" s="1227"/>
      <c r="GK13" s="1227"/>
      <c r="GL13" s="1227"/>
      <c r="GM13" s="1227"/>
      <c r="GN13" s="1227"/>
      <c r="GO13" s="1227"/>
      <c r="GP13" s="1227"/>
      <c r="GQ13" s="1227"/>
      <c r="GR13" s="1227"/>
      <c r="GS13" s="1227"/>
      <c r="GT13" s="1227"/>
      <c r="GU13" s="1227"/>
      <c r="GV13" s="1227"/>
      <c r="GW13" s="1227"/>
      <c r="GX13" s="1227"/>
      <c r="GY13" s="1227"/>
      <c r="GZ13" s="1227"/>
      <c r="HA13" s="1227"/>
      <c r="HB13" s="1227"/>
      <c r="HC13" s="1227"/>
      <c r="HD13" s="1227"/>
      <c r="HE13" s="1227"/>
      <c r="HF13" s="1227"/>
      <c r="HG13" s="1227"/>
      <c r="HH13" s="1227"/>
      <c r="HI13" s="1227"/>
      <c r="HJ13" s="1227"/>
      <c r="HK13" s="1227"/>
      <c r="HL13" s="1227"/>
      <c r="HM13" s="1227"/>
      <c r="HN13" s="1227"/>
      <c r="HO13" s="1227"/>
      <c r="HP13" s="1227"/>
      <c r="HQ13" s="1227"/>
      <c r="HR13" s="1227"/>
      <c r="HS13" s="1227"/>
      <c r="HT13" s="1227"/>
      <c r="HU13" s="1227"/>
      <c r="HV13" s="1227"/>
      <c r="HW13" s="1227"/>
      <c r="HX13" s="1227"/>
      <c r="HY13" s="1227"/>
      <c r="HZ13" s="1227"/>
      <c r="IA13" s="1227"/>
      <c r="IB13" s="1227"/>
      <c r="IC13" s="1227"/>
      <c r="ID13" s="1227"/>
      <c r="IE13" s="1227"/>
      <c r="IF13" s="1227"/>
      <c r="IG13" s="1227"/>
      <c r="IH13" s="1227"/>
      <c r="II13" s="1227"/>
      <c r="IJ13" s="1227"/>
      <c r="IK13" s="1227"/>
      <c r="IL13" s="1227"/>
      <c r="IM13" s="1227"/>
      <c r="IN13" s="1227"/>
      <c r="IO13" s="1227"/>
      <c r="IP13" s="1227"/>
      <c r="IQ13" s="1227"/>
      <c r="IR13" s="1227"/>
      <c r="IS13" s="1227"/>
      <c r="IT13" s="1227"/>
      <c r="IU13" s="1227"/>
      <c r="IV13" s="1227"/>
      <c r="IW13" s="1227"/>
      <c r="IX13" s="1227"/>
      <c r="IY13" s="1227"/>
      <c r="IZ13" s="1227"/>
      <c r="JA13" s="1227"/>
      <c r="JB13" s="1227"/>
      <c r="JC13" s="1227"/>
      <c r="JD13" s="1227"/>
      <c r="JE13" s="1227"/>
      <c r="JF13" s="1227"/>
      <c r="JG13" s="1227"/>
      <c r="JH13" s="1227"/>
      <c r="JI13" s="1227"/>
      <c r="JJ13" s="1227"/>
      <c r="JK13" s="1227"/>
      <c r="JL13" s="1227"/>
      <c r="JM13" s="1227"/>
      <c r="JN13" s="1227"/>
      <c r="JO13" s="1227"/>
      <c r="JP13" s="1227"/>
      <c r="JQ13" s="1227"/>
      <c r="JR13" s="1227"/>
      <c r="JS13" s="1227"/>
      <c r="JT13" s="1227"/>
      <c r="JU13" s="1227"/>
      <c r="JV13" s="1227"/>
      <c r="JW13" s="1227"/>
    </row>
    <row r="14" spans="1:283" s="1230" customFormat="1">
      <c r="A14" s="1283"/>
      <c r="B14" s="1271"/>
      <c r="C14" s="108" t="s">
        <v>313</v>
      </c>
      <c r="D14" s="706">
        <v>0.54166666666666663</v>
      </c>
      <c r="E14" s="1305" t="s">
        <v>304</v>
      </c>
      <c r="F14" s="1305" t="s">
        <v>305</v>
      </c>
      <c r="G14" s="1306" t="str">
        <f t="shared" si="6"/>
        <v>EARLY</v>
      </c>
      <c r="H14" s="1307" t="s">
        <v>256</v>
      </c>
      <c r="I14" s="1306" t="s">
        <v>306</v>
      </c>
      <c r="J14" s="1306" t="s">
        <v>307</v>
      </c>
      <c r="K14" s="1301"/>
      <c r="L14" s="1301"/>
      <c r="M14" s="1301"/>
      <c r="N14" s="1301"/>
      <c r="O14" s="1301">
        <v>1</v>
      </c>
      <c r="P14" s="1302"/>
      <c r="Q14" s="1302"/>
      <c r="R14" s="1301">
        <v>1</v>
      </c>
      <c r="S14" s="1301">
        <v>1</v>
      </c>
      <c r="T14" s="1301"/>
      <c r="U14" s="1301"/>
      <c r="V14" s="1301"/>
      <c r="W14" s="1302"/>
      <c r="X14" s="1302"/>
      <c r="Y14" s="1301"/>
      <c r="Z14" s="1301"/>
      <c r="AA14" s="1301"/>
      <c r="AB14" s="1301"/>
      <c r="AC14" s="1301"/>
      <c r="AD14" s="1302"/>
      <c r="AE14" s="1302"/>
      <c r="AF14" s="1301"/>
      <c r="AG14" s="1301"/>
      <c r="AH14" s="1301"/>
      <c r="AI14" s="1301"/>
      <c r="AJ14" s="1301"/>
      <c r="AK14" s="1302"/>
      <c r="AL14" s="1302"/>
      <c r="AM14" s="1290"/>
      <c r="AN14" s="1290"/>
      <c r="AO14" s="1301"/>
      <c r="AP14" s="1301"/>
      <c r="AQ14" s="1301"/>
      <c r="AR14" s="1302"/>
      <c r="AS14" s="1302"/>
      <c r="AT14" s="1301"/>
      <c r="AU14" s="1301"/>
      <c r="AV14" s="1301"/>
      <c r="AW14" s="1301"/>
      <c r="AX14" s="1301"/>
      <c r="AY14" s="1302"/>
      <c r="AZ14" s="1302"/>
      <c r="BA14" s="1301"/>
      <c r="BB14" s="1301"/>
      <c r="BC14" s="1301"/>
      <c r="BD14" s="1301"/>
      <c r="BE14" s="1301"/>
      <c r="BF14" s="1302"/>
      <c r="BG14" s="1302"/>
      <c r="BH14" s="1301"/>
      <c r="BI14" s="1301"/>
      <c r="BJ14" s="1301"/>
      <c r="BK14" s="1301"/>
      <c r="BL14" s="1301"/>
      <c r="BM14" s="1302"/>
      <c r="BN14" s="1302"/>
      <c r="BO14" s="1301"/>
      <c r="BP14" s="1301"/>
      <c r="BQ14" s="1301"/>
      <c r="BR14" s="1301"/>
      <c r="BS14" s="1301"/>
      <c r="BT14" s="1302"/>
      <c r="BU14" s="1302"/>
      <c r="BV14" s="1301"/>
      <c r="BW14" s="1301"/>
      <c r="BX14" s="1301"/>
      <c r="BY14" s="1301"/>
      <c r="BZ14" s="1301"/>
      <c r="CA14" s="1302"/>
      <c r="CB14" s="1302"/>
      <c r="CC14" s="1301"/>
      <c r="CD14" s="1303">
        <f t="shared" si="7"/>
        <v>3</v>
      </c>
      <c r="CE14" s="116">
        <v>3.6</v>
      </c>
      <c r="CF14" s="117"/>
      <c r="CG14" s="118">
        <f t="shared" si="8"/>
        <v>2.0596871902191869</v>
      </c>
      <c r="CH14" s="119">
        <f t="shared" si="9"/>
        <v>10.8</v>
      </c>
      <c r="CI14" s="120">
        <f t="shared" si="10"/>
        <v>0</v>
      </c>
      <c r="CJ14" s="121">
        <f t="shared" si="11"/>
        <v>6.1790615706575611</v>
      </c>
      <c r="CK14" s="543">
        <f>1417/2</f>
        <v>708.5</v>
      </c>
      <c r="CL14" s="543">
        <f>1417/2</f>
        <v>708.5</v>
      </c>
      <c r="CM14" s="734">
        <f t="shared" si="12"/>
        <v>944.66666666666674</v>
      </c>
      <c r="CN14" s="543"/>
      <c r="CO14" s="248">
        <v>345</v>
      </c>
      <c r="CP14" s="249">
        <f t="shared" si="13"/>
        <v>2834</v>
      </c>
      <c r="CQ14" s="249">
        <f t="shared" si="14"/>
        <v>1035</v>
      </c>
      <c r="CR14" s="1304">
        <f t="shared" si="15"/>
        <v>167.50116310782411</v>
      </c>
      <c r="CS14" s="1293">
        <v>27600</v>
      </c>
      <c r="CT14" s="1279">
        <f t="shared" si="32"/>
        <v>1035</v>
      </c>
      <c r="CU14" s="1279">
        <f t="shared" si="33"/>
        <v>0</v>
      </c>
      <c r="CV14" s="1279"/>
      <c r="CW14" s="1293"/>
      <c r="CX14" s="1294">
        <f t="shared" si="16"/>
        <v>7.2</v>
      </c>
      <c r="CY14" s="1295">
        <f t="shared" si="17"/>
        <v>0</v>
      </c>
      <c r="CZ14" s="1296">
        <f t="shared" si="34"/>
        <v>2.0596871902191869</v>
      </c>
      <c r="DA14" s="1294">
        <f t="shared" si="18"/>
        <v>0</v>
      </c>
      <c r="DB14" s="1295">
        <f t="shared" si="19"/>
        <v>0</v>
      </c>
      <c r="DC14" s="1296">
        <f t="shared" si="35"/>
        <v>4.1193743804383738</v>
      </c>
      <c r="DD14" s="1294">
        <f t="shared" si="20"/>
        <v>0</v>
      </c>
      <c r="DE14" s="1295">
        <f t="shared" si="21"/>
        <v>0</v>
      </c>
      <c r="DF14" s="1296">
        <f t="shared" si="36"/>
        <v>0</v>
      </c>
      <c r="DG14" s="1294">
        <f t="shared" si="22"/>
        <v>0</v>
      </c>
      <c r="DH14" s="1295">
        <f t="shared" si="23"/>
        <v>0</v>
      </c>
      <c r="DI14" s="1296">
        <f t="shared" si="37"/>
        <v>0</v>
      </c>
      <c r="DJ14" s="1294">
        <f t="shared" si="24"/>
        <v>0</v>
      </c>
      <c r="DK14" s="1295">
        <f t="shared" si="25"/>
        <v>0</v>
      </c>
      <c r="DL14" s="1296">
        <f t="shared" si="38"/>
        <v>0</v>
      </c>
      <c r="DM14" s="1294">
        <f t="shared" si="26"/>
        <v>0</v>
      </c>
      <c r="DN14" s="1295">
        <f t="shared" si="27"/>
        <v>0</v>
      </c>
      <c r="DO14" s="1296">
        <f t="shared" si="39"/>
        <v>0</v>
      </c>
      <c r="DP14" s="1294">
        <f t="shared" si="28"/>
        <v>0</v>
      </c>
      <c r="DQ14" s="1295">
        <f t="shared" si="29"/>
        <v>0</v>
      </c>
      <c r="DR14" s="1296">
        <f t="shared" si="30"/>
        <v>0</v>
      </c>
      <c r="DT14" s="1308">
        <f>+CQ19+CQ54</f>
        <v>27600</v>
      </c>
      <c r="DZ14" s="1227"/>
      <c r="EA14" s="1227"/>
      <c r="EB14" s="1227"/>
      <c r="EC14" s="1227"/>
      <c r="ED14" s="1227"/>
      <c r="EE14" s="1227"/>
      <c r="EF14" s="1227"/>
      <c r="EG14" s="1227"/>
      <c r="EH14" s="1227"/>
      <c r="EI14" s="1227"/>
      <c r="EJ14" s="1227"/>
      <c r="EK14" s="1227"/>
      <c r="EL14" s="1227"/>
      <c r="EM14" s="1227"/>
      <c r="EN14" s="1227"/>
      <c r="EO14" s="1227"/>
      <c r="EP14" s="1227"/>
      <c r="EQ14" s="1227"/>
      <c r="ER14" s="1227"/>
      <c r="ES14" s="1227"/>
      <c r="ET14" s="1227"/>
      <c r="EU14" s="1227"/>
      <c r="EV14" s="1227"/>
      <c r="EW14" s="1227"/>
      <c r="EX14" s="1227"/>
      <c r="EY14" s="1227"/>
      <c r="EZ14" s="1227"/>
      <c r="FA14" s="1227"/>
      <c r="FB14" s="1227"/>
      <c r="FC14" s="1227"/>
      <c r="FD14" s="1227"/>
      <c r="FE14" s="1227"/>
      <c r="FF14" s="1227"/>
      <c r="FG14" s="1227"/>
      <c r="FH14" s="1227"/>
      <c r="FI14" s="1227"/>
      <c r="FJ14" s="1227"/>
      <c r="FK14" s="1227"/>
      <c r="FL14" s="1227"/>
      <c r="FM14" s="1227"/>
      <c r="FN14" s="1227"/>
      <c r="FO14" s="1227"/>
      <c r="FP14" s="1227"/>
      <c r="FQ14" s="1227"/>
      <c r="FR14" s="1227"/>
      <c r="FS14" s="1227"/>
      <c r="FT14" s="1227"/>
      <c r="FU14" s="1227"/>
      <c r="FV14" s="1227"/>
      <c r="FW14" s="1227"/>
      <c r="FX14" s="1227"/>
      <c r="FY14" s="1227"/>
      <c r="FZ14" s="1227"/>
      <c r="GA14" s="1227"/>
      <c r="GB14" s="1227"/>
      <c r="GC14" s="1227"/>
      <c r="GD14" s="1227"/>
      <c r="GE14" s="1227"/>
      <c r="GF14" s="1227"/>
      <c r="GG14" s="1227"/>
      <c r="GH14" s="1227"/>
      <c r="GI14" s="1227"/>
      <c r="GJ14" s="1227"/>
      <c r="GK14" s="1227"/>
      <c r="GL14" s="1227"/>
      <c r="GM14" s="1227"/>
      <c r="GN14" s="1227"/>
      <c r="GO14" s="1227"/>
      <c r="GP14" s="1227"/>
      <c r="GQ14" s="1227"/>
      <c r="GR14" s="1227"/>
      <c r="GS14" s="1227"/>
      <c r="GT14" s="1227"/>
      <c r="GU14" s="1227"/>
      <c r="GV14" s="1227"/>
      <c r="GW14" s="1227"/>
      <c r="GX14" s="1227"/>
      <c r="GY14" s="1227"/>
      <c r="GZ14" s="1227"/>
      <c r="HA14" s="1227"/>
      <c r="HB14" s="1227"/>
      <c r="HC14" s="1227"/>
      <c r="HD14" s="1227"/>
      <c r="HE14" s="1227"/>
      <c r="HF14" s="1227"/>
      <c r="HG14" s="1227"/>
      <c r="HH14" s="1227"/>
      <c r="HI14" s="1227"/>
      <c r="HJ14" s="1227"/>
      <c r="HK14" s="1227"/>
      <c r="HL14" s="1227"/>
      <c r="HM14" s="1227"/>
      <c r="HN14" s="1227"/>
      <c r="HO14" s="1227"/>
      <c r="HP14" s="1227"/>
      <c r="HQ14" s="1227"/>
      <c r="HR14" s="1227"/>
      <c r="HS14" s="1227"/>
      <c r="HT14" s="1227"/>
      <c r="HU14" s="1227"/>
      <c r="HV14" s="1227"/>
      <c r="HW14" s="1227"/>
      <c r="HX14" s="1227"/>
      <c r="HY14" s="1227"/>
      <c r="HZ14" s="1227"/>
      <c r="IA14" s="1227"/>
      <c r="IB14" s="1227"/>
      <c r="IC14" s="1227"/>
      <c r="ID14" s="1227"/>
      <c r="IE14" s="1227"/>
      <c r="IF14" s="1227"/>
      <c r="IG14" s="1227"/>
      <c r="IH14" s="1227"/>
      <c r="II14" s="1227"/>
      <c r="IJ14" s="1227"/>
      <c r="IK14" s="1227"/>
      <c r="IL14" s="1227"/>
      <c r="IM14" s="1227"/>
      <c r="IN14" s="1227"/>
      <c r="IO14" s="1227"/>
      <c r="IP14" s="1227"/>
      <c r="IQ14" s="1227"/>
      <c r="IR14" s="1227"/>
      <c r="IS14" s="1227"/>
      <c r="IT14" s="1227"/>
      <c r="IU14" s="1227"/>
      <c r="IV14" s="1227"/>
      <c r="IW14" s="1227"/>
      <c r="IX14" s="1227"/>
      <c r="IY14" s="1227"/>
      <c r="IZ14" s="1227"/>
      <c r="JA14" s="1227"/>
      <c r="JB14" s="1227"/>
      <c r="JC14" s="1227"/>
      <c r="JD14" s="1227"/>
      <c r="JE14" s="1227"/>
      <c r="JF14" s="1227"/>
      <c r="JG14" s="1227"/>
      <c r="JH14" s="1227"/>
      <c r="JI14" s="1227"/>
      <c r="JJ14" s="1227"/>
      <c r="JK14" s="1227"/>
      <c r="JL14" s="1227"/>
      <c r="JM14" s="1227"/>
      <c r="JN14" s="1227"/>
      <c r="JO14" s="1227"/>
      <c r="JP14" s="1227"/>
      <c r="JQ14" s="1227"/>
      <c r="JR14" s="1227"/>
      <c r="JS14" s="1227"/>
      <c r="JT14" s="1227"/>
      <c r="JU14" s="1227"/>
      <c r="JV14" s="1227"/>
      <c r="JW14" s="1227"/>
    </row>
    <row r="15" spans="1:283" s="1230" customFormat="1">
      <c r="A15" s="1283"/>
      <c r="B15" s="1271"/>
      <c r="C15" s="643" t="s">
        <v>303</v>
      </c>
      <c r="D15" s="1309">
        <v>0.25</v>
      </c>
      <c r="E15" s="1310" t="s">
        <v>304</v>
      </c>
      <c r="F15" s="1310" t="s">
        <v>305</v>
      </c>
      <c r="G15" s="1311" t="str">
        <f t="shared" si="6"/>
        <v>DAY</v>
      </c>
      <c r="H15" s="1312" t="s">
        <v>256</v>
      </c>
      <c r="I15" s="1311" t="s">
        <v>306</v>
      </c>
      <c r="J15" s="1311" t="s">
        <v>314</v>
      </c>
      <c r="K15" s="1313"/>
      <c r="L15" s="1313"/>
      <c r="M15" s="1313"/>
      <c r="N15" s="1313"/>
      <c r="O15" s="1313"/>
      <c r="P15" s="1314"/>
      <c r="Q15" s="1314"/>
      <c r="R15" s="1313"/>
      <c r="S15" s="1313"/>
      <c r="T15" s="1313"/>
      <c r="U15" s="1313"/>
      <c r="V15" s="1491"/>
      <c r="W15" s="1314"/>
      <c r="X15" s="1314"/>
      <c r="Y15" s="1491"/>
      <c r="Z15" s="1313"/>
      <c r="AA15" s="1313"/>
      <c r="AB15" s="1313"/>
      <c r="AC15" s="1484">
        <v>2</v>
      </c>
      <c r="AD15" s="1314"/>
      <c r="AE15" s="1314"/>
      <c r="AF15" s="1313"/>
      <c r="AG15" s="1313">
        <v>2</v>
      </c>
      <c r="AH15" s="1313"/>
      <c r="AI15" s="1313"/>
      <c r="AJ15" s="1313"/>
      <c r="AK15" s="1314"/>
      <c r="AL15" s="1314"/>
      <c r="AM15" s="1315"/>
      <c r="AN15" s="1315"/>
      <c r="AO15" s="1484">
        <v>1</v>
      </c>
      <c r="AP15" s="1313"/>
      <c r="AQ15" s="1313"/>
      <c r="AR15" s="1314"/>
      <c r="AS15" s="1314"/>
      <c r="AT15" s="1313"/>
      <c r="AU15" s="1313"/>
      <c r="AV15" s="1313"/>
      <c r="AW15" s="1313"/>
      <c r="AX15" s="1313"/>
      <c r="AY15" s="1314"/>
      <c r="AZ15" s="1314"/>
      <c r="BA15" s="1313"/>
      <c r="BB15" s="1313"/>
      <c r="BC15" s="1313"/>
      <c r="BD15" s="1313"/>
      <c r="BE15" s="1313"/>
      <c r="BF15" s="1314"/>
      <c r="BG15" s="1314"/>
      <c r="BH15" s="1313"/>
      <c r="BI15" s="1313"/>
      <c r="BJ15" s="1313"/>
      <c r="BK15" s="1313"/>
      <c r="BL15" s="1313"/>
      <c r="BM15" s="1314"/>
      <c r="BN15" s="1314"/>
      <c r="BO15" s="1313"/>
      <c r="BP15" s="1313"/>
      <c r="BQ15" s="1313"/>
      <c r="BR15" s="1313"/>
      <c r="BS15" s="1313"/>
      <c r="BT15" s="1314"/>
      <c r="BU15" s="1314"/>
      <c r="BV15" s="1313"/>
      <c r="BW15" s="1313"/>
      <c r="BX15" s="1313"/>
      <c r="BY15" s="1313"/>
      <c r="BZ15" s="1313"/>
      <c r="CA15" s="1314"/>
      <c r="CB15" s="1314"/>
      <c r="CC15" s="1313"/>
      <c r="CD15" s="1316">
        <f>+COUNTA(M15:AX15)</f>
        <v>3</v>
      </c>
      <c r="CE15" s="716">
        <v>2.7</v>
      </c>
      <c r="CF15" s="652"/>
      <c r="CG15" s="653">
        <f t="shared" si="8"/>
        <v>1.5447653926643903</v>
      </c>
      <c r="CH15" s="654">
        <f t="shared" si="9"/>
        <v>8.1000000000000014</v>
      </c>
      <c r="CI15" s="655">
        <f t="shared" si="10"/>
        <v>0</v>
      </c>
      <c r="CJ15" s="656">
        <f t="shared" si="11"/>
        <v>4.6342961779931713</v>
      </c>
      <c r="CK15" s="657">
        <f>2673/2</f>
        <v>1336.5</v>
      </c>
      <c r="CL15" s="657">
        <f>2673/2</f>
        <v>1336.5</v>
      </c>
      <c r="CM15" s="735">
        <f t="shared" si="12"/>
        <v>891</v>
      </c>
      <c r="CN15" s="657"/>
      <c r="CO15" s="658">
        <v>345</v>
      </c>
      <c r="CP15" s="658">
        <f t="shared" si="13"/>
        <v>2673</v>
      </c>
      <c r="CQ15" s="658">
        <f t="shared" si="14"/>
        <v>1035</v>
      </c>
      <c r="CR15" s="1317">
        <f t="shared" si="15"/>
        <v>223.33488414376546</v>
      </c>
      <c r="CS15" s="1293">
        <f>+CS14*40%</f>
        <v>11040</v>
      </c>
      <c r="CT15" s="1279">
        <f t="shared" si="32"/>
        <v>0</v>
      </c>
      <c r="CU15" s="1279">
        <f t="shared" si="33"/>
        <v>1725</v>
      </c>
      <c r="CV15" s="1279"/>
      <c r="CW15" s="1293"/>
      <c r="CX15" s="1294">
        <f t="shared" si="16"/>
        <v>0</v>
      </c>
      <c r="CY15" s="1295">
        <f t="shared" si="17"/>
        <v>0</v>
      </c>
      <c r="CZ15" s="1296">
        <f t="shared" si="34"/>
        <v>0</v>
      </c>
      <c r="DA15" s="1294">
        <f t="shared" si="18"/>
        <v>2.7</v>
      </c>
      <c r="DB15" s="1295">
        <f t="shared" si="19"/>
        <v>0</v>
      </c>
      <c r="DC15" s="1296">
        <f t="shared" si="35"/>
        <v>0</v>
      </c>
      <c r="DD15" s="1294">
        <f t="shared" si="20"/>
        <v>2.7</v>
      </c>
      <c r="DE15" s="1295">
        <f t="shared" si="21"/>
        <v>0</v>
      </c>
      <c r="DF15" s="1296">
        <f t="shared" si="36"/>
        <v>1.5447653926643903</v>
      </c>
      <c r="DG15" s="1294">
        <f t="shared" si="22"/>
        <v>2.7</v>
      </c>
      <c r="DH15" s="1295">
        <f t="shared" si="23"/>
        <v>0</v>
      </c>
      <c r="DI15" s="1296">
        <f t="shared" si="37"/>
        <v>1.5447653926643903</v>
      </c>
      <c r="DJ15" s="1294">
        <f t="shared" si="24"/>
        <v>0</v>
      </c>
      <c r="DK15" s="1295">
        <f t="shared" si="25"/>
        <v>0</v>
      </c>
      <c r="DL15" s="1296">
        <f t="shared" si="38"/>
        <v>1.5447653926643903</v>
      </c>
      <c r="DM15" s="1294">
        <f t="shared" si="26"/>
        <v>0</v>
      </c>
      <c r="DN15" s="1295">
        <f t="shared" si="27"/>
        <v>0</v>
      </c>
      <c r="DO15" s="1296">
        <f t="shared" si="39"/>
        <v>0</v>
      </c>
      <c r="DP15" s="1294">
        <f t="shared" si="28"/>
        <v>0</v>
      </c>
      <c r="DQ15" s="1295">
        <f t="shared" si="29"/>
        <v>0</v>
      </c>
      <c r="DR15" s="1296">
        <f t="shared" si="30"/>
        <v>0</v>
      </c>
      <c r="DT15" s="1230">
        <f>+CS15/32</f>
        <v>345</v>
      </c>
      <c r="DZ15" s="1227"/>
      <c r="EA15" s="1227"/>
      <c r="EB15" s="1227"/>
      <c r="EC15" s="1227"/>
      <c r="ED15" s="1227"/>
      <c r="EE15" s="1227"/>
      <c r="EF15" s="1227"/>
      <c r="EG15" s="1227"/>
      <c r="EH15" s="1227"/>
      <c r="EI15" s="1227"/>
      <c r="EJ15" s="1227"/>
      <c r="EK15" s="1227"/>
      <c r="EL15" s="1227"/>
      <c r="EM15" s="1227"/>
      <c r="EN15" s="1227"/>
      <c r="EO15" s="1227"/>
      <c r="EP15" s="1227"/>
      <c r="EQ15" s="1227"/>
      <c r="ER15" s="1227"/>
      <c r="ES15" s="1227"/>
      <c r="ET15" s="1227"/>
      <c r="EU15" s="1227"/>
      <c r="EV15" s="1227"/>
      <c r="EW15" s="1227"/>
      <c r="EX15" s="1227"/>
      <c r="EY15" s="1227"/>
      <c r="EZ15" s="1227"/>
      <c r="FA15" s="1227"/>
      <c r="FB15" s="1227"/>
      <c r="FC15" s="1227"/>
      <c r="FD15" s="1227"/>
      <c r="FE15" s="1227"/>
      <c r="FF15" s="1227"/>
      <c r="FG15" s="1227"/>
      <c r="FH15" s="1227"/>
      <c r="FI15" s="1227"/>
      <c r="FJ15" s="1227"/>
      <c r="FK15" s="1227"/>
      <c r="FL15" s="1227"/>
      <c r="FM15" s="1227"/>
      <c r="FN15" s="1227"/>
      <c r="FO15" s="1227"/>
      <c r="FP15" s="1227"/>
      <c r="FQ15" s="1227"/>
      <c r="FR15" s="1227"/>
      <c r="FS15" s="1227"/>
      <c r="FT15" s="1227"/>
      <c r="FU15" s="1227"/>
      <c r="FV15" s="1227"/>
      <c r="FW15" s="1227"/>
      <c r="FX15" s="1227"/>
      <c r="FY15" s="1227"/>
      <c r="FZ15" s="1227"/>
      <c r="GA15" s="1227"/>
      <c r="GB15" s="1227"/>
      <c r="GC15" s="1227"/>
      <c r="GD15" s="1227"/>
      <c r="GE15" s="1227"/>
      <c r="GF15" s="1227"/>
      <c r="GG15" s="1227"/>
      <c r="GH15" s="1227"/>
      <c r="GI15" s="1227"/>
      <c r="GJ15" s="1227"/>
      <c r="GK15" s="1227"/>
      <c r="GL15" s="1227"/>
      <c r="GM15" s="1227"/>
      <c r="GN15" s="1227"/>
      <c r="GO15" s="1227"/>
      <c r="GP15" s="1227"/>
      <c r="GQ15" s="1227"/>
      <c r="GR15" s="1227"/>
      <c r="GS15" s="1227"/>
      <c r="GT15" s="1227"/>
      <c r="GU15" s="1227"/>
      <c r="GV15" s="1227"/>
      <c r="GW15" s="1227"/>
      <c r="GX15" s="1227"/>
      <c r="GY15" s="1227"/>
      <c r="GZ15" s="1227"/>
      <c r="HA15" s="1227"/>
      <c r="HB15" s="1227"/>
      <c r="HC15" s="1227"/>
      <c r="HD15" s="1227"/>
      <c r="HE15" s="1227"/>
      <c r="HF15" s="1227"/>
      <c r="HG15" s="1227"/>
      <c r="HH15" s="1227"/>
      <c r="HI15" s="1227"/>
      <c r="HJ15" s="1227"/>
      <c r="HK15" s="1227"/>
      <c r="HL15" s="1227"/>
      <c r="HM15" s="1227"/>
      <c r="HN15" s="1227"/>
      <c r="HO15" s="1227"/>
      <c r="HP15" s="1227"/>
      <c r="HQ15" s="1227"/>
      <c r="HR15" s="1227"/>
      <c r="HS15" s="1227"/>
      <c r="HT15" s="1227"/>
      <c r="HU15" s="1227"/>
      <c r="HV15" s="1227"/>
      <c r="HW15" s="1227"/>
      <c r="HX15" s="1227"/>
      <c r="HY15" s="1227"/>
      <c r="HZ15" s="1227"/>
      <c r="IA15" s="1227"/>
      <c r="IB15" s="1227"/>
      <c r="IC15" s="1227"/>
      <c r="ID15" s="1227"/>
      <c r="IE15" s="1227"/>
      <c r="IF15" s="1227"/>
      <c r="IG15" s="1227"/>
      <c r="IH15" s="1227"/>
      <c r="II15" s="1227"/>
      <c r="IJ15" s="1227"/>
      <c r="IK15" s="1227"/>
      <c r="IL15" s="1227"/>
      <c r="IM15" s="1227"/>
      <c r="IN15" s="1227"/>
      <c r="IO15" s="1227"/>
      <c r="IP15" s="1227"/>
      <c r="IQ15" s="1227"/>
      <c r="IR15" s="1227"/>
      <c r="IS15" s="1227"/>
      <c r="IT15" s="1227"/>
      <c r="IU15" s="1227"/>
      <c r="IV15" s="1227"/>
      <c r="IW15" s="1227"/>
      <c r="IX15" s="1227"/>
      <c r="IY15" s="1227"/>
      <c r="IZ15" s="1227"/>
      <c r="JA15" s="1227"/>
      <c r="JB15" s="1227"/>
      <c r="JC15" s="1227"/>
      <c r="JD15" s="1227"/>
      <c r="JE15" s="1227"/>
      <c r="JF15" s="1227"/>
      <c r="JG15" s="1227"/>
      <c r="JH15" s="1227"/>
      <c r="JI15" s="1227"/>
      <c r="JJ15" s="1227"/>
      <c r="JK15" s="1227"/>
      <c r="JL15" s="1227"/>
      <c r="JM15" s="1227"/>
      <c r="JN15" s="1227"/>
      <c r="JO15" s="1227"/>
      <c r="JP15" s="1227"/>
      <c r="JQ15" s="1227"/>
      <c r="JR15" s="1227"/>
      <c r="JS15" s="1227"/>
      <c r="JT15" s="1227"/>
      <c r="JU15" s="1227"/>
      <c r="JV15" s="1227"/>
      <c r="JW15" s="1227"/>
    </row>
    <row r="16" spans="1:283" s="1230" customFormat="1">
      <c r="A16" s="1283"/>
      <c r="B16" s="1271"/>
      <c r="C16" s="108" t="s">
        <v>315</v>
      </c>
      <c r="D16" s="706">
        <v>0.3125</v>
      </c>
      <c r="E16" s="1305" t="s">
        <v>304</v>
      </c>
      <c r="F16" s="1305" t="s">
        <v>305</v>
      </c>
      <c r="G16" s="1306" t="str">
        <f t="shared" si="6"/>
        <v>DAY</v>
      </c>
      <c r="H16" s="1300" t="s">
        <v>256</v>
      </c>
      <c r="I16" s="1306" t="s">
        <v>306</v>
      </c>
      <c r="J16" s="1286" t="s">
        <v>314</v>
      </c>
      <c r="K16" s="1301"/>
      <c r="L16" s="1301"/>
      <c r="M16" s="1301"/>
      <c r="N16" s="1301"/>
      <c r="O16" s="1301"/>
      <c r="P16" s="1302"/>
      <c r="Q16" s="1302"/>
      <c r="R16" s="1301"/>
      <c r="S16" s="1301"/>
      <c r="T16" s="1301"/>
      <c r="U16" s="1490"/>
      <c r="V16" s="1301"/>
      <c r="W16" s="1302"/>
      <c r="X16" s="1302"/>
      <c r="Y16" s="1301"/>
      <c r="Z16" s="1301"/>
      <c r="AA16" s="1490"/>
      <c r="AB16" s="1301"/>
      <c r="AC16" s="1301">
        <v>3</v>
      </c>
      <c r="AD16" s="1302"/>
      <c r="AE16" s="1302"/>
      <c r="AF16" s="1301">
        <v>3</v>
      </c>
      <c r="AG16" s="1301"/>
      <c r="AH16" s="1301">
        <v>1</v>
      </c>
      <c r="AI16" s="1301"/>
      <c r="AJ16" s="1485">
        <v>3</v>
      </c>
      <c r="AK16" s="1302"/>
      <c r="AL16" s="1302"/>
      <c r="AM16" s="1290"/>
      <c r="AN16" s="1290"/>
      <c r="AO16" s="1301"/>
      <c r="AP16" s="1485">
        <v>3</v>
      </c>
      <c r="AQ16" s="1301">
        <v>2</v>
      </c>
      <c r="AR16" s="1302"/>
      <c r="AS16" s="1302"/>
      <c r="AT16" s="1301">
        <v>1</v>
      </c>
      <c r="AU16" s="1301"/>
      <c r="AV16" s="1301"/>
      <c r="AW16" s="1301">
        <v>1</v>
      </c>
      <c r="AX16" s="1301"/>
      <c r="AY16" s="1302"/>
      <c r="AZ16" s="1302"/>
      <c r="BA16" s="1301"/>
      <c r="BB16" s="1301"/>
      <c r="BC16" s="1301"/>
      <c r="BD16" s="1301"/>
      <c r="BE16" s="1301"/>
      <c r="BF16" s="1302"/>
      <c r="BG16" s="1302"/>
      <c r="BH16" s="1301"/>
      <c r="BI16" s="1301"/>
      <c r="BJ16" s="1301"/>
      <c r="BK16" s="1301"/>
      <c r="BL16" s="1301"/>
      <c r="BM16" s="1302"/>
      <c r="BN16" s="1302"/>
      <c r="BO16" s="1301"/>
      <c r="BP16" s="1301"/>
      <c r="BQ16" s="1301"/>
      <c r="BR16" s="1301"/>
      <c r="BS16" s="1301"/>
      <c r="BT16" s="1302"/>
      <c r="BU16" s="1302"/>
      <c r="BV16" s="1301"/>
      <c r="BW16" s="1301"/>
      <c r="BX16" s="1301"/>
      <c r="BY16" s="1301"/>
      <c r="BZ16" s="1301"/>
      <c r="CA16" s="1302"/>
      <c r="CB16" s="1302"/>
      <c r="CC16" s="1301"/>
      <c r="CD16" s="1316">
        <f t="shared" ref="CD16:CD18" si="40">+COUNTA(M16:AX16)</f>
        <v>8</v>
      </c>
      <c r="CE16" s="116">
        <v>2.6</v>
      </c>
      <c r="CF16" s="117"/>
      <c r="CG16" s="118">
        <f t="shared" si="8"/>
        <v>1.4875518596027462</v>
      </c>
      <c r="CH16" s="119">
        <f t="shared" si="9"/>
        <v>20.8</v>
      </c>
      <c r="CI16" s="120">
        <f t="shared" si="10"/>
        <v>0</v>
      </c>
      <c r="CJ16" s="121">
        <f t="shared" si="11"/>
        <v>11.900414876821969</v>
      </c>
      <c r="CK16" s="543">
        <f>(480+12)/2</f>
        <v>246</v>
      </c>
      <c r="CL16" s="543">
        <f>(480+12)/2</f>
        <v>246</v>
      </c>
      <c r="CM16" s="734">
        <f t="shared" si="12"/>
        <v>164</v>
      </c>
      <c r="CN16" s="543"/>
      <c r="CO16" s="248">
        <v>345</v>
      </c>
      <c r="CP16" s="249">
        <f t="shared" si="13"/>
        <v>1312</v>
      </c>
      <c r="CQ16" s="249">
        <f t="shared" si="14"/>
        <v>2760</v>
      </c>
      <c r="CR16" s="1304">
        <f t="shared" si="15"/>
        <v>231.92468738006417</v>
      </c>
      <c r="CS16" s="1293">
        <f>+CS14*60%</f>
        <v>16560</v>
      </c>
      <c r="CT16" s="1279">
        <f t="shared" si="32"/>
        <v>0</v>
      </c>
      <c r="CU16" s="1279">
        <f t="shared" si="33"/>
        <v>5865</v>
      </c>
      <c r="CV16" s="1279"/>
      <c r="CW16" s="1293"/>
      <c r="CX16" s="1294">
        <f t="shared" si="16"/>
        <v>0</v>
      </c>
      <c r="CY16" s="1295">
        <f t="shared" si="17"/>
        <v>0</v>
      </c>
      <c r="CZ16" s="1296">
        <f t="shared" si="34"/>
        <v>0</v>
      </c>
      <c r="DA16" s="1294">
        <f t="shared" si="18"/>
        <v>2.6</v>
      </c>
      <c r="DB16" s="1295">
        <f t="shared" si="19"/>
        <v>0</v>
      </c>
      <c r="DC16" s="1296">
        <f t="shared" si="35"/>
        <v>0</v>
      </c>
      <c r="DD16" s="1294">
        <f t="shared" si="20"/>
        <v>7.8000000000000007</v>
      </c>
      <c r="DE16" s="1295">
        <f t="shared" si="21"/>
        <v>0</v>
      </c>
      <c r="DF16" s="1296">
        <f t="shared" si="36"/>
        <v>1.4875518596027462</v>
      </c>
      <c r="DG16" s="1294">
        <f t="shared" si="22"/>
        <v>5.2</v>
      </c>
      <c r="DH16" s="1295">
        <f t="shared" si="23"/>
        <v>0</v>
      </c>
      <c r="DI16" s="1296">
        <f t="shared" si="37"/>
        <v>4.4626555788082385</v>
      </c>
      <c r="DJ16" s="1294">
        <f t="shared" si="24"/>
        <v>5.2</v>
      </c>
      <c r="DK16" s="1295">
        <f t="shared" si="25"/>
        <v>0</v>
      </c>
      <c r="DL16" s="1296">
        <f t="shared" si="38"/>
        <v>2.9751037192054923</v>
      </c>
      <c r="DM16" s="1294">
        <f t="shared" si="26"/>
        <v>0</v>
      </c>
      <c r="DN16" s="1295">
        <f t="shared" si="27"/>
        <v>0</v>
      </c>
      <c r="DO16" s="1296">
        <f t="shared" si="39"/>
        <v>2.9751037192054923</v>
      </c>
      <c r="DP16" s="1294">
        <f t="shared" si="28"/>
        <v>0</v>
      </c>
      <c r="DQ16" s="1295">
        <f t="shared" si="29"/>
        <v>0</v>
      </c>
      <c r="DR16" s="1296">
        <f t="shared" si="30"/>
        <v>0</v>
      </c>
      <c r="DT16" s="1230">
        <f>+CS16/59</f>
        <v>280.67796610169489</v>
      </c>
      <c r="DZ16" s="1227"/>
      <c r="EA16" s="1227"/>
      <c r="EB16" s="1227"/>
      <c r="EC16" s="1227"/>
      <c r="ED16" s="1227"/>
      <c r="EE16" s="1227"/>
      <c r="EF16" s="1227"/>
      <c r="EG16" s="1227"/>
      <c r="EH16" s="1227"/>
      <c r="EI16" s="1227"/>
      <c r="EJ16" s="1227"/>
      <c r="EK16" s="1227"/>
      <c r="EL16" s="1227"/>
      <c r="EM16" s="1227"/>
      <c r="EN16" s="1227"/>
      <c r="EO16" s="1227"/>
      <c r="EP16" s="1227"/>
      <c r="EQ16" s="1227"/>
      <c r="ER16" s="1227"/>
      <c r="ES16" s="1227"/>
      <c r="ET16" s="1227"/>
      <c r="EU16" s="1227"/>
      <c r="EV16" s="1227"/>
      <c r="EW16" s="1227"/>
      <c r="EX16" s="1227"/>
      <c r="EY16" s="1227"/>
      <c r="EZ16" s="1227"/>
      <c r="FA16" s="1227"/>
      <c r="FB16" s="1227"/>
      <c r="FC16" s="1227"/>
      <c r="FD16" s="1227"/>
      <c r="FE16" s="1227"/>
      <c r="FF16" s="1227"/>
      <c r="FG16" s="1227"/>
      <c r="FH16" s="1227"/>
      <c r="FI16" s="1227"/>
      <c r="FJ16" s="1227"/>
      <c r="FK16" s="1227"/>
      <c r="FL16" s="1227"/>
      <c r="FM16" s="1227"/>
      <c r="FN16" s="1227"/>
      <c r="FO16" s="1227"/>
      <c r="FP16" s="1227"/>
      <c r="FQ16" s="1227"/>
      <c r="FR16" s="1227"/>
      <c r="FS16" s="1227"/>
      <c r="FT16" s="1227"/>
      <c r="FU16" s="1227"/>
      <c r="FV16" s="1227"/>
      <c r="FW16" s="1227"/>
      <c r="FX16" s="1227"/>
      <c r="FY16" s="1227"/>
      <c r="FZ16" s="1227"/>
      <c r="GA16" s="1227"/>
      <c r="GB16" s="1227"/>
      <c r="GC16" s="1227"/>
      <c r="GD16" s="1227"/>
      <c r="GE16" s="1227"/>
      <c r="GF16" s="1227"/>
      <c r="GG16" s="1227"/>
      <c r="GH16" s="1227"/>
      <c r="GI16" s="1227"/>
      <c r="GJ16" s="1227"/>
      <c r="GK16" s="1227"/>
      <c r="GL16" s="1227"/>
      <c r="GM16" s="1227"/>
      <c r="GN16" s="1227"/>
      <c r="GO16" s="1227"/>
      <c r="GP16" s="1227"/>
      <c r="GQ16" s="1227"/>
      <c r="GR16" s="1227"/>
      <c r="GS16" s="1227"/>
      <c r="GT16" s="1227"/>
      <c r="GU16" s="1227"/>
      <c r="GV16" s="1227"/>
      <c r="GW16" s="1227"/>
      <c r="GX16" s="1227"/>
      <c r="GY16" s="1227"/>
      <c r="GZ16" s="1227"/>
      <c r="HA16" s="1227"/>
      <c r="HB16" s="1227"/>
      <c r="HC16" s="1227"/>
      <c r="HD16" s="1227"/>
      <c r="HE16" s="1227"/>
      <c r="HF16" s="1227"/>
      <c r="HG16" s="1227"/>
      <c r="HH16" s="1227"/>
      <c r="HI16" s="1227"/>
      <c r="HJ16" s="1227"/>
      <c r="HK16" s="1227"/>
      <c r="HL16" s="1227"/>
      <c r="HM16" s="1227"/>
      <c r="HN16" s="1227"/>
      <c r="HO16" s="1227"/>
      <c r="HP16" s="1227"/>
      <c r="HQ16" s="1227"/>
      <c r="HR16" s="1227"/>
      <c r="HS16" s="1227"/>
      <c r="HT16" s="1227"/>
      <c r="HU16" s="1227"/>
      <c r="HV16" s="1227"/>
      <c r="HW16" s="1227"/>
      <c r="HX16" s="1227"/>
      <c r="HY16" s="1227"/>
      <c r="HZ16" s="1227"/>
      <c r="IA16" s="1227"/>
      <c r="IB16" s="1227"/>
      <c r="IC16" s="1227"/>
      <c r="ID16" s="1227"/>
      <c r="IE16" s="1227"/>
      <c r="IF16" s="1227"/>
      <c r="IG16" s="1227"/>
      <c r="IH16" s="1227"/>
      <c r="II16" s="1227"/>
      <c r="IJ16" s="1227"/>
      <c r="IK16" s="1227"/>
      <c r="IL16" s="1227"/>
      <c r="IM16" s="1227"/>
      <c r="IN16" s="1227"/>
      <c r="IO16" s="1227"/>
      <c r="IP16" s="1227"/>
      <c r="IQ16" s="1227"/>
      <c r="IR16" s="1227"/>
      <c r="IS16" s="1227"/>
      <c r="IT16" s="1227"/>
      <c r="IU16" s="1227"/>
      <c r="IV16" s="1227"/>
      <c r="IW16" s="1227"/>
      <c r="IX16" s="1227"/>
      <c r="IY16" s="1227"/>
      <c r="IZ16" s="1227"/>
      <c r="JA16" s="1227"/>
      <c r="JB16" s="1227"/>
      <c r="JC16" s="1227"/>
      <c r="JD16" s="1227"/>
      <c r="JE16" s="1227"/>
      <c r="JF16" s="1227"/>
      <c r="JG16" s="1227"/>
      <c r="JH16" s="1227"/>
      <c r="JI16" s="1227"/>
      <c r="JJ16" s="1227"/>
      <c r="JK16" s="1227"/>
      <c r="JL16" s="1227"/>
      <c r="JM16" s="1227"/>
      <c r="JN16" s="1227"/>
      <c r="JO16" s="1227"/>
      <c r="JP16" s="1227"/>
      <c r="JQ16" s="1227"/>
      <c r="JR16" s="1227"/>
      <c r="JS16" s="1227"/>
      <c r="JT16" s="1227"/>
      <c r="JU16" s="1227"/>
      <c r="JV16" s="1227"/>
      <c r="JW16" s="1227"/>
    </row>
    <row r="17" spans="1:283" s="1230" customFormat="1">
      <c r="A17" s="1283"/>
      <c r="B17" s="1271"/>
      <c r="C17" s="108" t="s">
        <v>316</v>
      </c>
      <c r="D17" s="706">
        <v>0.79166666666666663</v>
      </c>
      <c r="E17" s="1305" t="s">
        <v>304</v>
      </c>
      <c r="F17" s="1305" t="s">
        <v>305</v>
      </c>
      <c r="G17" s="1306" t="str">
        <f t="shared" si="6"/>
        <v>PRIME</v>
      </c>
      <c r="H17" s="1300" t="s">
        <v>256</v>
      </c>
      <c r="I17" s="1306" t="s">
        <v>306</v>
      </c>
      <c r="J17" s="1286" t="s">
        <v>314</v>
      </c>
      <c r="K17" s="1301"/>
      <c r="L17" s="1301"/>
      <c r="M17" s="1301"/>
      <c r="N17" s="1301"/>
      <c r="O17" s="1301"/>
      <c r="P17" s="1302"/>
      <c r="Q17" s="1302"/>
      <c r="R17" s="1301"/>
      <c r="S17" s="1301"/>
      <c r="T17" s="1301"/>
      <c r="U17" s="1490"/>
      <c r="V17" s="1301"/>
      <c r="W17" s="1302"/>
      <c r="X17" s="1302"/>
      <c r="Y17" s="1490"/>
      <c r="Z17" s="1490"/>
      <c r="AA17" s="1301"/>
      <c r="AB17" s="1301">
        <v>1</v>
      </c>
      <c r="AC17" s="1485">
        <v>2</v>
      </c>
      <c r="AD17" s="1302"/>
      <c r="AE17" s="1302"/>
      <c r="AF17" s="1301">
        <v>1</v>
      </c>
      <c r="AG17" s="1485">
        <v>3</v>
      </c>
      <c r="AH17" s="1301"/>
      <c r="AI17" s="1301">
        <v>2</v>
      </c>
      <c r="AJ17" s="1301"/>
      <c r="AK17" s="1302"/>
      <c r="AL17" s="1302"/>
      <c r="AM17" s="1290"/>
      <c r="AN17" s="1290"/>
      <c r="AO17" s="1301">
        <v>2</v>
      </c>
      <c r="AP17" s="1301">
        <v>1</v>
      </c>
      <c r="AQ17" s="1301"/>
      <c r="AR17" s="1302"/>
      <c r="AS17" s="1302"/>
      <c r="AT17" s="1485">
        <v>2</v>
      </c>
      <c r="AU17" s="1301">
        <v>3</v>
      </c>
      <c r="AV17" s="1301"/>
      <c r="AW17" s="1301"/>
      <c r="AX17" s="1301"/>
      <c r="AY17" s="1302"/>
      <c r="AZ17" s="1302"/>
      <c r="BA17" s="1301"/>
      <c r="BB17" s="1301"/>
      <c r="BC17" s="1301"/>
      <c r="BD17" s="1301"/>
      <c r="BE17" s="1301"/>
      <c r="BF17" s="1302"/>
      <c r="BG17" s="1302"/>
      <c r="BH17" s="1301"/>
      <c r="BI17" s="1301"/>
      <c r="BJ17" s="1301"/>
      <c r="BK17" s="1301"/>
      <c r="BL17" s="1301"/>
      <c r="BM17" s="1302"/>
      <c r="BN17" s="1302"/>
      <c r="BO17" s="1301"/>
      <c r="BP17" s="1301"/>
      <c r="BQ17" s="1301"/>
      <c r="BR17" s="1301"/>
      <c r="BS17" s="1301"/>
      <c r="BT17" s="1302"/>
      <c r="BU17" s="1302"/>
      <c r="BV17" s="1301"/>
      <c r="BW17" s="1301"/>
      <c r="BX17" s="1301"/>
      <c r="BY17" s="1301"/>
      <c r="BZ17" s="1301"/>
      <c r="CA17" s="1302"/>
      <c r="CB17" s="1302"/>
      <c r="CC17" s="1301"/>
      <c r="CD17" s="1316">
        <f t="shared" si="40"/>
        <v>9</v>
      </c>
      <c r="CE17" s="116">
        <v>5.8</v>
      </c>
      <c r="CF17" s="117"/>
      <c r="CG17" s="118">
        <f t="shared" si="8"/>
        <v>3.3183849175753566</v>
      </c>
      <c r="CH17" s="119">
        <f t="shared" si="9"/>
        <v>52.199999999999996</v>
      </c>
      <c r="CI17" s="120">
        <f t="shared" si="10"/>
        <v>0</v>
      </c>
      <c r="CJ17" s="121">
        <f t="shared" si="11"/>
        <v>29.865464258178211</v>
      </c>
      <c r="CK17" s="543">
        <f>1417/2</f>
        <v>708.5</v>
      </c>
      <c r="CL17" s="543">
        <f>1417/2</f>
        <v>708.5</v>
      </c>
      <c r="CM17" s="734">
        <f t="shared" si="12"/>
        <v>472.33333333333337</v>
      </c>
      <c r="CN17" s="543"/>
      <c r="CO17" s="248">
        <v>345</v>
      </c>
      <c r="CP17" s="249">
        <f t="shared" si="13"/>
        <v>4251</v>
      </c>
      <c r="CQ17" s="249">
        <f t="shared" si="14"/>
        <v>3105</v>
      </c>
      <c r="CR17" s="1304">
        <f t="shared" si="15"/>
        <v>103.9662391703736</v>
      </c>
      <c r="CS17" s="1293"/>
      <c r="CT17" s="1279">
        <f t="shared" si="32"/>
        <v>0</v>
      </c>
      <c r="CU17" s="1279">
        <f t="shared" si="33"/>
        <v>5865</v>
      </c>
      <c r="CV17" s="1279"/>
      <c r="CW17" s="1293"/>
      <c r="CX17" s="1294">
        <f t="shared" si="16"/>
        <v>0</v>
      </c>
      <c r="CY17" s="1295">
        <f t="shared" si="17"/>
        <v>0</v>
      </c>
      <c r="CZ17" s="1296">
        <f t="shared" si="34"/>
        <v>0</v>
      </c>
      <c r="DA17" s="1294">
        <f t="shared" si="18"/>
        <v>11.6</v>
      </c>
      <c r="DB17" s="1295">
        <f t="shared" si="19"/>
        <v>0</v>
      </c>
      <c r="DC17" s="1296">
        <f t="shared" si="35"/>
        <v>0</v>
      </c>
      <c r="DD17" s="1294">
        <f t="shared" si="20"/>
        <v>17.399999999999999</v>
      </c>
      <c r="DE17" s="1295">
        <f t="shared" si="21"/>
        <v>0</v>
      </c>
      <c r="DF17" s="1296">
        <f t="shared" si="36"/>
        <v>6.6367698351507132</v>
      </c>
      <c r="DG17" s="1294">
        <f t="shared" si="22"/>
        <v>11.6</v>
      </c>
      <c r="DH17" s="1295">
        <f t="shared" si="23"/>
        <v>0</v>
      </c>
      <c r="DI17" s="1296">
        <f t="shared" si="37"/>
        <v>9.9551547527260702</v>
      </c>
      <c r="DJ17" s="1294">
        <f t="shared" si="24"/>
        <v>11.6</v>
      </c>
      <c r="DK17" s="1295">
        <f t="shared" si="25"/>
        <v>0</v>
      </c>
      <c r="DL17" s="1296">
        <f t="shared" si="38"/>
        <v>6.6367698351507132</v>
      </c>
      <c r="DM17" s="1294">
        <f t="shared" si="26"/>
        <v>0</v>
      </c>
      <c r="DN17" s="1295">
        <f t="shared" si="27"/>
        <v>0</v>
      </c>
      <c r="DO17" s="1296">
        <f t="shared" si="39"/>
        <v>6.6367698351507132</v>
      </c>
      <c r="DP17" s="1294">
        <f t="shared" si="28"/>
        <v>0</v>
      </c>
      <c r="DQ17" s="1295">
        <f t="shared" si="29"/>
        <v>0</v>
      </c>
      <c r="DR17" s="1296">
        <f t="shared" si="30"/>
        <v>0</v>
      </c>
      <c r="DZ17" s="1227"/>
      <c r="EA17" s="1227"/>
      <c r="EB17" s="1227"/>
      <c r="EC17" s="1227"/>
      <c r="ED17" s="1227"/>
      <c r="EE17" s="1227"/>
      <c r="EF17" s="1227"/>
      <c r="EG17" s="1227"/>
      <c r="EH17" s="1227"/>
      <c r="EI17" s="1227"/>
      <c r="EJ17" s="1227"/>
      <c r="EK17" s="1227"/>
      <c r="EL17" s="1227"/>
      <c r="EM17" s="1227"/>
      <c r="EN17" s="1227"/>
      <c r="EO17" s="1227"/>
      <c r="EP17" s="1227"/>
      <c r="EQ17" s="1227"/>
      <c r="ER17" s="1227"/>
      <c r="ES17" s="1227"/>
      <c r="ET17" s="1227"/>
      <c r="EU17" s="1227"/>
      <c r="EV17" s="1227"/>
      <c r="EW17" s="1227"/>
      <c r="EX17" s="1227"/>
      <c r="EY17" s="1227"/>
      <c r="EZ17" s="1227"/>
      <c r="FA17" s="1227"/>
      <c r="FB17" s="1227"/>
      <c r="FC17" s="1227"/>
      <c r="FD17" s="1227"/>
      <c r="FE17" s="1227"/>
      <c r="FF17" s="1227"/>
      <c r="FG17" s="1227"/>
      <c r="FH17" s="1227"/>
      <c r="FI17" s="1227"/>
      <c r="FJ17" s="1227"/>
      <c r="FK17" s="1227"/>
      <c r="FL17" s="1227"/>
      <c r="FM17" s="1227"/>
      <c r="FN17" s="1227"/>
      <c r="FO17" s="1227"/>
      <c r="FP17" s="1227"/>
      <c r="FQ17" s="1227"/>
      <c r="FR17" s="1227"/>
      <c r="FS17" s="1227"/>
      <c r="FT17" s="1227"/>
      <c r="FU17" s="1227"/>
      <c r="FV17" s="1227"/>
      <c r="FW17" s="1227"/>
      <c r="FX17" s="1227"/>
      <c r="FY17" s="1227"/>
      <c r="FZ17" s="1227"/>
      <c r="GA17" s="1227"/>
      <c r="GB17" s="1227"/>
      <c r="GC17" s="1227"/>
      <c r="GD17" s="1227"/>
      <c r="GE17" s="1227"/>
      <c r="GF17" s="1227"/>
      <c r="GG17" s="1227"/>
      <c r="GH17" s="1227"/>
      <c r="GI17" s="1227"/>
      <c r="GJ17" s="1227"/>
      <c r="GK17" s="1227"/>
      <c r="GL17" s="1227"/>
      <c r="GM17" s="1227"/>
      <c r="GN17" s="1227"/>
      <c r="GO17" s="1227"/>
      <c r="GP17" s="1227"/>
      <c r="GQ17" s="1227"/>
      <c r="GR17" s="1227"/>
      <c r="GS17" s="1227"/>
      <c r="GT17" s="1227"/>
      <c r="GU17" s="1227"/>
      <c r="GV17" s="1227"/>
      <c r="GW17" s="1227"/>
      <c r="GX17" s="1227"/>
      <c r="GY17" s="1227"/>
      <c r="GZ17" s="1227"/>
      <c r="HA17" s="1227"/>
      <c r="HB17" s="1227"/>
      <c r="HC17" s="1227"/>
      <c r="HD17" s="1227"/>
      <c r="HE17" s="1227"/>
      <c r="HF17" s="1227"/>
      <c r="HG17" s="1227"/>
      <c r="HH17" s="1227"/>
      <c r="HI17" s="1227"/>
      <c r="HJ17" s="1227"/>
      <c r="HK17" s="1227"/>
      <c r="HL17" s="1227"/>
      <c r="HM17" s="1227"/>
      <c r="HN17" s="1227"/>
      <c r="HO17" s="1227"/>
      <c r="HP17" s="1227"/>
      <c r="HQ17" s="1227"/>
      <c r="HR17" s="1227"/>
      <c r="HS17" s="1227"/>
      <c r="HT17" s="1227"/>
      <c r="HU17" s="1227"/>
      <c r="HV17" s="1227"/>
      <c r="HW17" s="1227"/>
      <c r="HX17" s="1227"/>
      <c r="HY17" s="1227"/>
      <c r="HZ17" s="1227"/>
      <c r="IA17" s="1227"/>
      <c r="IB17" s="1227"/>
      <c r="IC17" s="1227"/>
      <c r="ID17" s="1227"/>
      <c r="IE17" s="1227"/>
      <c r="IF17" s="1227"/>
      <c r="IG17" s="1227"/>
      <c r="IH17" s="1227"/>
      <c r="II17" s="1227"/>
      <c r="IJ17" s="1227"/>
      <c r="IK17" s="1227"/>
      <c r="IL17" s="1227"/>
      <c r="IM17" s="1227"/>
      <c r="IN17" s="1227"/>
      <c r="IO17" s="1227"/>
      <c r="IP17" s="1227"/>
      <c r="IQ17" s="1227"/>
      <c r="IR17" s="1227"/>
      <c r="IS17" s="1227"/>
      <c r="IT17" s="1227"/>
      <c r="IU17" s="1227"/>
      <c r="IV17" s="1227"/>
      <c r="IW17" s="1227"/>
      <c r="IX17" s="1227"/>
      <c r="IY17" s="1227"/>
      <c r="IZ17" s="1227"/>
      <c r="JA17" s="1227"/>
      <c r="JB17" s="1227"/>
      <c r="JC17" s="1227"/>
      <c r="JD17" s="1227"/>
      <c r="JE17" s="1227"/>
      <c r="JF17" s="1227"/>
      <c r="JG17" s="1227"/>
      <c r="JH17" s="1227"/>
      <c r="JI17" s="1227"/>
      <c r="JJ17" s="1227"/>
      <c r="JK17" s="1227"/>
      <c r="JL17" s="1227"/>
      <c r="JM17" s="1227"/>
      <c r="JN17" s="1227"/>
      <c r="JO17" s="1227"/>
      <c r="JP17" s="1227"/>
      <c r="JQ17" s="1227"/>
      <c r="JR17" s="1227"/>
      <c r="JS17" s="1227"/>
      <c r="JT17" s="1227"/>
      <c r="JU17" s="1227"/>
      <c r="JV17" s="1227"/>
      <c r="JW17" s="1227"/>
    </row>
    <row r="18" spans="1:283" s="1230" customFormat="1">
      <c r="A18" s="1283"/>
      <c r="B18" s="1271"/>
      <c r="C18" s="108" t="s">
        <v>317</v>
      </c>
      <c r="D18" s="706">
        <v>0.79166666666666663</v>
      </c>
      <c r="E18" s="1305" t="s">
        <v>304</v>
      </c>
      <c r="F18" s="1305" t="s">
        <v>318</v>
      </c>
      <c r="G18" s="1306" t="str">
        <f t="shared" si="6"/>
        <v>PRIME</v>
      </c>
      <c r="H18" s="1300" t="s">
        <v>256</v>
      </c>
      <c r="I18" s="1306" t="s">
        <v>306</v>
      </c>
      <c r="J18" s="1306" t="s">
        <v>314</v>
      </c>
      <c r="K18" s="1301"/>
      <c r="L18" s="1301"/>
      <c r="M18" s="1301"/>
      <c r="N18" s="1301"/>
      <c r="O18" s="1301"/>
      <c r="P18" s="1302"/>
      <c r="Q18" s="1302"/>
      <c r="R18" s="1301"/>
      <c r="S18" s="1301"/>
      <c r="T18" s="1301"/>
      <c r="U18" s="1301"/>
      <c r="V18" s="1301"/>
      <c r="W18" s="1302"/>
      <c r="X18" s="1490"/>
      <c r="Y18" s="1301"/>
      <c r="Z18" s="1301"/>
      <c r="AA18" s="1301"/>
      <c r="AB18" s="1301"/>
      <c r="AC18" s="1301"/>
      <c r="AD18" s="1302"/>
      <c r="AE18" s="1302">
        <v>2</v>
      </c>
      <c r="AF18" s="1301"/>
      <c r="AG18" s="1301"/>
      <c r="AH18" s="1301"/>
      <c r="AI18" s="1301"/>
      <c r="AJ18" s="1301"/>
      <c r="AK18" s="1302"/>
      <c r="AL18" s="1302"/>
      <c r="AM18" s="1290"/>
      <c r="AN18" s="1290"/>
      <c r="AO18" s="1301"/>
      <c r="AP18" s="1301"/>
      <c r="AQ18" s="1301"/>
      <c r="AR18" s="1302"/>
      <c r="AS18" s="1485">
        <v>3</v>
      </c>
      <c r="AT18" s="1301"/>
      <c r="AU18" s="1301"/>
      <c r="AV18" s="1301"/>
      <c r="AW18" s="1301"/>
      <c r="AX18" s="1301"/>
      <c r="AY18" s="1302"/>
      <c r="AZ18" s="1302"/>
      <c r="BA18" s="1301"/>
      <c r="BB18" s="1301"/>
      <c r="BC18" s="1301"/>
      <c r="BD18" s="1301"/>
      <c r="BE18" s="1301"/>
      <c r="BF18" s="1302"/>
      <c r="BG18" s="1302"/>
      <c r="BH18" s="1301"/>
      <c r="BI18" s="1301"/>
      <c r="BJ18" s="1301"/>
      <c r="BK18" s="1301"/>
      <c r="BL18" s="1301"/>
      <c r="BM18" s="1302"/>
      <c r="BN18" s="1302"/>
      <c r="BO18" s="1301"/>
      <c r="BP18" s="1301"/>
      <c r="BQ18" s="1301"/>
      <c r="BR18" s="1301"/>
      <c r="BS18" s="1301"/>
      <c r="BT18" s="1302"/>
      <c r="BU18" s="1302"/>
      <c r="BV18" s="1301"/>
      <c r="BW18" s="1301"/>
      <c r="BX18" s="1301"/>
      <c r="BY18" s="1301"/>
      <c r="BZ18" s="1301"/>
      <c r="CA18" s="1302"/>
      <c r="CB18" s="1302"/>
      <c r="CC18" s="1301"/>
      <c r="CD18" s="1316">
        <f t="shared" si="40"/>
        <v>2</v>
      </c>
      <c r="CE18" s="116">
        <v>5.7</v>
      </c>
      <c r="CF18" s="117"/>
      <c r="CG18" s="118">
        <f t="shared" si="8"/>
        <v>3.2611713845137129</v>
      </c>
      <c r="CH18" s="119">
        <f t="shared" si="9"/>
        <v>11.4</v>
      </c>
      <c r="CI18" s="120">
        <f t="shared" si="10"/>
        <v>0</v>
      </c>
      <c r="CJ18" s="121">
        <f t="shared" si="11"/>
        <v>6.5223427690274258</v>
      </c>
      <c r="CK18" s="543" t="e">
        <f t="shared" ref="CK18:CL18" si="41">14.8*4*I18</f>
        <v>#VALUE!</v>
      </c>
      <c r="CL18" s="543">
        <f t="shared" si="41"/>
        <v>1184</v>
      </c>
      <c r="CM18" s="734">
        <f t="shared" si="12"/>
        <v>789.33333333333337</v>
      </c>
      <c r="CN18" s="543"/>
      <c r="CO18" s="248">
        <v>345</v>
      </c>
      <c r="CP18" s="249">
        <f t="shared" si="13"/>
        <v>1578.6666666666667</v>
      </c>
      <c r="CQ18" s="249">
        <f t="shared" si="14"/>
        <v>690</v>
      </c>
      <c r="CR18" s="1318">
        <f t="shared" si="15"/>
        <v>105.79020827862576</v>
      </c>
      <c r="CS18" s="1293"/>
      <c r="CT18" s="1279">
        <f t="shared" si="32"/>
        <v>0</v>
      </c>
      <c r="CU18" s="1279">
        <f t="shared" si="33"/>
        <v>1725</v>
      </c>
      <c r="CV18" s="1279"/>
      <c r="CW18" s="1293"/>
      <c r="CX18" s="1319"/>
      <c r="CY18" s="1319"/>
      <c r="CZ18" s="1296">
        <f t="shared" si="34"/>
        <v>0</v>
      </c>
      <c r="DA18" s="1319"/>
      <c r="DB18" s="1319"/>
      <c r="DC18" s="1296">
        <f t="shared" si="35"/>
        <v>0</v>
      </c>
      <c r="DD18" s="1319"/>
      <c r="DE18" s="1319"/>
      <c r="DF18" s="1296">
        <f t="shared" si="36"/>
        <v>3.2611713845137129</v>
      </c>
      <c r="DG18" s="1319"/>
      <c r="DH18" s="1319"/>
      <c r="DI18" s="1296">
        <f t="shared" si="37"/>
        <v>0</v>
      </c>
      <c r="DJ18" s="1319"/>
      <c r="DK18" s="1319"/>
      <c r="DL18" s="1296">
        <f t="shared" si="38"/>
        <v>3.2611713845137129</v>
      </c>
      <c r="DM18" s="1319"/>
      <c r="DN18" s="1319"/>
      <c r="DO18" s="1296">
        <f t="shared" si="39"/>
        <v>0</v>
      </c>
      <c r="DP18" s="1319"/>
      <c r="DQ18" s="1319"/>
      <c r="DR18" s="1319"/>
      <c r="DZ18" s="1227"/>
      <c r="EA18" s="1227"/>
      <c r="EB18" s="1227"/>
      <c r="EC18" s="1227"/>
      <c r="ED18" s="1227"/>
      <c r="EE18" s="1227"/>
      <c r="EF18" s="1227"/>
      <c r="EG18" s="1227"/>
      <c r="EH18" s="1227"/>
      <c r="EI18" s="1227"/>
      <c r="EJ18" s="1227"/>
      <c r="EK18" s="1227"/>
      <c r="EL18" s="1227"/>
      <c r="EM18" s="1227"/>
      <c r="EN18" s="1227"/>
      <c r="EO18" s="1227"/>
      <c r="EP18" s="1227"/>
      <c r="EQ18" s="1227"/>
      <c r="ER18" s="1227"/>
      <c r="ES18" s="1227"/>
      <c r="ET18" s="1227"/>
      <c r="EU18" s="1227"/>
      <c r="EV18" s="1227"/>
      <c r="EW18" s="1227"/>
      <c r="EX18" s="1227"/>
      <c r="EY18" s="1227"/>
      <c r="EZ18" s="1227"/>
      <c r="FA18" s="1227"/>
      <c r="FB18" s="1227"/>
      <c r="FC18" s="1227"/>
      <c r="FD18" s="1227"/>
      <c r="FE18" s="1227"/>
      <c r="FF18" s="1227"/>
      <c r="FG18" s="1227"/>
      <c r="FH18" s="1227"/>
      <c r="FI18" s="1227"/>
      <c r="FJ18" s="1227"/>
      <c r="FK18" s="1227"/>
      <c r="FL18" s="1227"/>
      <c r="FM18" s="1227"/>
      <c r="FN18" s="1227"/>
      <c r="FO18" s="1227"/>
      <c r="FP18" s="1227"/>
      <c r="FQ18" s="1227"/>
      <c r="FR18" s="1227"/>
      <c r="FS18" s="1227"/>
      <c r="FT18" s="1227"/>
      <c r="FU18" s="1227"/>
      <c r="FV18" s="1227"/>
      <c r="FW18" s="1227"/>
      <c r="FX18" s="1227"/>
      <c r="FY18" s="1227"/>
      <c r="FZ18" s="1227"/>
      <c r="GA18" s="1227"/>
      <c r="GB18" s="1227"/>
      <c r="GC18" s="1227"/>
      <c r="GD18" s="1227"/>
      <c r="GE18" s="1227"/>
      <c r="GF18" s="1227"/>
      <c r="GG18" s="1227"/>
      <c r="GH18" s="1227"/>
      <c r="GI18" s="1227"/>
      <c r="GJ18" s="1227"/>
      <c r="GK18" s="1227"/>
      <c r="GL18" s="1227"/>
      <c r="GM18" s="1227"/>
      <c r="GN18" s="1227"/>
      <c r="GO18" s="1227"/>
      <c r="GP18" s="1227"/>
      <c r="GQ18" s="1227"/>
      <c r="GR18" s="1227"/>
      <c r="GS18" s="1227"/>
      <c r="GT18" s="1227"/>
      <c r="GU18" s="1227"/>
      <c r="GV18" s="1227"/>
      <c r="GW18" s="1227"/>
      <c r="GX18" s="1227"/>
      <c r="GY18" s="1227"/>
      <c r="GZ18" s="1227"/>
      <c r="HA18" s="1227"/>
      <c r="HB18" s="1227"/>
      <c r="HC18" s="1227"/>
      <c r="HD18" s="1227"/>
      <c r="HE18" s="1227"/>
      <c r="HF18" s="1227"/>
      <c r="HG18" s="1227"/>
      <c r="HH18" s="1227"/>
      <c r="HI18" s="1227"/>
      <c r="HJ18" s="1227"/>
      <c r="HK18" s="1227"/>
      <c r="HL18" s="1227"/>
      <c r="HM18" s="1227"/>
      <c r="HN18" s="1227"/>
      <c r="HO18" s="1227"/>
      <c r="HP18" s="1227"/>
      <c r="HQ18" s="1227"/>
      <c r="HR18" s="1227"/>
      <c r="HS18" s="1227"/>
      <c r="HT18" s="1227"/>
      <c r="HU18" s="1227"/>
      <c r="HV18" s="1227"/>
      <c r="HW18" s="1227"/>
      <c r="HX18" s="1227"/>
      <c r="HY18" s="1227"/>
      <c r="HZ18" s="1227"/>
      <c r="IA18" s="1227"/>
      <c r="IB18" s="1227"/>
      <c r="IC18" s="1227"/>
      <c r="ID18" s="1227"/>
      <c r="IE18" s="1227"/>
      <c r="IF18" s="1227"/>
      <c r="IG18" s="1227"/>
      <c r="IH18" s="1227"/>
      <c r="II18" s="1227"/>
      <c r="IJ18" s="1227"/>
      <c r="IK18" s="1227"/>
      <c r="IL18" s="1227"/>
      <c r="IM18" s="1227"/>
      <c r="IN18" s="1227"/>
      <c r="IO18" s="1227"/>
      <c r="IP18" s="1227"/>
      <c r="IQ18" s="1227"/>
      <c r="IR18" s="1227"/>
      <c r="IS18" s="1227"/>
      <c r="IT18" s="1227"/>
      <c r="IU18" s="1227"/>
      <c r="IV18" s="1227"/>
      <c r="IW18" s="1227"/>
      <c r="IX18" s="1227"/>
      <c r="IY18" s="1227"/>
      <c r="IZ18" s="1227"/>
      <c r="JA18" s="1227"/>
      <c r="JB18" s="1227"/>
      <c r="JC18" s="1227"/>
      <c r="JD18" s="1227"/>
      <c r="JE18" s="1227"/>
      <c r="JF18" s="1227"/>
      <c r="JG18" s="1227"/>
      <c r="JH18" s="1227"/>
      <c r="JI18" s="1227"/>
      <c r="JJ18" s="1227"/>
      <c r="JK18" s="1227"/>
      <c r="JL18" s="1227"/>
      <c r="JM18" s="1227"/>
      <c r="JN18" s="1227"/>
      <c r="JO18" s="1227"/>
      <c r="JP18" s="1227"/>
      <c r="JQ18" s="1227"/>
      <c r="JR18" s="1227"/>
      <c r="JS18" s="1227"/>
      <c r="JT18" s="1227"/>
      <c r="JU18" s="1227"/>
      <c r="JV18" s="1227"/>
      <c r="JW18" s="1227"/>
    </row>
    <row r="19" spans="1:283" s="1230" customFormat="1" ht="19.149999999999999" customHeight="1">
      <c r="A19" s="1283"/>
      <c r="B19" s="1227"/>
      <c r="C19" s="1987" t="s">
        <v>319</v>
      </c>
      <c r="D19" s="1988"/>
      <c r="E19" s="1988"/>
      <c r="F19" s="1988"/>
      <c r="G19" s="1988"/>
      <c r="H19" s="1988"/>
      <c r="I19" s="1988"/>
      <c r="J19" s="1989"/>
      <c r="K19" s="1320">
        <f t="shared" ref="K19:BV19" si="42">SUM(K12:K18)</f>
        <v>0</v>
      </c>
      <c r="L19" s="1320">
        <f t="shared" si="42"/>
        <v>0</v>
      </c>
      <c r="M19" s="1320">
        <f t="shared" si="42"/>
        <v>0</v>
      </c>
      <c r="N19" s="1320">
        <f t="shared" si="42"/>
        <v>0</v>
      </c>
      <c r="O19" s="1320">
        <f t="shared" si="42"/>
        <v>2</v>
      </c>
      <c r="P19" s="1320">
        <f t="shared" si="42"/>
        <v>0</v>
      </c>
      <c r="Q19" s="1320">
        <f t="shared" si="42"/>
        <v>0</v>
      </c>
      <c r="R19" s="1320">
        <f t="shared" si="42"/>
        <v>2</v>
      </c>
      <c r="S19" s="1320">
        <f t="shared" si="42"/>
        <v>2</v>
      </c>
      <c r="T19" s="1320">
        <f t="shared" si="42"/>
        <v>0</v>
      </c>
      <c r="U19" s="1320">
        <f t="shared" si="42"/>
        <v>1</v>
      </c>
      <c r="V19" s="1320">
        <f t="shared" si="42"/>
        <v>0</v>
      </c>
      <c r="W19" s="1320">
        <f t="shared" si="42"/>
        <v>0</v>
      </c>
      <c r="X19" s="1320">
        <f t="shared" si="42"/>
        <v>0</v>
      </c>
      <c r="Y19" s="1320">
        <f t="shared" si="42"/>
        <v>1</v>
      </c>
      <c r="Z19" s="1320">
        <f t="shared" si="42"/>
        <v>0</v>
      </c>
      <c r="AA19" s="1320">
        <f t="shared" si="42"/>
        <v>0</v>
      </c>
      <c r="AB19" s="1320">
        <f t="shared" si="42"/>
        <v>1</v>
      </c>
      <c r="AC19" s="1320">
        <f t="shared" si="42"/>
        <v>8</v>
      </c>
      <c r="AD19" s="1320">
        <f t="shared" si="42"/>
        <v>0</v>
      </c>
      <c r="AE19" s="1320">
        <f t="shared" si="42"/>
        <v>2</v>
      </c>
      <c r="AF19" s="1320">
        <f t="shared" si="42"/>
        <v>4</v>
      </c>
      <c r="AG19" s="1320">
        <f t="shared" si="42"/>
        <v>6</v>
      </c>
      <c r="AH19" s="1320">
        <f t="shared" si="42"/>
        <v>1</v>
      </c>
      <c r="AI19" s="1320">
        <f t="shared" si="42"/>
        <v>2</v>
      </c>
      <c r="AJ19" s="1320">
        <f t="shared" si="42"/>
        <v>3</v>
      </c>
      <c r="AK19" s="1320">
        <f t="shared" si="42"/>
        <v>0</v>
      </c>
      <c r="AL19" s="1320">
        <f t="shared" si="42"/>
        <v>0</v>
      </c>
      <c r="AM19" s="1320">
        <f t="shared" si="42"/>
        <v>0</v>
      </c>
      <c r="AN19" s="1320">
        <f t="shared" si="42"/>
        <v>0</v>
      </c>
      <c r="AO19" s="1320">
        <f t="shared" si="42"/>
        <v>3</v>
      </c>
      <c r="AP19" s="1320">
        <f t="shared" si="42"/>
        <v>4</v>
      </c>
      <c r="AQ19" s="1320">
        <f t="shared" si="42"/>
        <v>2</v>
      </c>
      <c r="AR19" s="1320">
        <f t="shared" si="42"/>
        <v>0</v>
      </c>
      <c r="AS19" s="1320">
        <f t="shared" si="42"/>
        <v>3</v>
      </c>
      <c r="AT19" s="1320">
        <f t="shared" si="42"/>
        <v>3</v>
      </c>
      <c r="AU19" s="1320">
        <f t="shared" si="42"/>
        <v>3</v>
      </c>
      <c r="AV19" s="1320">
        <f t="shared" si="42"/>
        <v>0</v>
      </c>
      <c r="AW19" s="1320">
        <f t="shared" si="42"/>
        <v>1</v>
      </c>
      <c r="AX19" s="1320">
        <f t="shared" si="42"/>
        <v>0</v>
      </c>
      <c r="AY19" s="1320">
        <f t="shared" si="42"/>
        <v>0</v>
      </c>
      <c r="AZ19" s="1320">
        <f t="shared" si="42"/>
        <v>0</v>
      </c>
      <c r="BA19" s="1320">
        <f t="shared" si="42"/>
        <v>0</v>
      </c>
      <c r="BB19" s="1320">
        <f t="shared" si="42"/>
        <v>0</v>
      </c>
      <c r="BC19" s="1320">
        <f t="shared" si="42"/>
        <v>0</v>
      </c>
      <c r="BD19" s="1320">
        <f t="shared" si="42"/>
        <v>0</v>
      </c>
      <c r="BE19" s="1320">
        <f t="shared" si="42"/>
        <v>0</v>
      </c>
      <c r="BF19" s="1320">
        <f t="shared" si="42"/>
        <v>0</v>
      </c>
      <c r="BG19" s="1320">
        <f t="shared" si="42"/>
        <v>0</v>
      </c>
      <c r="BH19" s="1320">
        <f t="shared" si="42"/>
        <v>0</v>
      </c>
      <c r="BI19" s="1320">
        <f t="shared" si="42"/>
        <v>0</v>
      </c>
      <c r="BJ19" s="1320">
        <f t="shared" si="42"/>
        <v>0</v>
      </c>
      <c r="BK19" s="1320">
        <f t="shared" si="42"/>
        <v>0</v>
      </c>
      <c r="BL19" s="1320">
        <f t="shared" si="42"/>
        <v>0</v>
      </c>
      <c r="BM19" s="1320">
        <f t="shared" si="42"/>
        <v>0</v>
      </c>
      <c r="BN19" s="1320">
        <f t="shared" si="42"/>
        <v>0</v>
      </c>
      <c r="BO19" s="1320">
        <f t="shared" si="42"/>
        <v>0</v>
      </c>
      <c r="BP19" s="1320">
        <f t="shared" si="42"/>
        <v>0</v>
      </c>
      <c r="BQ19" s="1320">
        <f t="shared" si="42"/>
        <v>0</v>
      </c>
      <c r="BR19" s="1320">
        <f t="shared" si="42"/>
        <v>0</v>
      </c>
      <c r="BS19" s="1320">
        <f t="shared" si="42"/>
        <v>0</v>
      </c>
      <c r="BT19" s="1320">
        <f t="shared" si="42"/>
        <v>0</v>
      </c>
      <c r="BU19" s="1320">
        <f t="shared" si="42"/>
        <v>0</v>
      </c>
      <c r="BV19" s="1320">
        <f t="shared" si="42"/>
        <v>0</v>
      </c>
      <c r="BW19" s="1320">
        <f t="shared" ref="BW19:CD19" si="43">SUM(BW12:BW18)</f>
        <v>0</v>
      </c>
      <c r="BX19" s="1320">
        <f t="shared" si="43"/>
        <v>0</v>
      </c>
      <c r="BY19" s="1320">
        <f t="shared" si="43"/>
        <v>0</v>
      </c>
      <c r="BZ19" s="1320">
        <f t="shared" si="43"/>
        <v>0</v>
      </c>
      <c r="CA19" s="1320">
        <f t="shared" si="43"/>
        <v>0</v>
      </c>
      <c r="CB19" s="1320">
        <f t="shared" si="43"/>
        <v>0</v>
      </c>
      <c r="CC19" s="1320">
        <f t="shared" si="43"/>
        <v>0</v>
      </c>
      <c r="CD19" s="1320">
        <f t="shared" si="43"/>
        <v>32</v>
      </c>
      <c r="CE19" s="1496"/>
      <c r="CF19" s="1320"/>
      <c r="CG19" s="1321"/>
      <c r="CH19" s="1322">
        <f>SUM(CH12:CH18)</f>
        <v>115.70000000000002</v>
      </c>
      <c r="CI19" s="1322">
        <f>SUM(CI12:CI18)</f>
        <v>0</v>
      </c>
      <c r="CJ19" s="1322">
        <f>SUM(CJ12:CJ18)</f>
        <v>66.196057752322204</v>
      </c>
      <c r="CK19" s="318"/>
      <c r="CL19" s="318"/>
      <c r="CM19" s="318"/>
      <c r="CN19" s="1323"/>
      <c r="CO19" s="1323"/>
      <c r="CP19" s="318">
        <f>SUM(CP12:CP18)</f>
        <v>17983.916666666668</v>
      </c>
      <c r="CQ19" s="318">
        <f>SUM(CQ12:CQ18)</f>
        <v>11040</v>
      </c>
      <c r="CR19" s="1443">
        <f t="shared" si="15"/>
        <v>166.77730328454052</v>
      </c>
      <c r="CS19" s="1324"/>
      <c r="CT19" s="1325">
        <f>SUM(CT12:CT18)</f>
        <v>2415</v>
      </c>
      <c r="CU19" s="1325">
        <f>SUM(CU12:CU18)</f>
        <v>16215</v>
      </c>
      <c r="CV19" s="1325">
        <f>SUM(CV12:CV17)</f>
        <v>0</v>
      </c>
      <c r="CW19" s="1324"/>
      <c r="CX19" s="1326">
        <f>SUM(CX12:CX17)</f>
        <v>9.9</v>
      </c>
      <c r="CY19" s="1326">
        <f>SUM(CY12:CY17)</f>
        <v>0</v>
      </c>
      <c r="CZ19" s="1326">
        <f>SUM(CZ12:CZ18)</f>
        <v>3.6044525828835772</v>
      </c>
      <c r="DA19" s="1326">
        <f>SUM(DA12:DA17)</f>
        <v>16.899999999999999</v>
      </c>
      <c r="DB19" s="1326">
        <f>SUM(DB12:DB17)</f>
        <v>0</v>
      </c>
      <c r="DC19" s="1326">
        <f>SUM(DC12:DC18)</f>
        <v>7.266118698828798</v>
      </c>
      <c r="DD19" s="1326">
        <f>SUM(DD12:DD17)</f>
        <v>27.9</v>
      </c>
      <c r="DE19" s="1326">
        <f>SUM(DE12:DE17)</f>
        <v>0</v>
      </c>
      <c r="DF19" s="1326">
        <f>SUM(DF12:DF18)</f>
        <v>14.532237397657596</v>
      </c>
      <c r="DG19" s="1326">
        <f>SUM(DG12:DG17)</f>
        <v>19.5</v>
      </c>
      <c r="DH19" s="1326">
        <f>SUM(DH12:DH17)</f>
        <v>0</v>
      </c>
      <c r="DI19" s="1326">
        <f>SUM(DI12:DI18)</f>
        <v>16.763565187061715</v>
      </c>
      <c r="DJ19" s="1326">
        <f>SUM(DJ12:DJ17)</f>
        <v>16.8</v>
      </c>
      <c r="DK19" s="1326">
        <f>SUM(DK12:DK17)</f>
        <v>0</v>
      </c>
      <c r="DL19" s="1326">
        <f>SUM(DL12:DL18)</f>
        <v>14.417810331534309</v>
      </c>
      <c r="DM19" s="1326">
        <f>SUM(DM12:DM17)</f>
        <v>0</v>
      </c>
      <c r="DN19" s="1326">
        <f>SUM(DN12:DN17)</f>
        <v>0</v>
      </c>
      <c r="DO19" s="1326">
        <f>SUM(DO12:DO18)</f>
        <v>9.6118735543562046</v>
      </c>
      <c r="DP19" s="1326">
        <f>SUM(DP12:DP17)</f>
        <v>0</v>
      </c>
      <c r="DQ19" s="1326">
        <f>SUM(DQ12:DQ17)</f>
        <v>0</v>
      </c>
      <c r="DR19" s="1326">
        <f>SUM(DR12:DR17)</f>
        <v>0</v>
      </c>
      <c r="DZ19" s="1227"/>
      <c r="EA19" s="1227"/>
      <c r="EB19" s="1227"/>
      <c r="EC19" s="1227"/>
      <c r="ED19" s="1227"/>
      <c r="EE19" s="1227"/>
      <c r="EF19" s="1227"/>
      <c r="EG19" s="1227"/>
      <c r="EH19" s="1227"/>
      <c r="EI19" s="1227"/>
      <c r="EJ19" s="1227"/>
      <c r="EK19" s="1227"/>
      <c r="EL19" s="1227"/>
      <c r="EM19" s="1227"/>
      <c r="EN19" s="1227"/>
      <c r="EO19" s="1227"/>
      <c r="EP19" s="1227"/>
      <c r="EQ19" s="1227"/>
      <c r="ER19" s="1227"/>
      <c r="ES19" s="1227"/>
      <c r="ET19" s="1227"/>
      <c r="EU19" s="1227"/>
      <c r="EV19" s="1227"/>
      <c r="EW19" s="1227"/>
      <c r="EX19" s="1227"/>
      <c r="EY19" s="1227"/>
      <c r="EZ19" s="1227"/>
      <c r="FA19" s="1227"/>
      <c r="FB19" s="1227"/>
      <c r="FC19" s="1227"/>
      <c r="FD19" s="1227"/>
      <c r="FE19" s="1227"/>
      <c r="FF19" s="1227"/>
      <c r="FG19" s="1227"/>
      <c r="FH19" s="1227"/>
      <c r="FI19" s="1227"/>
      <c r="FJ19" s="1227"/>
      <c r="FK19" s="1227"/>
      <c r="FL19" s="1227"/>
      <c r="FM19" s="1227"/>
      <c r="FN19" s="1227"/>
      <c r="FO19" s="1227"/>
      <c r="FP19" s="1227"/>
      <c r="FQ19" s="1227"/>
      <c r="FR19" s="1227"/>
      <c r="FS19" s="1227"/>
      <c r="FT19" s="1227"/>
      <c r="FU19" s="1227"/>
      <c r="FV19" s="1227"/>
      <c r="FW19" s="1227"/>
      <c r="FX19" s="1227"/>
      <c r="FY19" s="1227"/>
      <c r="FZ19" s="1227"/>
      <c r="GA19" s="1227"/>
      <c r="GB19" s="1227"/>
      <c r="GC19" s="1227"/>
      <c r="GD19" s="1227"/>
      <c r="GE19" s="1227"/>
      <c r="GF19" s="1227"/>
      <c r="GG19" s="1227"/>
      <c r="GH19" s="1227"/>
      <c r="GI19" s="1227"/>
      <c r="GJ19" s="1227"/>
      <c r="GK19" s="1227"/>
      <c r="GL19" s="1227"/>
      <c r="GM19" s="1227"/>
      <c r="GN19" s="1227"/>
      <c r="GO19" s="1227"/>
      <c r="GP19" s="1227"/>
      <c r="GQ19" s="1227"/>
      <c r="GR19" s="1227"/>
      <c r="GS19" s="1227"/>
      <c r="GT19" s="1227"/>
      <c r="GU19" s="1227"/>
      <c r="GV19" s="1227"/>
      <c r="GW19" s="1227"/>
      <c r="GX19" s="1227"/>
      <c r="GY19" s="1227"/>
      <c r="GZ19" s="1227"/>
      <c r="HA19" s="1227"/>
      <c r="HB19" s="1227"/>
      <c r="HC19" s="1227"/>
      <c r="HD19" s="1227"/>
      <c r="HE19" s="1227"/>
      <c r="HF19" s="1227"/>
      <c r="HG19" s="1227"/>
      <c r="HH19" s="1227"/>
      <c r="HI19" s="1227"/>
      <c r="HJ19" s="1227"/>
      <c r="HK19" s="1227"/>
      <c r="HL19" s="1227"/>
      <c r="HM19" s="1227"/>
      <c r="HN19" s="1227"/>
      <c r="HO19" s="1227"/>
      <c r="HP19" s="1227"/>
      <c r="HQ19" s="1227"/>
      <c r="HR19" s="1227"/>
      <c r="HS19" s="1227"/>
      <c r="HT19" s="1227"/>
      <c r="HU19" s="1227"/>
      <c r="HV19" s="1227"/>
      <c r="HW19" s="1227"/>
      <c r="HX19" s="1227"/>
      <c r="HY19" s="1227"/>
      <c r="HZ19" s="1227"/>
      <c r="IA19" s="1227"/>
      <c r="IB19" s="1227"/>
      <c r="IC19" s="1227"/>
      <c r="ID19" s="1227"/>
      <c r="IE19" s="1227"/>
      <c r="IF19" s="1227"/>
      <c r="IG19" s="1227"/>
      <c r="IH19" s="1227"/>
      <c r="II19" s="1227"/>
      <c r="IJ19" s="1227"/>
      <c r="IK19" s="1227"/>
      <c r="IL19" s="1227"/>
      <c r="IM19" s="1227"/>
      <c r="IN19" s="1227"/>
      <c r="IO19" s="1227"/>
      <c r="IP19" s="1227"/>
      <c r="IQ19" s="1227"/>
      <c r="IR19" s="1227"/>
      <c r="IS19" s="1227"/>
      <c r="IT19" s="1227"/>
      <c r="IU19" s="1227"/>
      <c r="IV19" s="1227"/>
      <c r="IW19" s="1227"/>
      <c r="IX19" s="1227"/>
      <c r="IY19" s="1227"/>
      <c r="IZ19" s="1227"/>
      <c r="JA19" s="1227"/>
      <c r="JB19" s="1227"/>
      <c r="JC19" s="1227"/>
      <c r="JD19" s="1227"/>
      <c r="JE19" s="1227"/>
      <c r="JF19" s="1227"/>
      <c r="JG19" s="1227"/>
      <c r="JH19" s="1227"/>
      <c r="JI19" s="1227"/>
      <c r="JJ19" s="1227"/>
      <c r="JK19" s="1227"/>
      <c r="JL19" s="1227"/>
      <c r="JM19" s="1227"/>
      <c r="JN19" s="1227"/>
      <c r="JO19" s="1227"/>
      <c r="JP19" s="1227"/>
      <c r="JQ19" s="1227"/>
      <c r="JR19" s="1227"/>
      <c r="JS19" s="1227"/>
      <c r="JT19" s="1227"/>
      <c r="JU19" s="1227"/>
      <c r="JV19" s="1227"/>
      <c r="JW19" s="1227"/>
    </row>
    <row r="20" spans="1:283" s="1230" customFormat="1" ht="13.5" thickBot="1">
      <c r="A20" s="1226"/>
      <c r="B20" s="1227"/>
      <c r="C20" s="1327"/>
      <c r="D20" s="1328"/>
      <c r="E20" s="1328"/>
      <c r="F20" s="1328"/>
      <c r="G20" s="1328"/>
      <c r="H20" s="1328"/>
      <c r="I20" s="1328"/>
      <c r="J20" s="1328"/>
      <c r="K20" s="1329"/>
      <c r="L20" s="1329"/>
      <c r="M20" s="1329"/>
      <c r="N20" s="1329"/>
      <c r="O20" s="1329"/>
      <c r="P20" s="1329"/>
      <c r="Q20" s="1329"/>
      <c r="R20" s="1329"/>
      <c r="S20" s="1329"/>
      <c r="T20" s="1329"/>
      <c r="U20" s="1329"/>
      <c r="V20" s="1329"/>
      <c r="W20" s="1329"/>
      <c r="X20" s="1329"/>
      <c r="Y20" s="1329"/>
      <c r="Z20" s="1329"/>
      <c r="AA20" s="1329"/>
      <c r="AB20" s="1329"/>
      <c r="AC20" s="1329"/>
      <c r="AD20" s="1329"/>
      <c r="AE20" s="1329"/>
      <c r="AF20" s="1329"/>
      <c r="AG20" s="1329"/>
      <c r="AH20" s="1329"/>
      <c r="AI20" s="1329"/>
      <c r="AJ20" s="1329"/>
      <c r="AK20" s="1329"/>
      <c r="AL20" s="1329"/>
      <c r="AM20" s="1329"/>
      <c r="AN20" s="1329"/>
      <c r="AO20" s="1329"/>
      <c r="AP20" s="1329"/>
      <c r="AQ20" s="1329"/>
      <c r="AR20" s="1329"/>
      <c r="AS20" s="1329"/>
      <c r="AT20" s="1329"/>
      <c r="AU20" s="1329"/>
      <c r="AV20" s="1329"/>
      <c r="AW20" s="1329"/>
      <c r="AX20" s="1329"/>
      <c r="AY20" s="1329"/>
      <c r="AZ20" s="1329"/>
      <c r="BA20" s="1329"/>
      <c r="BB20" s="1329"/>
      <c r="BC20" s="1329"/>
      <c r="BD20" s="1329"/>
      <c r="BE20" s="1329"/>
      <c r="BF20" s="1329"/>
      <c r="BG20" s="1329"/>
      <c r="BH20" s="1329"/>
      <c r="BI20" s="1329"/>
      <c r="BJ20" s="1329"/>
      <c r="BK20" s="1329"/>
      <c r="BL20" s="1329"/>
      <c r="BM20" s="1329"/>
      <c r="BN20" s="1329"/>
      <c r="BO20" s="1329"/>
      <c r="BP20" s="1329"/>
      <c r="BQ20" s="1329"/>
      <c r="BR20" s="1329"/>
      <c r="BS20" s="1329"/>
      <c r="BT20" s="1329"/>
      <c r="BU20" s="1329"/>
      <c r="BV20" s="1329"/>
      <c r="BW20" s="1329"/>
      <c r="BX20" s="1329"/>
      <c r="BY20" s="1329"/>
      <c r="BZ20" s="1329"/>
      <c r="CA20" s="1329"/>
      <c r="CB20" s="1329"/>
      <c r="CC20" s="1329"/>
      <c r="CD20" s="1329"/>
      <c r="CE20" s="1330"/>
      <c r="CF20" s="1330"/>
      <c r="CG20" s="1330"/>
      <c r="CH20" s="1330"/>
      <c r="CI20" s="1330"/>
      <c r="CJ20" s="1331"/>
      <c r="CK20" s="129"/>
      <c r="CL20" s="129"/>
      <c r="CM20" s="129"/>
      <c r="CN20" s="1332"/>
      <c r="CO20" s="1332"/>
      <c r="CP20" s="1332"/>
      <c r="CQ20" s="1333"/>
      <c r="CR20" s="1444"/>
      <c r="CS20" s="1324"/>
      <c r="CT20" s="1279"/>
      <c r="CU20" s="1279"/>
      <c r="CV20" s="1334"/>
      <c r="CW20" s="1324"/>
      <c r="CX20" s="1326"/>
      <c r="CY20" s="1326"/>
      <c r="CZ20" s="1326"/>
      <c r="DA20" s="1326"/>
      <c r="DB20" s="1326"/>
      <c r="DC20" s="1326"/>
      <c r="DD20" s="1326"/>
      <c r="DE20" s="1326"/>
      <c r="DF20" s="1326"/>
      <c r="DG20" s="1326"/>
      <c r="DH20" s="1326"/>
      <c r="DI20" s="1326"/>
      <c r="DJ20" s="1326"/>
      <c r="DK20" s="1326"/>
      <c r="DL20" s="1326"/>
      <c r="DM20" s="1326"/>
      <c r="DN20" s="1326"/>
      <c r="DO20" s="1326"/>
      <c r="DP20" s="1326"/>
      <c r="DQ20" s="1326"/>
      <c r="DR20" s="1326"/>
      <c r="DZ20" s="1227"/>
      <c r="EA20" s="1227"/>
      <c r="EB20" s="1227"/>
      <c r="EC20" s="1227"/>
      <c r="ED20" s="1227"/>
      <c r="EE20" s="1227"/>
      <c r="EF20" s="1227"/>
      <c r="EG20" s="1227"/>
      <c r="EH20" s="1227"/>
      <c r="EI20" s="1227"/>
      <c r="EJ20" s="1227"/>
      <c r="EK20" s="1227"/>
      <c r="EL20" s="1227"/>
      <c r="EM20" s="1227"/>
      <c r="EN20" s="1227"/>
      <c r="EO20" s="1227"/>
      <c r="EP20" s="1227"/>
      <c r="EQ20" s="1227"/>
      <c r="ER20" s="1227"/>
      <c r="ES20" s="1227"/>
      <c r="ET20" s="1227"/>
      <c r="EU20" s="1227"/>
      <c r="EV20" s="1227"/>
      <c r="EW20" s="1227"/>
      <c r="EX20" s="1227"/>
      <c r="EY20" s="1227"/>
      <c r="EZ20" s="1227"/>
      <c r="FA20" s="1227"/>
      <c r="FB20" s="1227"/>
      <c r="FC20" s="1227"/>
      <c r="FD20" s="1227"/>
      <c r="FE20" s="1227"/>
      <c r="FF20" s="1227"/>
      <c r="FG20" s="1227"/>
      <c r="FH20" s="1227"/>
      <c r="FI20" s="1227"/>
      <c r="FJ20" s="1227"/>
      <c r="FK20" s="1227"/>
      <c r="FL20" s="1227"/>
      <c r="FM20" s="1227"/>
      <c r="FN20" s="1227"/>
      <c r="FO20" s="1227"/>
      <c r="FP20" s="1227"/>
      <c r="FQ20" s="1227"/>
      <c r="FR20" s="1227"/>
      <c r="FS20" s="1227"/>
      <c r="FT20" s="1227"/>
      <c r="FU20" s="1227"/>
      <c r="FV20" s="1227"/>
      <c r="FW20" s="1227"/>
      <c r="FX20" s="1227"/>
      <c r="FY20" s="1227"/>
      <c r="FZ20" s="1227"/>
      <c r="GA20" s="1227"/>
      <c r="GB20" s="1227"/>
      <c r="GC20" s="1227"/>
      <c r="GD20" s="1227"/>
      <c r="GE20" s="1227"/>
      <c r="GF20" s="1227"/>
      <c r="GG20" s="1227"/>
      <c r="GH20" s="1227"/>
      <c r="GI20" s="1227"/>
      <c r="GJ20" s="1227"/>
      <c r="GK20" s="1227"/>
      <c r="GL20" s="1227"/>
      <c r="GM20" s="1227"/>
      <c r="GN20" s="1227"/>
      <c r="GO20" s="1227"/>
      <c r="GP20" s="1227"/>
      <c r="GQ20" s="1227"/>
      <c r="GR20" s="1227"/>
      <c r="GS20" s="1227"/>
      <c r="GT20" s="1227"/>
      <c r="GU20" s="1227"/>
      <c r="GV20" s="1227"/>
      <c r="GW20" s="1227"/>
      <c r="GX20" s="1227"/>
      <c r="GY20" s="1227"/>
      <c r="GZ20" s="1227"/>
      <c r="HA20" s="1227"/>
      <c r="HB20" s="1227"/>
      <c r="HC20" s="1227"/>
      <c r="HD20" s="1227"/>
      <c r="HE20" s="1227"/>
      <c r="HF20" s="1227"/>
      <c r="HG20" s="1227"/>
      <c r="HH20" s="1227"/>
      <c r="HI20" s="1227"/>
      <c r="HJ20" s="1227"/>
      <c r="HK20" s="1227"/>
      <c r="HL20" s="1227"/>
      <c r="HM20" s="1227"/>
      <c r="HN20" s="1227"/>
      <c r="HO20" s="1227"/>
      <c r="HP20" s="1227"/>
      <c r="HQ20" s="1227"/>
      <c r="HR20" s="1227"/>
      <c r="HS20" s="1227"/>
      <c r="HT20" s="1227"/>
      <c r="HU20" s="1227"/>
      <c r="HV20" s="1227"/>
      <c r="HW20" s="1227"/>
      <c r="HX20" s="1227"/>
      <c r="HY20" s="1227"/>
      <c r="HZ20" s="1227"/>
      <c r="IA20" s="1227"/>
      <c r="IB20" s="1227"/>
      <c r="IC20" s="1227"/>
      <c r="ID20" s="1227"/>
      <c r="IE20" s="1227"/>
      <c r="IF20" s="1227"/>
      <c r="IG20" s="1227"/>
      <c r="IH20" s="1227"/>
      <c r="II20" s="1227"/>
      <c r="IJ20" s="1227"/>
      <c r="IK20" s="1227"/>
      <c r="IL20" s="1227"/>
      <c r="IM20" s="1227"/>
      <c r="IN20" s="1227"/>
      <c r="IO20" s="1227"/>
      <c r="IP20" s="1227"/>
      <c r="IQ20" s="1227"/>
      <c r="IR20" s="1227"/>
      <c r="IS20" s="1227"/>
      <c r="IT20" s="1227"/>
      <c r="IU20" s="1227"/>
      <c r="IV20" s="1227"/>
      <c r="IW20" s="1227"/>
      <c r="IX20" s="1227"/>
      <c r="IY20" s="1227"/>
      <c r="IZ20" s="1227"/>
      <c r="JA20" s="1227"/>
      <c r="JB20" s="1227"/>
      <c r="JC20" s="1227"/>
      <c r="JD20" s="1227"/>
      <c r="JE20" s="1227"/>
      <c r="JF20" s="1227"/>
      <c r="JG20" s="1227"/>
      <c r="JH20" s="1227"/>
      <c r="JI20" s="1227"/>
      <c r="JJ20" s="1227"/>
      <c r="JK20" s="1227"/>
      <c r="JL20" s="1227"/>
      <c r="JM20" s="1227"/>
      <c r="JN20" s="1227"/>
      <c r="JO20" s="1227"/>
      <c r="JP20" s="1227"/>
      <c r="JQ20" s="1227"/>
      <c r="JR20" s="1227"/>
      <c r="JS20" s="1227"/>
      <c r="JT20" s="1227"/>
      <c r="JU20" s="1227"/>
      <c r="JV20" s="1227"/>
      <c r="JW20" s="1227"/>
    </row>
    <row r="21" spans="1:283" s="1230" customFormat="1" ht="13.5" thickBot="1">
      <c r="A21" s="1226"/>
      <c r="B21" s="1271"/>
      <c r="C21" s="1497" t="s">
        <v>320</v>
      </c>
      <c r="D21" s="1273"/>
      <c r="E21" s="1273"/>
      <c r="F21" s="1273"/>
      <c r="G21" s="1273"/>
      <c r="H21" s="1273"/>
      <c r="I21" s="1273"/>
      <c r="J21" s="1273"/>
      <c r="K21" s="1274"/>
      <c r="L21" s="1274"/>
      <c r="M21" s="1274"/>
      <c r="N21" s="1274"/>
      <c r="O21" s="1274"/>
      <c r="P21" s="1274"/>
      <c r="Q21" s="1274"/>
      <c r="R21" s="1274"/>
      <c r="S21" s="1274"/>
      <c r="T21" s="1274"/>
      <c r="U21" s="1274"/>
      <c r="V21" s="1274"/>
      <c r="W21" s="1274"/>
      <c r="X21" s="1274"/>
      <c r="Y21" s="1274"/>
      <c r="Z21" s="1274"/>
      <c r="AA21" s="1274"/>
      <c r="AB21" s="1274"/>
      <c r="AC21" s="1274"/>
      <c r="AD21" s="1274"/>
      <c r="AE21" s="1274"/>
      <c r="AF21" s="1274"/>
      <c r="AG21" s="1274"/>
      <c r="AH21" s="1274"/>
      <c r="AI21" s="1274"/>
      <c r="AJ21" s="1274"/>
      <c r="AK21" s="1274"/>
      <c r="AL21" s="1274"/>
      <c r="AM21" s="1274"/>
      <c r="AN21" s="1274"/>
      <c r="AO21" s="1274"/>
      <c r="AP21" s="1274"/>
      <c r="AQ21" s="1274"/>
      <c r="AR21" s="1274"/>
      <c r="AS21" s="1274"/>
      <c r="AT21" s="1274"/>
      <c r="AU21" s="1274"/>
      <c r="AV21" s="1274"/>
      <c r="AW21" s="1274"/>
      <c r="AX21" s="1274"/>
      <c r="AY21" s="1274"/>
      <c r="AZ21" s="1274"/>
      <c r="BA21" s="1274"/>
      <c r="BB21" s="1274"/>
      <c r="BC21" s="1274"/>
      <c r="BD21" s="1274"/>
      <c r="BE21" s="1274"/>
      <c r="BF21" s="1274"/>
      <c r="BG21" s="1274"/>
      <c r="BH21" s="1274"/>
      <c r="BI21" s="1274"/>
      <c r="BJ21" s="1274"/>
      <c r="BK21" s="1274"/>
      <c r="BL21" s="1274"/>
      <c r="BM21" s="1274"/>
      <c r="BN21" s="1274"/>
      <c r="BO21" s="1274"/>
      <c r="BP21" s="1274"/>
      <c r="BQ21" s="1274"/>
      <c r="BR21" s="1274"/>
      <c r="BS21" s="1274"/>
      <c r="BT21" s="1274"/>
      <c r="BU21" s="1274"/>
      <c r="BV21" s="1274"/>
      <c r="BW21" s="1274"/>
      <c r="BX21" s="1274"/>
      <c r="BY21" s="1274"/>
      <c r="BZ21" s="1274"/>
      <c r="CA21" s="1274"/>
      <c r="CB21" s="1274"/>
      <c r="CC21" s="1274"/>
      <c r="CD21" s="1274"/>
      <c r="CE21" s="1274"/>
      <c r="CF21" s="1274"/>
      <c r="CG21" s="1274"/>
      <c r="CH21" s="1276"/>
      <c r="CI21" s="1274"/>
      <c r="CJ21" s="1274"/>
      <c r="CK21" s="541"/>
      <c r="CL21" s="541"/>
      <c r="CM21" s="195"/>
      <c r="CN21" s="556"/>
      <c r="CO21" s="196"/>
      <c r="CP21" s="197"/>
      <c r="CQ21" s="1277"/>
      <c r="CR21" s="1278"/>
      <c r="CS21" s="1232"/>
      <c r="CT21" s="1279"/>
      <c r="CU21" s="1279"/>
      <c r="CV21" s="1279"/>
      <c r="CW21" s="1232"/>
      <c r="CX21" s="1984">
        <v>1</v>
      </c>
      <c r="CY21" s="1985"/>
      <c r="CZ21" s="1986"/>
      <c r="DA21" s="1984">
        <v>2</v>
      </c>
      <c r="DB21" s="1985"/>
      <c r="DC21" s="1986"/>
      <c r="DD21" s="1984">
        <v>3</v>
      </c>
      <c r="DE21" s="1985"/>
      <c r="DF21" s="1986"/>
      <c r="DG21" s="1984">
        <v>4</v>
      </c>
      <c r="DH21" s="1985"/>
      <c r="DI21" s="1986"/>
      <c r="DJ21" s="1984">
        <v>5</v>
      </c>
      <c r="DK21" s="1985"/>
      <c r="DL21" s="1986"/>
      <c r="DM21" s="1984">
        <v>6</v>
      </c>
      <c r="DN21" s="1985"/>
      <c r="DO21" s="1986"/>
      <c r="DP21" s="1984">
        <v>7</v>
      </c>
      <c r="DQ21" s="1985"/>
      <c r="DR21" s="1986"/>
      <c r="DZ21" s="1227"/>
      <c r="EA21" s="1227"/>
      <c r="EB21" s="1227"/>
      <c r="EC21" s="1227"/>
      <c r="ED21" s="1227"/>
      <c r="EE21" s="1227"/>
      <c r="EF21" s="1227"/>
      <c r="EG21" s="1227"/>
      <c r="EH21" s="1227"/>
      <c r="EI21" s="1227"/>
      <c r="EJ21" s="1227"/>
      <c r="EK21" s="1227"/>
      <c r="EL21" s="1227"/>
      <c r="EM21" s="1227"/>
      <c r="EN21" s="1227"/>
      <c r="EO21" s="1227"/>
      <c r="EP21" s="1227"/>
      <c r="EQ21" s="1227"/>
      <c r="ER21" s="1227"/>
      <c r="ES21" s="1227"/>
      <c r="ET21" s="1227"/>
      <c r="EU21" s="1227"/>
      <c r="EV21" s="1227"/>
      <c r="EW21" s="1227"/>
      <c r="EX21" s="1227"/>
      <c r="EY21" s="1227"/>
      <c r="EZ21" s="1227"/>
      <c r="FA21" s="1227"/>
      <c r="FB21" s="1227"/>
      <c r="FC21" s="1227"/>
      <c r="FD21" s="1227"/>
      <c r="FE21" s="1227"/>
      <c r="FF21" s="1227"/>
      <c r="FG21" s="1227"/>
      <c r="FH21" s="1227"/>
      <c r="FI21" s="1227"/>
      <c r="FJ21" s="1227"/>
      <c r="FK21" s="1227"/>
      <c r="FL21" s="1227"/>
      <c r="FM21" s="1227"/>
      <c r="FN21" s="1227"/>
      <c r="FO21" s="1227"/>
      <c r="FP21" s="1227"/>
      <c r="FQ21" s="1227"/>
      <c r="FR21" s="1227"/>
      <c r="FS21" s="1227"/>
      <c r="FT21" s="1227"/>
      <c r="FU21" s="1227"/>
      <c r="FV21" s="1227"/>
      <c r="FW21" s="1227"/>
      <c r="FX21" s="1227"/>
      <c r="FY21" s="1227"/>
      <c r="FZ21" s="1227"/>
      <c r="GA21" s="1227"/>
      <c r="GB21" s="1227"/>
      <c r="GC21" s="1227"/>
      <c r="GD21" s="1227"/>
      <c r="GE21" s="1227"/>
      <c r="GF21" s="1227"/>
      <c r="GG21" s="1227"/>
      <c r="GH21" s="1227"/>
      <c r="GI21" s="1227"/>
      <c r="GJ21" s="1227"/>
      <c r="GK21" s="1227"/>
      <c r="GL21" s="1227"/>
      <c r="GM21" s="1227"/>
      <c r="GN21" s="1227"/>
      <c r="GO21" s="1227"/>
      <c r="GP21" s="1227"/>
      <c r="GQ21" s="1227"/>
      <c r="GR21" s="1227"/>
      <c r="GS21" s="1227"/>
      <c r="GT21" s="1227"/>
      <c r="GU21" s="1227"/>
      <c r="GV21" s="1227"/>
      <c r="GW21" s="1227"/>
      <c r="GX21" s="1227"/>
      <c r="GY21" s="1227"/>
      <c r="GZ21" s="1227"/>
      <c r="HA21" s="1227"/>
      <c r="HB21" s="1227"/>
      <c r="HC21" s="1227"/>
      <c r="HD21" s="1227"/>
      <c r="HE21" s="1227"/>
      <c r="HF21" s="1227"/>
      <c r="HG21" s="1227"/>
      <c r="HH21" s="1227"/>
      <c r="HI21" s="1227"/>
      <c r="HJ21" s="1227"/>
      <c r="HK21" s="1227"/>
      <c r="HL21" s="1227"/>
      <c r="HM21" s="1227"/>
      <c r="HN21" s="1227"/>
      <c r="HO21" s="1227"/>
      <c r="HP21" s="1227"/>
      <c r="HQ21" s="1227"/>
      <c r="HR21" s="1227"/>
      <c r="HS21" s="1227"/>
      <c r="HT21" s="1227"/>
      <c r="HU21" s="1227"/>
      <c r="HV21" s="1227"/>
      <c r="HW21" s="1227"/>
      <c r="HX21" s="1227"/>
      <c r="HY21" s="1227"/>
      <c r="HZ21" s="1227"/>
      <c r="IA21" s="1227"/>
      <c r="IB21" s="1227"/>
      <c r="IC21" s="1227"/>
      <c r="ID21" s="1227"/>
      <c r="IE21" s="1227"/>
      <c r="IF21" s="1227"/>
      <c r="IG21" s="1227"/>
      <c r="IH21" s="1227"/>
      <c r="II21" s="1227"/>
      <c r="IJ21" s="1227"/>
      <c r="IK21" s="1227"/>
      <c r="IL21" s="1227"/>
      <c r="IM21" s="1227"/>
      <c r="IN21" s="1227"/>
      <c r="IO21" s="1227"/>
      <c r="IP21" s="1227"/>
      <c r="IQ21" s="1227"/>
      <c r="IR21" s="1227"/>
      <c r="IS21" s="1227"/>
      <c r="IT21" s="1227"/>
      <c r="IU21" s="1227"/>
      <c r="IV21" s="1227"/>
      <c r="IW21" s="1227"/>
      <c r="IX21" s="1227"/>
      <c r="IY21" s="1227"/>
      <c r="IZ21" s="1227"/>
      <c r="JA21" s="1227"/>
      <c r="JB21" s="1227"/>
      <c r="JC21" s="1227"/>
      <c r="JD21" s="1227"/>
      <c r="JE21" s="1227"/>
      <c r="JF21" s="1227"/>
      <c r="JG21" s="1227"/>
      <c r="JH21" s="1227"/>
      <c r="JI21" s="1227"/>
      <c r="JJ21" s="1227"/>
      <c r="JK21" s="1227"/>
      <c r="JL21" s="1227"/>
      <c r="JM21" s="1227"/>
      <c r="JN21" s="1227"/>
      <c r="JO21" s="1227"/>
      <c r="JP21" s="1227"/>
      <c r="JQ21" s="1227"/>
      <c r="JR21" s="1227"/>
      <c r="JS21" s="1227"/>
      <c r="JT21" s="1227"/>
      <c r="JU21" s="1227"/>
      <c r="JV21" s="1227"/>
      <c r="JW21" s="1227"/>
    </row>
    <row r="22" spans="1:283" s="1230" customFormat="1">
      <c r="A22" s="1283"/>
      <c r="B22" s="1271"/>
      <c r="C22" s="178" t="s">
        <v>303</v>
      </c>
      <c r="D22" s="1284">
        <v>0.25</v>
      </c>
      <c r="E22" s="1285" t="s">
        <v>304</v>
      </c>
      <c r="F22" s="1285" t="s">
        <v>305</v>
      </c>
      <c r="G22" s="1286" t="str">
        <f t="shared" ref="G22:G53" si="44">IF(D22&lt;=0.541,"DAY",(IF(D22&lt;=0.74930556,"EARLY",(IF(D22&lt;=0.97916667,"PRIME","LATE")))))</f>
        <v>DAY</v>
      </c>
      <c r="H22" s="1287" t="s">
        <v>256</v>
      </c>
      <c r="I22" s="1286" t="s">
        <v>306</v>
      </c>
      <c r="J22" s="1286" t="s">
        <v>307</v>
      </c>
      <c r="K22" s="1288"/>
      <c r="L22" s="1288"/>
      <c r="M22" s="1288"/>
      <c r="N22" s="1288"/>
      <c r="O22" s="1288">
        <v>1</v>
      </c>
      <c r="P22" s="1289"/>
      <c r="Q22" s="1289"/>
      <c r="R22" s="1288"/>
      <c r="S22" s="1288">
        <v>1</v>
      </c>
      <c r="T22" s="1288"/>
      <c r="U22" s="1288"/>
      <c r="V22" s="1288"/>
      <c r="W22" s="1289"/>
      <c r="X22" s="1289"/>
      <c r="Y22" s="1288"/>
      <c r="Z22" s="1288"/>
      <c r="AA22" s="1288"/>
      <c r="AB22" s="1288"/>
      <c r="AC22" s="1288"/>
      <c r="AD22" s="1289"/>
      <c r="AE22" s="1289"/>
      <c r="AF22" s="1288"/>
      <c r="AG22" s="1288"/>
      <c r="AH22" s="1288"/>
      <c r="AI22" s="1288"/>
      <c r="AJ22" s="1288"/>
      <c r="AK22" s="1289"/>
      <c r="AL22" s="1289"/>
      <c r="AM22" s="1290"/>
      <c r="AN22" s="1290"/>
      <c r="AO22" s="1288"/>
      <c r="AP22" s="1288"/>
      <c r="AQ22" s="1288"/>
      <c r="AR22" s="1289"/>
      <c r="AS22" s="1289"/>
      <c r="AT22" s="1288"/>
      <c r="AU22" s="1288"/>
      <c r="AV22" s="1288"/>
      <c r="AW22" s="1288"/>
      <c r="AX22" s="1288"/>
      <c r="AY22" s="1289"/>
      <c r="AZ22" s="1289"/>
      <c r="BA22" s="1288"/>
      <c r="BB22" s="1288"/>
      <c r="BC22" s="1288"/>
      <c r="BD22" s="1288"/>
      <c r="BE22" s="1288"/>
      <c r="BF22" s="1289"/>
      <c r="BG22" s="1289"/>
      <c r="BH22" s="1288"/>
      <c r="BI22" s="1288"/>
      <c r="BJ22" s="1288"/>
      <c r="BK22" s="1288"/>
      <c r="BL22" s="1288"/>
      <c r="BM22" s="1289"/>
      <c r="BN22" s="1289"/>
      <c r="BO22" s="1288"/>
      <c r="BP22" s="1288"/>
      <c r="BQ22" s="1288"/>
      <c r="BR22" s="1288"/>
      <c r="BS22" s="1288"/>
      <c r="BT22" s="1289"/>
      <c r="BU22" s="1289"/>
      <c r="BV22" s="1288"/>
      <c r="BW22" s="1288"/>
      <c r="BX22" s="1288"/>
      <c r="BY22" s="1288"/>
      <c r="BZ22" s="1288"/>
      <c r="CA22" s="1289"/>
      <c r="CB22" s="1289"/>
      <c r="CC22" s="1288"/>
      <c r="CD22" s="1291">
        <f t="shared" ref="CD22:CD53" si="45">SUM(K22:CC22)</f>
        <v>2</v>
      </c>
      <c r="CE22" s="186"/>
      <c r="CF22" s="187">
        <v>2.5</v>
      </c>
      <c r="CG22" s="188">
        <f t="shared" ref="CG22:CG53" si="46">(CE22*$CH$7)+(CF22*$CI$7)</f>
        <v>1.0696616734588977</v>
      </c>
      <c r="CH22" s="189">
        <f t="shared" ref="CH22:CH53" si="47">+CD22*CE22</f>
        <v>0</v>
      </c>
      <c r="CI22" s="190">
        <f t="shared" ref="CI22:CI53" si="48">+CD22*CF22</f>
        <v>5</v>
      </c>
      <c r="CJ22" s="191">
        <f t="shared" ref="CJ22:CJ53" si="49">CD22*CG22</f>
        <v>2.1393233469177955</v>
      </c>
      <c r="CK22" s="542" t="e">
        <f>13.8*3.8*I22</f>
        <v>#VALUE!</v>
      </c>
      <c r="CL22" s="542">
        <f>13.8*3.8*J22</f>
        <v>2097.6</v>
      </c>
      <c r="CM22" s="733">
        <f t="shared" ref="CM22:CM53" si="50">CL22/30*J22</f>
        <v>2796.8</v>
      </c>
      <c r="CN22" s="542"/>
      <c r="CO22" s="247">
        <v>280.67</v>
      </c>
      <c r="CP22" s="247">
        <f t="shared" ref="CP22:CP53" si="51">CM22*CD22</f>
        <v>5593.6</v>
      </c>
      <c r="CQ22" s="247">
        <f t="shared" ref="CQ22:CQ53" si="52">CO22*CD22</f>
        <v>561.34</v>
      </c>
      <c r="CR22" s="1335">
        <f t="shared" ref="CR22:CR54" si="53">CQ22/CJ22</f>
        <v>262.39137753941867</v>
      </c>
      <c r="CS22" s="1279"/>
      <c r="CT22" s="1279">
        <f t="shared" ref="CT22" si="54">SUM(K22:W22)*CO22</f>
        <v>561.34</v>
      </c>
      <c r="CU22" s="1279">
        <f t="shared" ref="CU22" si="55">SUM(X22:AX22)*CO22</f>
        <v>0</v>
      </c>
      <c r="CV22" s="1279"/>
      <c r="CW22" s="1279"/>
      <c r="CX22" s="1294">
        <f t="shared" ref="CX22:CX53" si="56">COUNTA(R22:X22)*$CE22</f>
        <v>0</v>
      </c>
      <c r="CY22" s="1295">
        <f t="shared" ref="CY22:CY53" si="57">COUNTA(R22:X22)*$CF22</f>
        <v>2.5</v>
      </c>
      <c r="CZ22" s="1296">
        <f>COUNTA(K22:Q22)*$CG22</f>
        <v>1.0696616734588977</v>
      </c>
      <c r="DA22" s="1294">
        <f t="shared" ref="DA22:DA53" si="58">COUNTA(Y22:AE22)*$CE22</f>
        <v>0</v>
      </c>
      <c r="DB22" s="1295">
        <f t="shared" ref="DB22:DB53" si="59">COUNTA(Y22:AE22)*$CF22</f>
        <v>0</v>
      </c>
      <c r="DC22" s="1296">
        <f>COUNTA(R22:X22)*$CG22</f>
        <v>1.0696616734588977</v>
      </c>
      <c r="DD22" s="1294">
        <f t="shared" ref="DD22:DD53" si="60">COUNTA(AF22:AL22)*$CE22</f>
        <v>0</v>
      </c>
      <c r="DE22" s="1295">
        <f t="shared" ref="DE22:DE53" si="61">COUNTA(AF22:AL22)*$CF22</f>
        <v>0</v>
      </c>
      <c r="DF22" s="1296">
        <f>COUNTA(Y22:AE22)*$CG22</f>
        <v>0</v>
      </c>
      <c r="DG22" s="1294">
        <f t="shared" ref="DG22:DG53" si="62">COUNTA(AM22:AS22)*$CE22</f>
        <v>0</v>
      </c>
      <c r="DH22" s="1295">
        <f t="shared" ref="DH22:DH53" si="63">COUNTA(AM22:AS22)*$CF22</f>
        <v>0</v>
      </c>
      <c r="DI22" s="1296">
        <f>COUNTA(AF22:AL22)*$CG22</f>
        <v>0</v>
      </c>
      <c r="DJ22" s="1294">
        <f t="shared" ref="DJ22:DJ53" si="64">COUNTA(AT22:AZ22)*$CE22</f>
        <v>0</v>
      </c>
      <c r="DK22" s="1295">
        <f t="shared" ref="DK22:DK53" si="65">COUNTA(AT22:AZ22)*$CF22</f>
        <v>0</v>
      </c>
      <c r="DL22" s="1296">
        <f>COUNTA(AM22:AS22)*$CG22</f>
        <v>0</v>
      </c>
      <c r="DM22" s="1294">
        <f t="shared" ref="DM22:DM53" si="66">COUNTA(BA22:BG22)*$CE22</f>
        <v>0</v>
      </c>
      <c r="DN22" s="1295">
        <f t="shared" ref="DN22:DN53" si="67">COUNTA(BA22:BG22)*$CF22</f>
        <v>0</v>
      </c>
      <c r="DO22" s="1296">
        <f>COUNTA(AT22:AX22)*$CG22</f>
        <v>0</v>
      </c>
      <c r="DP22" s="1294">
        <f t="shared" ref="DP22:DP53" si="68">COUNTA(BH22:BN22)*$CE22</f>
        <v>0</v>
      </c>
      <c r="DQ22" s="1295">
        <f t="shared" ref="DQ22:DQ53" si="69">COUNTA(BH22:BN22)*$CF22</f>
        <v>0</v>
      </c>
      <c r="DR22" s="1296">
        <f t="shared" ref="DR22:DR53" si="70">COUNTA(BH22:BN22)*$CG22</f>
        <v>0</v>
      </c>
      <c r="DZ22" s="1227"/>
      <c r="EA22" s="1227"/>
      <c r="EB22" s="1227"/>
      <c r="EC22" s="1227"/>
      <c r="ED22" s="1227"/>
      <c r="EE22" s="1227"/>
      <c r="EF22" s="1227"/>
      <c r="EG22" s="1227"/>
      <c r="EH22" s="1227"/>
      <c r="EI22" s="1227"/>
      <c r="EJ22" s="1227"/>
      <c r="EK22" s="1227"/>
      <c r="EL22" s="1227"/>
      <c r="EM22" s="1227"/>
      <c r="EN22" s="1227"/>
      <c r="EO22" s="1227"/>
      <c r="EP22" s="1227"/>
      <c r="EQ22" s="1227"/>
      <c r="ER22" s="1227"/>
      <c r="ES22" s="1227"/>
      <c r="ET22" s="1227"/>
      <c r="EU22" s="1227"/>
      <c r="EV22" s="1227"/>
      <c r="EW22" s="1227"/>
      <c r="EX22" s="1227"/>
      <c r="EY22" s="1227"/>
      <c r="EZ22" s="1227"/>
      <c r="FA22" s="1227"/>
      <c r="FB22" s="1227"/>
      <c r="FC22" s="1227"/>
      <c r="FD22" s="1227"/>
      <c r="FE22" s="1227"/>
      <c r="FF22" s="1227"/>
      <c r="FG22" s="1227"/>
      <c r="FH22" s="1227"/>
      <c r="FI22" s="1227"/>
      <c r="FJ22" s="1227"/>
      <c r="FK22" s="1227"/>
      <c r="FL22" s="1227"/>
      <c r="FM22" s="1227"/>
      <c r="FN22" s="1227"/>
      <c r="FO22" s="1227"/>
      <c r="FP22" s="1227"/>
      <c r="FQ22" s="1227"/>
      <c r="FR22" s="1227"/>
      <c r="FS22" s="1227"/>
      <c r="FT22" s="1227"/>
      <c r="FU22" s="1227"/>
      <c r="FV22" s="1227"/>
      <c r="FW22" s="1227"/>
      <c r="FX22" s="1227"/>
      <c r="FY22" s="1227"/>
      <c r="FZ22" s="1227"/>
      <c r="GA22" s="1227"/>
      <c r="GB22" s="1227"/>
      <c r="GC22" s="1227"/>
      <c r="GD22" s="1227"/>
      <c r="GE22" s="1227"/>
      <c r="GF22" s="1227"/>
      <c r="GG22" s="1227"/>
      <c r="GH22" s="1227"/>
      <c r="GI22" s="1227"/>
      <c r="GJ22" s="1227"/>
      <c r="GK22" s="1227"/>
      <c r="GL22" s="1227"/>
      <c r="GM22" s="1227"/>
      <c r="GN22" s="1227"/>
      <c r="GO22" s="1227"/>
      <c r="GP22" s="1227"/>
      <c r="GQ22" s="1227"/>
      <c r="GR22" s="1227"/>
      <c r="GS22" s="1227"/>
      <c r="GT22" s="1227"/>
      <c r="GU22" s="1227"/>
      <c r="GV22" s="1227"/>
      <c r="GW22" s="1227"/>
      <c r="GX22" s="1227"/>
      <c r="GY22" s="1227"/>
      <c r="GZ22" s="1227"/>
      <c r="HA22" s="1227"/>
      <c r="HB22" s="1227"/>
      <c r="HC22" s="1227"/>
      <c r="HD22" s="1227"/>
      <c r="HE22" s="1227"/>
      <c r="HF22" s="1227"/>
      <c r="HG22" s="1227"/>
      <c r="HH22" s="1227"/>
      <c r="HI22" s="1227"/>
      <c r="HJ22" s="1227"/>
      <c r="HK22" s="1227"/>
      <c r="HL22" s="1227"/>
      <c r="HM22" s="1227"/>
      <c r="HN22" s="1227"/>
      <c r="HO22" s="1227"/>
      <c r="HP22" s="1227"/>
      <c r="HQ22" s="1227"/>
      <c r="HR22" s="1227"/>
      <c r="HS22" s="1227"/>
      <c r="HT22" s="1227"/>
      <c r="HU22" s="1227"/>
      <c r="HV22" s="1227"/>
      <c r="HW22" s="1227"/>
      <c r="HX22" s="1227"/>
      <c r="HY22" s="1227"/>
      <c r="HZ22" s="1227"/>
      <c r="IA22" s="1227"/>
      <c r="IB22" s="1227"/>
      <c r="IC22" s="1227"/>
      <c r="ID22" s="1227"/>
      <c r="IE22" s="1227"/>
      <c r="IF22" s="1227"/>
      <c r="IG22" s="1227"/>
      <c r="IH22" s="1227"/>
      <c r="II22" s="1227"/>
      <c r="IJ22" s="1227"/>
      <c r="IK22" s="1227"/>
      <c r="IL22" s="1227"/>
      <c r="IM22" s="1227"/>
      <c r="IN22" s="1227"/>
      <c r="IO22" s="1227"/>
      <c r="IP22" s="1227"/>
      <c r="IQ22" s="1227"/>
      <c r="IR22" s="1227"/>
      <c r="IS22" s="1227"/>
      <c r="IT22" s="1227"/>
      <c r="IU22" s="1227"/>
      <c r="IV22" s="1227"/>
      <c r="IW22" s="1227"/>
      <c r="IX22" s="1227"/>
      <c r="IY22" s="1227"/>
      <c r="IZ22" s="1227"/>
      <c r="JA22" s="1227"/>
      <c r="JB22" s="1227"/>
      <c r="JC22" s="1227"/>
      <c r="JD22" s="1227"/>
      <c r="JE22" s="1227"/>
      <c r="JF22" s="1227"/>
      <c r="JG22" s="1227"/>
      <c r="JH22" s="1227"/>
      <c r="JI22" s="1227"/>
      <c r="JJ22" s="1227"/>
      <c r="JK22" s="1227"/>
      <c r="JL22" s="1227"/>
      <c r="JM22" s="1227"/>
      <c r="JN22" s="1227"/>
      <c r="JO22" s="1227"/>
      <c r="JP22" s="1227"/>
      <c r="JQ22" s="1227"/>
      <c r="JR22" s="1227"/>
      <c r="JS22" s="1227"/>
      <c r="JT22" s="1227"/>
      <c r="JU22" s="1227"/>
      <c r="JV22" s="1227"/>
      <c r="JW22" s="1227"/>
    </row>
    <row r="23" spans="1:283" s="1230" customFormat="1">
      <c r="A23" s="1283"/>
      <c r="B23" s="1271"/>
      <c r="C23" s="108" t="s">
        <v>321</v>
      </c>
      <c r="D23" s="706">
        <v>0.375</v>
      </c>
      <c r="E23" s="1305" t="s">
        <v>322</v>
      </c>
      <c r="F23" s="1305" t="s">
        <v>305</v>
      </c>
      <c r="G23" s="1306" t="str">
        <f t="shared" si="44"/>
        <v>DAY</v>
      </c>
      <c r="H23" s="1300" t="s">
        <v>256</v>
      </c>
      <c r="I23" s="1306" t="s">
        <v>306</v>
      </c>
      <c r="J23" s="1306" t="s">
        <v>307</v>
      </c>
      <c r="K23" s="1301"/>
      <c r="L23" s="1301"/>
      <c r="M23" s="1301"/>
      <c r="N23" s="1301"/>
      <c r="O23" s="1301">
        <v>1</v>
      </c>
      <c r="P23" s="1302"/>
      <c r="Q23" s="1302"/>
      <c r="R23" s="1301">
        <v>1</v>
      </c>
      <c r="S23" s="1301"/>
      <c r="T23" s="1301">
        <v>1</v>
      </c>
      <c r="U23" s="1301"/>
      <c r="V23" s="1301"/>
      <c r="W23" s="1302"/>
      <c r="X23" s="1302"/>
      <c r="Y23" s="1301"/>
      <c r="Z23" s="1301"/>
      <c r="AA23" s="1301"/>
      <c r="AB23" s="1301"/>
      <c r="AC23" s="1301"/>
      <c r="AD23" s="1302"/>
      <c r="AE23" s="1302"/>
      <c r="AF23" s="1301"/>
      <c r="AG23" s="1301"/>
      <c r="AH23" s="1301"/>
      <c r="AI23" s="1301"/>
      <c r="AJ23" s="1301"/>
      <c r="AK23" s="1302"/>
      <c r="AL23" s="1302"/>
      <c r="AM23" s="1290"/>
      <c r="AN23" s="1290"/>
      <c r="AO23" s="1301"/>
      <c r="AP23" s="1301"/>
      <c r="AQ23" s="1301"/>
      <c r="AR23" s="1302"/>
      <c r="AS23" s="1302"/>
      <c r="AT23" s="1301"/>
      <c r="AU23" s="1301"/>
      <c r="AV23" s="1301"/>
      <c r="AW23" s="1301"/>
      <c r="AX23" s="1301"/>
      <c r="AY23" s="1302"/>
      <c r="AZ23" s="1302"/>
      <c r="BA23" s="1301"/>
      <c r="BB23" s="1301"/>
      <c r="BC23" s="1301"/>
      <c r="BD23" s="1301"/>
      <c r="BE23" s="1301"/>
      <c r="BF23" s="1302"/>
      <c r="BG23" s="1302"/>
      <c r="BH23" s="1301"/>
      <c r="BI23" s="1301"/>
      <c r="BJ23" s="1301"/>
      <c r="BK23" s="1301"/>
      <c r="BL23" s="1301"/>
      <c r="BM23" s="1302"/>
      <c r="BN23" s="1302"/>
      <c r="BO23" s="1301"/>
      <c r="BP23" s="1301"/>
      <c r="BQ23" s="1301"/>
      <c r="BR23" s="1301"/>
      <c r="BS23" s="1301"/>
      <c r="BT23" s="1302"/>
      <c r="BU23" s="1302"/>
      <c r="BV23" s="1301"/>
      <c r="BW23" s="1301"/>
      <c r="BX23" s="1301"/>
      <c r="BY23" s="1301"/>
      <c r="BZ23" s="1301"/>
      <c r="CA23" s="1302"/>
      <c r="CB23" s="1302"/>
      <c r="CC23" s="1301"/>
      <c r="CD23" s="1303">
        <f t="shared" si="45"/>
        <v>3</v>
      </c>
      <c r="CE23" s="116"/>
      <c r="CF23" s="117">
        <v>2</v>
      </c>
      <c r="CG23" s="118">
        <f t="shared" si="46"/>
        <v>0.85572933876711821</v>
      </c>
      <c r="CH23" s="119">
        <f t="shared" si="47"/>
        <v>0</v>
      </c>
      <c r="CI23" s="120">
        <f t="shared" si="48"/>
        <v>6</v>
      </c>
      <c r="CJ23" s="121">
        <f t="shared" si="49"/>
        <v>2.5671880163013547</v>
      </c>
      <c r="CK23" s="543">
        <f>(480+12)/2</f>
        <v>246</v>
      </c>
      <c r="CL23" s="543">
        <f>(480+12)/2</f>
        <v>246</v>
      </c>
      <c r="CM23" s="734">
        <f t="shared" si="50"/>
        <v>328</v>
      </c>
      <c r="CN23" s="543"/>
      <c r="CO23" s="249">
        <v>280.67</v>
      </c>
      <c r="CP23" s="249">
        <f t="shared" si="51"/>
        <v>984</v>
      </c>
      <c r="CQ23" s="249">
        <f t="shared" si="52"/>
        <v>842.01</v>
      </c>
      <c r="CR23" s="1318">
        <f t="shared" si="53"/>
        <v>327.98922192427329</v>
      </c>
      <c r="CS23" s="1279"/>
      <c r="CT23" s="1279">
        <f t="shared" ref="CT23:CT39" si="71">SUM(K23:W23)*CO23</f>
        <v>842.01</v>
      </c>
      <c r="CU23" s="1279">
        <f t="shared" ref="CU23:CU39" si="72">SUM(X23:AX23)*CO23</f>
        <v>0</v>
      </c>
      <c r="CV23" s="1279"/>
      <c r="CW23" s="1279"/>
      <c r="CX23" s="1294">
        <f t="shared" si="56"/>
        <v>0</v>
      </c>
      <c r="CY23" s="1295">
        <f t="shared" si="57"/>
        <v>4</v>
      </c>
      <c r="CZ23" s="1296">
        <f t="shared" ref="CZ23:CZ53" si="73">COUNTA(K23:Q23)*$CG23</f>
        <v>0.85572933876711821</v>
      </c>
      <c r="DA23" s="1294">
        <f t="shared" si="58"/>
        <v>0</v>
      </c>
      <c r="DB23" s="1295">
        <f t="shared" si="59"/>
        <v>0</v>
      </c>
      <c r="DC23" s="1296">
        <f t="shared" ref="DC23:DC53" si="74">COUNTA(R23:X23)*$CG23</f>
        <v>1.7114586775342364</v>
      </c>
      <c r="DD23" s="1294">
        <f t="shared" si="60"/>
        <v>0</v>
      </c>
      <c r="DE23" s="1295">
        <f t="shared" si="61"/>
        <v>0</v>
      </c>
      <c r="DF23" s="1296">
        <f t="shared" ref="DF23:DF53" si="75">COUNTA(Y23:AE23)*$CG23</f>
        <v>0</v>
      </c>
      <c r="DG23" s="1294">
        <f t="shared" si="62"/>
        <v>0</v>
      </c>
      <c r="DH23" s="1295">
        <f t="shared" si="63"/>
        <v>0</v>
      </c>
      <c r="DI23" s="1296">
        <f t="shared" ref="DI23:DI53" si="76">COUNTA(AF23:AL23)*$CG23</f>
        <v>0</v>
      </c>
      <c r="DJ23" s="1294">
        <f t="shared" si="64"/>
        <v>0</v>
      </c>
      <c r="DK23" s="1295">
        <f t="shared" si="65"/>
        <v>0</v>
      </c>
      <c r="DL23" s="1296">
        <f t="shared" ref="DL23:DL53" si="77">COUNTA(AM23:AS23)*$CG23</f>
        <v>0</v>
      </c>
      <c r="DM23" s="1294">
        <f t="shared" si="66"/>
        <v>0</v>
      </c>
      <c r="DN23" s="1295">
        <f t="shared" si="67"/>
        <v>0</v>
      </c>
      <c r="DO23" s="1296">
        <f t="shared" ref="DO23:DO53" si="78">COUNTA(AT23:AX23)*$CG23</f>
        <v>0</v>
      </c>
      <c r="DP23" s="1294"/>
      <c r="DQ23" s="1295"/>
      <c r="DR23" s="1296"/>
      <c r="DZ23" s="1227"/>
      <c r="EA23" s="1227"/>
      <c r="EB23" s="1227"/>
      <c r="EC23" s="1227"/>
      <c r="ED23" s="1227"/>
      <c r="EE23" s="1227"/>
      <c r="EF23" s="1227"/>
      <c r="EG23" s="1227"/>
      <c r="EH23" s="1227"/>
      <c r="EI23" s="1227"/>
      <c r="EJ23" s="1227"/>
      <c r="EK23" s="1227"/>
      <c r="EL23" s="1227"/>
      <c r="EM23" s="1227"/>
      <c r="EN23" s="1227"/>
      <c r="EO23" s="1227"/>
      <c r="EP23" s="1227"/>
      <c r="EQ23" s="1227"/>
      <c r="ER23" s="1227"/>
      <c r="ES23" s="1227"/>
      <c r="ET23" s="1227"/>
      <c r="EU23" s="1227"/>
      <c r="EV23" s="1227"/>
      <c r="EW23" s="1227"/>
      <c r="EX23" s="1227"/>
      <c r="EY23" s="1227"/>
      <c r="EZ23" s="1227"/>
      <c r="FA23" s="1227"/>
      <c r="FB23" s="1227"/>
      <c r="FC23" s="1227"/>
      <c r="FD23" s="1227"/>
      <c r="FE23" s="1227"/>
      <c r="FF23" s="1227"/>
      <c r="FG23" s="1227"/>
      <c r="FH23" s="1227"/>
      <c r="FI23" s="1227"/>
      <c r="FJ23" s="1227"/>
      <c r="FK23" s="1227"/>
      <c r="FL23" s="1227"/>
      <c r="FM23" s="1227"/>
      <c r="FN23" s="1227"/>
      <c r="FO23" s="1227"/>
      <c r="FP23" s="1227"/>
      <c r="FQ23" s="1227"/>
      <c r="FR23" s="1227"/>
      <c r="FS23" s="1227"/>
      <c r="FT23" s="1227"/>
      <c r="FU23" s="1227"/>
      <c r="FV23" s="1227"/>
      <c r="FW23" s="1227"/>
      <c r="FX23" s="1227"/>
      <c r="FY23" s="1227"/>
      <c r="FZ23" s="1227"/>
      <c r="GA23" s="1227"/>
      <c r="GB23" s="1227"/>
      <c r="GC23" s="1227"/>
      <c r="GD23" s="1227"/>
      <c r="GE23" s="1227"/>
      <c r="GF23" s="1227"/>
      <c r="GG23" s="1227"/>
      <c r="GH23" s="1227"/>
      <c r="GI23" s="1227"/>
      <c r="GJ23" s="1227"/>
      <c r="GK23" s="1227"/>
      <c r="GL23" s="1227"/>
      <c r="GM23" s="1227"/>
      <c r="GN23" s="1227"/>
      <c r="GO23" s="1227"/>
      <c r="GP23" s="1227"/>
      <c r="GQ23" s="1227"/>
      <c r="GR23" s="1227"/>
      <c r="GS23" s="1227"/>
      <c r="GT23" s="1227"/>
      <c r="GU23" s="1227"/>
      <c r="GV23" s="1227"/>
      <c r="GW23" s="1227"/>
      <c r="GX23" s="1227"/>
      <c r="GY23" s="1227"/>
      <c r="GZ23" s="1227"/>
      <c r="HA23" s="1227"/>
      <c r="HB23" s="1227"/>
      <c r="HC23" s="1227"/>
      <c r="HD23" s="1227"/>
      <c r="HE23" s="1227"/>
      <c r="HF23" s="1227"/>
      <c r="HG23" s="1227"/>
      <c r="HH23" s="1227"/>
      <c r="HI23" s="1227"/>
      <c r="HJ23" s="1227"/>
      <c r="HK23" s="1227"/>
      <c r="HL23" s="1227"/>
      <c r="HM23" s="1227"/>
      <c r="HN23" s="1227"/>
      <c r="HO23" s="1227"/>
      <c r="HP23" s="1227"/>
      <c r="HQ23" s="1227"/>
      <c r="HR23" s="1227"/>
      <c r="HS23" s="1227"/>
      <c r="HT23" s="1227"/>
      <c r="HU23" s="1227"/>
      <c r="HV23" s="1227"/>
      <c r="HW23" s="1227"/>
      <c r="HX23" s="1227"/>
      <c r="HY23" s="1227"/>
      <c r="HZ23" s="1227"/>
      <c r="IA23" s="1227"/>
      <c r="IB23" s="1227"/>
      <c r="IC23" s="1227"/>
      <c r="ID23" s="1227"/>
      <c r="IE23" s="1227"/>
      <c r="IF23" s="1227"/>
      <c r="IG23" s="1227"/>
      <c r="IH23" s="1227"/>
      <c r="II23" s="1227"/>
      <c r="IJ23" s="1227"/>
      <c r="IK23" s="1227"/>
      <c r="IL23" s="1227"/>
      <c r="IM23" s="1227"/>
      <c r="IN23" s="1227"/>
      <c r="IO23" s="1227"/>
      <c r="IP23" s="1227"/>
      <c r="IQ23" s="1227"/>
      <c r="IR23" s="1227"/>
      <c r="IS23" s="1227"/>
      <c r="IT23" s="1227"/>
      <c r="IU23" s="1227"/>
      <c r="IV23" s="1227"/>
      <c r="IW23" s="1227"/>
      <c r="IX23" s="1227"/>
      <c r="IY23" s="1227"/>
      <c r="IZ23" s="1227"/>
      <c r="JA23" s="1227"/>
      <c r="JB23" s="1227"/>
      <c r="JC23" s="1227"/>
      <c r="JD23" s="1227"/>
      <c r="JE23" s="1227"/>
      <c r="JF23" s="1227"/>
      <c r="JG23" s="1227"/>
      <c r="JH23" s="1227"/>
      <c r="JI23" s="1227"/>
      <c r="JJ23" s="1227"/>
      <c r="JK23" s="1227"/>
      <c r="JL23" s="1227"/>
      <c r="JM23" s="1227"/>
      <c r="JN23" s="1227"/>
      <c r="JO23" s="1227"/>
      <c r="JP23" s="1227"/>
      <c r="JQ23" s="1227"/>
      <c r="JR23" s="1227"/>
      <c r="JS23" s="1227"/>
      <c r="JT23" s="1227"/>
      <c r="JU23" s="1227"/>
      <c r="JV23" s="1227"/>
      <c r="JW23" s="1227"/>
    </row>
    <row r="24" spans="1:283" s="1230" customFormat="1">
      <c r="A24" s="1283"/>
      <c r="B24" s="1271"/>
      <c r="C24" s="738" t="s">
        <v>309</v>
      </c>
      <c r="D24" s="1297">
        <v>0.4375</v>
      </c>
      <c r="E24" s="1298" t="s">
        <v>310</v>
      </c>
      <c r="F24" s="1298" t="s">
        <v>305</v>
      </c>
      <c r="G24" s="1299" t="str">
        <f t="shared" si="44"/>
        <v>DAY</v>
      </c>
      <c r="H24" s="1300" t="s">
        <v>256</v>
      </c>
      <c r="I24" s="1299" t="s">
        <v>311</v>
      </c>
      <c r="J24" s="1299" t="s">
        <v>312</v>
      </c>
      <c r="K24" s="1301"/>
      <c r="L24" s="1301"/>
      <c r="M24" s="1301"/>
      <c r="N24" s="1301"/>
      <c r="O24" s="1301"/>
      <c r="P24" s="1302"/>
      <c r="Q24" s="1302"/>
      <c r="R24" s="1467">
        <v>1</v>
      </c>
      <c r="S24" s="1301"/>
      <c r="T24" s="1301"/>
      <c r="U24" s="1467">
        <v>1</v>
      </c>
      <c r="V24" s="1301"/>
      <c r="W24" s="1302"/>
      <c r="X24" s="1302"/>
      <c r="Y24" s="1467">
        <v>1</v>
      </c>
      <c r="Z24" s="1301"/>
      <c r="AA24" s="1466"/>
      <c r="AB24" s="1301"/>
      <c r="AC24" s="1302">
        <v>1</v>
      </c>
      <c r="AD24" s="1302"/>
      <c r="AE24" s="1302"/>
      <c r="AF24" s="1301"/>
      <c r="AG24" s="1302">
        <v>1</v>
      </c>
      <c r="AH24" s="1301"/>
      <c r="AI24" s="1466"/>
      <c r="AJ24" s="1301"/>
      <c r="AK24" s="1302"/>
      <c r="AL24" s="1302"/>
      <c r="AM24" s="1290"/>
      <c r="AN24" s="1290"/>
      <c r="AO24" s="1301"/>
      <c r="AP24" s="1466"/>
      <c r="AQ24" s="1301"/>
      <c r="AR24" s="1302"/>
      <c r="AS24" s="1302"/>
      <c r="AT24" s="1301"/>
      <c r="AU24" s="1301"/>
      <c r="AV24" s="1301"/>
      <c r="AW24" s="1301"/>
      <c r="AX24" s="1301"/>
      <c r="AY24" s="1302"/>
      <c r="AZ24" s="1302"/>
      <c r="BA24" s="1301"/>
      <c r="BB24" s="1301"/>
      <c r="BC24" s="1301"/>
      <c r="BD24" s="1301"/>
      <c r="BE24" s="1301"/>
      <c r="BF24" s="1302"/>
      <c r="BG24" s="1302"/>
      <c r="BH24" s="1301"/>
      <c r="BI24" s="1301"/>
      <c r="BJ24" s="1301"/>
      <c r="BK24" s="1301"/>
      <c r="BL24" s="1301"/>
      <c r="BM24" s="1302"/>
      <c r="BN24" s="1302"/>
      <c r="BO24" s="1301"/>
      <c r="BP24" s="1301"/>
      <c r="BQ24" s="1301"/>
      <c r="BR24" s="1301"/>
      <c r="BS24" s="1301"/>
      <c r="BT24" s="1302"/>
      <c r="BU24" s="1302"/>
      <c r="BV24" s="1301"/>
      <c r="BW24" s="1301"/>
      <c r="BX24" s="1301"/>
      <c r="BY24" s="1301"/>
      <c r="BZ24" s="1301"/>
      <c r="CA24" s="1302"/>
      <c r="CB24" s="1302"/>
      <c r="CC24" s="1301"/>
      <c r="CD24" s="1303">
        <f t="shared" ref="CD24" si="79">SUM(K24:CC24)</f>
        <v>5</v>
      </c>
      <c r="CE24" s="116"/>
      <c r="CF24" s="117">
        <v>2.5</v>
      </c>
      <c r="CG24" s="118">
        <f t="shared" si="46"/>
        <v>1.0696616734588977</v>
      </c>
      <c r="CH24" s="119">
        <f t="shared" si="47"/>
        <v>0</v>
      </c>
      <c r="CI24" s="120">
        <f t="shared" si="48"/>
        <v>12.5</v>
      </c>
      <c r="CJ24" s="121">
        <f t="shared" si="49"/>
        <v>5.3483083672944884</v>
      </c>
      <c r="CK24" s="543">
        <f>(480+12)/2</f>
        <v>246</v>
      </c>
      <c r="CL24" s="543">
        <f>(480+12)/2</f>
        <v>246</v>
      </c>
      <c r="CM24" s="734">
        <f t="shared" si="50"/>
        <v>122.99999999999999</v>
      </c>
      <c r="CN24" s="543"/>
      <c r="CO24" s="249">
        <v>280.67</v>
      </c>
      <c r="CP24" s="249">
        <f t="shared" si="51"/>
        <v>614.99999999999989</v>
      </c>
      <c r="CQ24" s="249">
        <f t="shared" si="52"/>
        <v>1403.3500000000001</v>
      </c>
      <c r="CR24" s="1318">
        <f t="shared" si="53"/>
        <v>262.39137753941873</v>
      </c>
      <c r="CS24" s="1279"/>
      <c r="CT24" s="1279">
        <f t="shared" si="71"/>
        <v>561.34</v>
      </c>
      <c r="CU24" s="1279">
        <f t="shared" si="72"/>
        <v>842.01</v>
      </c>
      <c r="CV24" s="1279"/>
      <c r="CW24" s="1279"/>
      <c r="CX24" s="1294">
        <f>COUNTA(S24:X24)*$CE24</f>
        <v>0</v>
      </c>
      <c r="CY24" s="1295">
        <f>COUNTA(S24:X24)*$CF24</f>
        <v>2.5</v>
      </c>
      <c r="CZ24" s="1296">
        <f t="shared" si="73"/>
        <v>0</v>
      </c>
      <c r="DA24" s="1294">
        <f t="shared" si="58"/>
        <v>0</v>
      </c>
      <c r="DB24" s="1295">
        <f t="shared" si="59"/>
        <v>5</v>
      </c>
      <c r="DC24" s="1296">
        <f>COUNTA(S24:X24)*$CG24</f>
        <v>1.0696616734588977</v>
      </c>
      <c r="DD24" s="1294">
        <f t="shared" si="60"/>
        <v>0</v>
      </c>
      <c r="DE24" s="1295">
        <f t="shared" si="61"/>
        <v>2.5</v>
      </c>
      <c r="DF24" s="1296">
        <f t="shared" si="75"/>
        <v>2.1393233469177955</v>
      </c>
      <c r="DG24" s="1294">
        <f t="shared" si="62"/>
        <v>0</v>
      </c>
      <c r="DH24" s="1295">
        <f t="shared" si="63"/>
        <v>0</v>
      </c>
      <c r="DI24" s="1296">
        <f t="shared" si="76"/>
        <v>1.0696616734588977</v>
      </c>
      <c r="DJ24" s="1294">
        <f t="shared" si="64"/>
        <v>0</v>
      </c>
      <c r="DK24" s="1295">
        <f t="shared" si="65"/>
        <v>0</v>
      </c>
      <c r="DL24" s="1296">
        <f t="shared" si="77"/>
        <v>0</v>
      </c>
      <c r="DM24" s="1294">
        <f t="shared" si="66"/>
        <v>0</v>
      </c>
      <c r="DN24" s="1295">
        <f t="shared" si="67"/>
        <v>0</v>
      </c>
      <c r="DO24" s="1296">
        <f t="shared" si="78"/>
        <v>0</v>
      </c>
      <c r="DP24" s="1294"/>
      <c r="DQ24" s="1295"/>
      <c r="DR24" s="1296"/>
      <c r="DZ24" s="1227"/>
      <c r="EA24" s="1227"/>
      <c r="EB24" s="1227"/>
      <c r="EC24" s="1227"/>
      <c r="ED24" s="1227"/>
      <c r="EE24" s="1227"/>
      <c r="EF24" s="1227"/>
      <c r="EG24" s="1227"/>
      <c r="EH24" s="1227"/>
      <c r="EI24" s="1227"/>
      <c r="EJ24" s="1227"/>
      <c r="EK24" s="1227"/>
      <c r="EL24" s="1227"/>
      <c r="EM24" s="1227"/>
      <c r="EN24" s="1227"/>
      <c r="EO24" s="1227"/>
      <c r="EP24" s="1227"/>
      <c r="EQ24" s="1227"/>
      <c r="ER24" s="1227"/>
      <c r="ES24" s="1227"/>
      <c r="ET24" s="1227"/>
      <c r="EU24" s="1227"/>
      <c r="EV24" s="1227"/>
      <c r="EW24" s="1227"/>
      <c r="EX24" s="1227"/>
      <c r="EY24" s="1227"/>
      <c r="EZ24" s="1227"/>
      <c r="FA24" s="1227"/>
      <c r="FB24" s="1227"/>
      <c r="FC24" s="1227"/>
      <c r="FD24" s="1227"/>
      <c r="FE24" s="1227"/>
      <c r="FF24" s="1227"/>
      <c r="FG24" s="1227"/>
      <c r="FH24" s="1227"/>
      <c r="FI24" s="1227"/>
      <c r="FJ24" s="1227"/>
      <c r="FK24" s="1227"/>
      <c r="FL24" s="1227"/>
      <c r="FM24" s="1227"/>
      <c r="FN24" s="1227"/>
      <c r="FO24" s="1227"/>
      <c r="FP24" s="1227"/>
      <c r="FQ24" s="1227"/>
      <c r="FR24" s="1227"/>
      <c r="FS24" s="1227"/>
      <c r="FT24" s="1227"/>
      <c r="FU24" s="1227"/>
      <c r="FV24" s="1227"/>
      <c r="FW24" s="1227"/>
      <c r="FX24" s="1227"/>
      <c r="FY24" s="1227"/>
      <c r="FZ24" s="1227"/>
      <c r="GA24" s="1227"/>
      <c r="GB24" s="1227"/>
      <c r="GC24" s="1227"/>
      <c r="GD24" s="1227"/>
      <c r="GE24" s="1227"/>
      <c r="GF24" s="1227"/>
      <c r="GG24" s="1227"/>
      <c r="GH24" s="1227"/>
      <c r="GI24" s="1227"/>
      <c r="GJ24" s="1227"/>
      <c r="GK24" s="1227"/>
      <c r="GL24" s="1227"/>
      <c r="GM24" s="1227"/>
      <c r="GN24" s="1227"/>
      <c r="GO24" s="1227"/>
      <c r="GP24" s="1227"/>
      <c r="GQ24" s="1227"/>
      <c r="GR24" s="1227"/>
      <c r="GS24" s="1227"/>
      <c r="GT24" s="1227"/>
      <c r="GU24" s="1227"/>
      <c r="GV24" s="1227"/>
      <c r="GW24" s="1227"/>
      <c r="GX24" s="1227"/>
      <c r="GY24" s="1227"/>
      <c r="GZ24" s="1227"/>
      <c r="HA24" s="1227"/>
      <c r="HB24" s="1227"/>
      <c r="HC24" s="1227"/>
      <c r="HD24" s="1227"/>
      <c r="HE24" s="1227"/>
      <c r="HF24" s="1227"/>
      <c r="HG24" s="1227"/>
      <c r="HH24" s="1227"/>
      <c r="HI24" s="1227"/>
      <c r="HJ24" s="1227"/>
      <c r="HK24" s="1227"/>
      <c r="HL24" s="1227"/>
      <c r="HM24" s="1227"/>
      <c r="HN24" s="1227"/>
      <c r="HO24" s="1227"/>
      <c r="HP24" s="1227"/>
      <c r="HQ24" s="1227"/>
      <c r="HR24" s="1227"/>
      <c r="HS24" s="1227"/>
      <c r="HT24" s="1227"/>
      <c r="HU24" s="1227"/>
      <c r="HV24" s="1227"/>
      <c r="HW24" s="1227"/>
      <c r="HX24" s="1227"/>
      <c r="HY24" s="1227"/>
      <c r="HZ24" s="1227"/>
      <c r="IA24" s="1227"/>
      <c r="IB24" s="1227"/>
      <c r="IC24" s="1227"/>
      <c r="ID24" s="1227"/>
      <c r="IE24" s="1227"/>
      <c r="IF24" s="1227"/>
      <c r="IG24" s="1227"/>
      <c r="IH24" s="1227"/>
      <c r="II24" s="1227"/>
      <c r="IJ24" s="1227"/>
      <c r="IK24" s="1227"/>
      <c r="IL24" s="1227"/>
      <c r="IM24" s="1227"/>
      <c r="IN24" s="1227"/>
      <c r="IO24" s="1227"/>
      <c r="IP24" s="1227"/>
      <c r="IQ24" s="1227"/>
      <c r="IR24" s="1227"/>
      <c r="IS24" s="1227"/>
      <c r="IT24" s="1227"/>
      <c r="IU24" s="1227"/>
      <c r="IV24" s="1227"/>
      <c r="IW24" s="1227"/>
      <c r="IX24" s="1227"/>
      <c r="IY24" s="1227"/>
      <c r="IZ24" s="1227"/>
      <c r="JA24" s="1227"/>
      <c r="JB24" s="1227"/>
      <c r="JC24" s="1227"/>
      <c r="JD24" s="1227"/>
      <c r="JE24" s="1227"/>
      <c r="JF24" s="1227"/>
      <c r="JG24" s="1227"/>
      <c r="JH24" s="1227"/>
      <c r="JI24" s="1227"/>
      <c r="JJ24" s="1227"/>
      <c r="JK24" s="1227"/>
      <c r="JL24" s="1227"/>
      <c r="JM24" s="1227"/>
      <c r="JN24" s="1227"/>
      <c r="JO24" s="1227"/>
      <c r="JP24" s="1227"/>
      <c r="JQ24" s="1227"/>
      <c r="JR24" s="1227"/>
      <c r="JS24" s="1227"/>
      <c r="JT24" s="1227"/>
      <c r="JU24" s="1227"/>
      <c r="JV24" s="1227"/>
      <c r="JW24" s="1227"/>
    </row>
    <row r="25" spans="1:283" s="1230" customFormat="1">
      <c r="A25" s="1283"/>
      <c r="B25" s="1271"/>
      <c r="C25" s="108" t="s">
        <v>313</v>
      </c>
      <c r="D25" s="706">
        <v>0.54166666666666663</v>
      </c>
      <c r="E25" s="1305" t="s">
        <v>304</v>
      </c>
      <c r="F25" s="1305" t="s">
        <v>305</v>
      </c>
      <c r="G25" s="1306" t="str">
        <f t="shared" si="44"/>
        <v>EARLY</v>
      </c>
      <c r="H25" s="1300" t="s">
        <v>256</v>
      </c>
      <c r="I25" s="1306" t="s">
        <v>306</v>
      </c>
      <c r="J25" s="1306" t="s">
        <v>307</v>
      </c>
      <c r="K25" s="1301"/>
      <c r="L25" s="1301"/>
      <c r="M25" s="1301"/>
      <c r="N25" s="1301"/>
      <c r="O25" s="1301">
        <v>1</v>
      </c>
      <c r="P25" s="1302"/>
      <c r="Q25" s="1302"/>
      <c r="R25" s="1301">
        <v>1</v>
      </c>
      <c r="S25" s="1301">
        <v>1</v>
      </c>
      <c r="T25" s="1301"/>
      <c r="U25" s="1301"/>
      <c r="V25" s="1301"/>
      <c r="W25" s="1302"/>
      <c r="X25" s="1302"/>
      <c r="Y25" s="1301"/>
      <c r="Z25" s="1301"/>
      <c r="AA25" s="1301"/>
      <c r="AB25" s="1301"/>
      <c r="AC25" s="1301"/>
      <c r="AD25" s="1302"/>
      <c r="AE25" s="1302"/>
      <c r="AF25" s="1301"/>
      <c r="AG25" s="1301"/>
      <c r="AH25" s="1301"/>
      <c r="AI25" s="1301"/>
      <c r="AJ25" s="1301"/>
      <c r="AK25" s="1302"/>
      <c r="AL25" s="1302"/>
      <c r="AM25" s="1290"/>
      <c r="AN25" s="1290"/>
      <c r="AO25" s="1301"/>
      <c r="AP25" s="1301"/>
      <c r="AQ25" s="1301"/>
      <c r="AR25" s="1302"/>
      <c r="AS25" s="1302"/>
      <c r="AT25" s="1301"/>
      <c r="AU25" s="1301"/>
      <c r="AV25" s="1301"/>
      <c r="AW25" s="1301"/>
      <c r="AX25" s="1301"/>
      <c r="AY25" s="1302"/>
      <c r="AZ25" s="1302"/>
      <c r="BA25" s="1301"/>
      <c r="BB25" s="1301"/>
      <c r="BC25" s="1301"/>
      <c r="BD25" s="1301"/>
      <c r="BE25" s="1301"/>
      <c r="BF25" s="1302"/>
      <c r="BG25" s="1302"/>
      <c r="BH25" s="1301"/>
      <c r="BI25" s="1301"/>
      <c r="BJ25" s="1301"/>
      <c r="BK25" s="1301"/>
      <c r="BL25" s="1301"/>
      <c r="BM25" s="1302"/>
      <c r="BN25" s="1302"/>
      <c r="BO25" s="1301"/>
      <c r="BP25" s="1301"/>
      <c r="BQ25" s="1301"/>
      <c r="BR25" s="1301"/>
      <c r="BS25" s="1301"/>
      <c r="BT25" s="1302"/>
      <c r="BU25" s="1302"/>
      <c r="BV25" s="1301"/>
      <c r="BW25" s="1301"/>
      <c r="BX25" s="1301"/>
      <c r="BY25" s="1301"/>
      <c r="BZ25" s="1301"/>
      <c r="CA25" s="1302"/>
      <c r="CB25" s="1302"/>
      <c r="CC25" s="1301"/>
      <c r="CD25" s="1303">
        <f t="shared" si="45"/>
        <v>3</v>
      </c>
      <c r="CE25" s="116"/>
      <c r="CF25" s="117">
        <v>4.3</v>
      </c>
      <c r="CG25" s="118">
        <f t="shared" si="46"/>
        <v>1.8398180783493041</v>
      </c>
      <c r="CH25" s="119">
        <f t="shared" si="47"/>
        <v>0</v>
      </c>
      <c r="CI25" s="120">
        <f t="shared" si="48"/>
        <v>12.899999999999999</v>
      </c>
      <c r="CJ25" s="121">
        <f t="shared" si="49"/>
        <v>5.5194542350479123</v>
      </c>
      <c r="CK25" s="543" t="e">
        <f>23.6*7.6*I25</f>
        <v>#VALUE!</v>
      </c>
      <c r="CL25" s="543">
        <f>23.6*7.6*J25</f>
        <v>7174.4000000000005</v>
      </c>
      <c r="CM25" s="734">
        <f t="shared" si="50"/>
        <v>9565.8666666666668</v>
      </c>
      <c r="CN25" s="543"/>
      <c r="CO25" s="249">
        <v>280.68</v>
      </c>
      <c r="CP25" s="249">
        <f t="shared" si="51"/>
        <v>28697.599999999999</v>
      </c>
      <c r="CQ25" s="249">
        <f t="shared" si="52"/>
        <v>842.04</v>
      </c>
      <c r="CR25" s="1318">
        <f t="shared" si="53"/>
        <v>152.5585617964075</v>
      </c>
      <c r="CS25" s="1279"/>
      <c r="CT25" s="1279">
        <f t="shared" si="71"/>
        <v>842.04</v>
      </c>
      <c r="CU25" s="1279">
        <f t="shared" si="72"/>
        <v>0</v>
      </c>
      <c r="CV25" s="1279"/>
      <c r="CW25" s="1279"/>
      <c r="CX25" s="1294">
        <f t="shared" si="56"/>
        <v>0</v>
      </c>
      <c r="CY25" s="1295">
        <f t="shared" si="57"/>
        <v>8.6</v>
      </c>
      <c r="CZ25" s="1296">
        <f t="shared" si="73"/>
        <v>1.8398180783493041</v>
      </c>
      <c r="DA25" s="1294">
        <f t="shared" si="58"/>
        <v>0</v>
      </c>
      <c r="DB25" s="1295">
        <f t="shared" si="59"/>
        <v>0</v>
      </c>
      <c r="DC25" s="1296">
        <f t="shared" si="74"/>
        <v>3.6796361566986082</v>
      </c>
      <c r="DD25" s="1294">
        <f t="shared" si="60"/>
        <v>0</v>
      </c>
      <c r="DE25" s="1295">
        <f t="shared" si="61"/>
        <v>0</v>
      </c>
      <c r="DF25" s="1296">
        <f t="shared" si="75"/>
        <v>0</v>
      </c>
      <c r="DG25" s="1294">
        <f t="shared" si="62"/>
        <v>0</v>
      </c>
      <c r="DH25" s="1295">
        <f t="shared" si="63"/>
        <v>0</v>
      </c>
      <c r="DI25" s="1296">
        <f t="shared" si="76"/>
        <v>0</v>
      </c>
      <c r="DJ25" s="1294">
        <f t="shared" si="64"/>
        <v>0</v>
      </c>
      <c r="DK25" s="1295">
        <f t="shared" si="65"/>
        <v>0</v>
      </c>
      <c r="DL25" s="1296">
        <f t="shared" si="77"/>
        <v>0</v>
      </c>
      <c r="DM25" s="1294">
        <f t="shared" si="66"/>
        <v>0</v>
      </c>
      <c r="DN25" s="1295">
        <f t="shared" si="67"/>
        <v>0</v>
      </c>
      <c r="DO25" s="1296">
        <f t="shared" si="78"/>
        <v>0</v>
      </c>
      <c r="DP25" s="1294">
        <f t="shared" si="68"/>
        <v>0</v>
      </c>
      <c r="DQ25" s="1295">
        <f t="shared" si="69"/>
        <v>0</v>
      </c>
      <c r="DR25" s="1296">
        <f t="shared" si="70"/>
        <v>0</v>
      </c>
      <c r="DZ25" s="1227"/>
      <c r="EA25" s="1227"/>
      <c r="EB25" s="1227"/>
      <c r="EC25" s="1227"/>
      <c r="ED25" s="1227"/>
      <c r="EE25" s="1227"/>
      <c r="EF25" s="1227"/>
      <c r="EG25" s="1227"/>
      <c r="EH25" s="1227"/>
      <c r="EI25" s="1227"/>
      <c r="EJ25" s="1227"/>
      <c r="EK25" s="1227"/>
      <c r="EL25" s="1227"/>
      <c r="EM25" s="1227"/>
      <c r="EN25" s="1227"/>
      <c r="EO25" s="1227"/>
      <c r="EP25" s="1227"/>
      <c r="EQ25" s="1227"/>
      <c r="ER25" s="1227"/>
      <c r="ES25" s="1227"/>
      <c r="ET25" s="1227"/>
      <c r="EU25" s="1227"/>
      <c r="EV25" s="1227"/>
      <c r="EW25" s="1227"/>
      <c r="EX25" s="1227"/>
      <c r="EY25" s="1227"/>
      <c r="EZ25" s="1227"/>
      <c r="FA25" s="1227"/>
      <c r="FB25" s="1227"/>
      <c r="FC25" s="1227"/>
      <c r="FD25" s="1227"/>
      <c r="FE25" s="1227"/>
      <c r="FF25" s="1227"/>
      <c r="FG25" s="1227"/>
      <c r="FH25" s="1227"/>
      <c r="FI25" s="1227"/>
      <c r="FJ25" s="1227"/>
      <c r="FK25" s="1227"/>
      <c r="FL25" s="1227"/>
      <c r="FM25" s="1227"/>
      <c r="FN25" s="1227"/>
      <c r="FO25" s="1227"/>
      <c r="FP25" s="1227"/>
      <c r="FQ25" s="1227"/>
      <c r="FR25" s="1227"/>
      <c r="FS25" s="1227"/>
      <c r="FT25" s="1227"/>
      <c r="FU25" s="1227"/>
      <c r="FV25" s="1227"/>
      <c r="FW25" s="1227"/>
      <c r="FX25" s="1227"/>
      <c r="FY25" s="1227"/>
      <c r="FZ25" s="1227"/>
      <c r="GA25" s="1227"/>
      <c r="GB25" s="1227"/>
      <c r="GC25" s="1227"/>
      <c r="GD25" s="1227"/>
      <c r="GE25" s="1227"/>
      <c r="GF25" s="1227"/>
      <c r="GG25" s="1227"/>
      <c r="GH25" s="1227"/>
      <c r="GI25" s="1227"/>
      <c r="GJ25" s="1227"/>
      <c r="GK25" s="1227"/>
      <c r="GL25" s="1227"/>
      <c r="GM25" s="1227"/>
      <c r="GN25" s="1227"/>
      <c r="GO25" s="1227"/>
      <c r="GP25" s="1227"/>
      <c r="GQ25" s="1227"/>
      <c r="GR25" s="1227"/>
      <c r="GS25" s="1227"/>
      <c r="GT25" s="1227"/>
      <c r="GU25" s="1227"/>
      <c r="GV25" s="1227"/>
      <c r="GW25" s="1227"/>
      <c r="GX25" s="1227"/>
      <c r="GY25" s="1227"/>
      <c r="GZ25" s="1227"/>
      <c r="HA25" s="1227"/>
      <c r="HB25" s="1227"/>
      <c r="HC25" s="1227"/>
      <c r="HD25" s="1227"/>
      <c r="HE25" s="1227"/>
      <c r="HF25" s="1227"/>
      <c r="HG25" s="1227"/>
      <c r="HH25" s="1227"/>
      <c r="HI25" s="1227"/>
      <c r="HJ25" s="1227"/>
      <c r="HK25" s="1227"/>
      <c r="HL25" s="1227"/>
      <c r="HM25" s="1227"/>
      <c r="HN25" s="1227"/>
      <c r="HO25" s="1227"/>
      <c r="HP25" s="1227"/>
      <c r="HQ25" s="1227"/>
      <c r="HR25" s="1227"/>
      <c r="HS25" s="1227"/>
      <c r="HT25" s="1227"/>
      <c r="HU25" s="1227"/>
      <c r="HV25" s="1227"/>
      <c r="HW25" s="1227"/>
      <c r="HX25" s="1227"/>
      <c r="HY25" s="1227"/>
      <c r="HZ25" s="1227"/>
      <c r="IA25" s="1227"/>
      <c r="IB25" s="1227"/>
      <c r="IC25" s="1227"/>
      <c r="ID25" s="1227"/>
      <c r="IE25" s="1227"/>
      <c r="IF25" s="1227"/>
      <c r="IG25" s="1227"/>
      <c r="IH25" s="1227"/>
      <c r="II25" s="1227"/>
      <c r="IJ25" s="1227"/>
      <c r="IK25" s="1227"/>
      <c r="IL25" s="1227"/>
      <c r="IM25" s="1227"/>
      <c r="IN25" s="1227"/>
      <c r="IO25" s="1227"/>
      <c r="IP25" s="1227"/>
      <c r="IQ25" s="1227"/>
      <c r="IR25" s="1227"/>
      <c r="IS25" s="1227"/>
      <c r="IT25" s="1227"/>
      <c r="IU25" s="1227"/>
      <c r="IV25" s="1227"/>
      <c r="IW25" s="1227"/>
      <c r="IX25" s="1227"/>
      <c r="IY25" s="1227"/>
      <c r="IZ25" s="1227"/>
      <c r="JA25" s="1227"/>
      <c r="JB25" s="1227"/>
      <c r="JC25" s="1227"/>
      <c r="JD25" s="1227"/>
      <c r="JE25" s="1227"/>
      <c r="JF25" s="1227"/>
      <c r="JG25" s="1227"/>
      <c r="JH25" s="1227"/>
      <c r="JI25" s="1227"/>
      <c r="JJ25" s="1227"/>
      <c r="JK25" s="1227"/>
      <c r="JL25" s="1227"/>
      <c r="JM25" s="1227"/>
      <c r="JN25" s="1227"/>
      <c r="JO25" s="1227"/>
      <c r="JP25" s="1227"/>
      <c r="JQ25" s="1227"/>
      <c r="JR25" s="1227"/>
      <c r="JS25" s="1227"/>
      <c r="JT25" s="1227"/>
      <c r="JU25" s="1227"/>
      <c r="JV25" s="1227"/>
      <c r="JW25" s="1227"/>
    </row>
    <row r="26" spans="1:283" s="1230" customFormat="1">
      <c r="A26" s="1283"/>
      <c r="B26" s="1271"/>
      <c r="C26" s="108" t="s">
        <v>323</v>
      </c>
      <c r="D26" s="706">
        <v>0.72916666666666663</v>
      </c>
      <c r="E26" s="1305" t="s">
        <v>322</v>
      </c>
      <c r="F26" s="1305" t="s">
        <v>305</v>
      </c>
      <c r="G26" s="1306" t="str">
        <f t="shared" si="44"/>
        <v>EARLY</v>
      </c>
      <c r="H26" s="1300" t="s">
        <v>256</v>
      </c>
      <c r="I26" s="1306" t="s">
        <v>306</v>
      </c>
      <c r="J26" s="1306" t="s">
        <v>307</v>
      </c>
      <c r="K26" s="1301"/>
      <c r="L26" s="1301"/>
      <c r="M26" s="1301"/>
      <c r="N26" s="1301"/>
      <c r="O26" s="1301">
        <v>1</v>
      </c>
      <c r="P26" s="1302"/>
      <c r="Q26" s="1302"/>
      <c r="R26" s="1301">
        <v>1</v>
      </c>
      <c r="S26" s="1301"/>
      <c r="T26" s="1301">
        <v>1</v>
      </c>
      <c r="U26" s="1301"/>
      <c r="V26" s="1301"/>
      <c r="W26" s="1302"/>
      <c r="X26" s="1302"/>
      <c r="Y26" s="1301"/>
      <c r="Z26" s="1301"/>
      <c r="AA26" s="1301"/>
      <c r="AB26" s="1301"/>
      <c r="AC26" s="1301"/>
      <c r="AD26" s="1302"/>
      <c r="AE26" s="1302"/>
      <c r="AF26" s="1301"/>
      <c r="AG26" s="1301"/>
      <c r="AH26" s="1301"/>
      <c r="AI26" s="1301"/>
      <c r="AJ26" s="1301"/>
      <c r="AK26" s="1302"/>
      <c r="AL26" s="1302"/>
      <c r="AM26" s="1290"/>
      <c r="AN26" s="1290"/>
      <c r="AO26" s="1301"/>
      <c r="AP26" s="1301"/>
      <c r="AQ26" s="1301"/>
      <c r="AR26" s="1302"/>
      <c r="AS26" s="1302"/>
      <c r="AT26" s="1301"/>
      <c r="AU26" s="1301"/>
      <c r="AV26" s="1301"/>
      <c r="AW26" s="1301"/>
      <c r="AX26" s="1301"/>
      <c r="AY26" s="1302"/>
      <c r="AZ26" s="1302"/>
      <c r="BA26" s="1301"/>
      <c r="BB26" s="1301"/>
      <c r="BC26" s="1301"/>
      <c r="BD26" s="1301"/>
      <c r="BE26" s="1301"/>
      <c r="BF26" s="1302"/>
      <c r="BG26" s="1302"/>
      <c r="BH26" s="1301"/>
      <c r="BI26" s="1301"/>
      <c r="BJ26" s="1301"/>
      <c r="BK26" s="1301"/>
      <c r="BL26" s="1301"/>
      <c r="BM26" s="1302"/>
      <c r="BN26" s="1302"/>
      <c r="BO26" s="1301"/>
      <c r="BP26" s="1301"/>
      <c r="BQ26" s="1301"/>
      <c r="BR26" s="1301"/>
      <c r="BS26" s="1301"/>
      <c r="BT26" s="1302"/>
      <c r="BU26" s="1302"/>
      <c r="BV26" s="1301"/>
      <c r="BW26" s="1301"/>
      <c r="BX26" s="1301"/>
      <c r="BY26" s="1301"/>
      <c r="BZ26" s="1301"/>
      <c r="CA26" s="1302"/>
      <c r="CB26" s="1302"/>
      <c r="CC26" s="1301"/>
      <c r="CD26" s="1303">
        <f t="shared" si="45"/>
        <v>3</v>
      </c>
      <c r="CE26" s="116"/>
      <c r="CF26" s="117">
        <v>3.9</v>
      </c>
      <c r="CG26" s="118">
        <f t="shared" si="46"/>
        <v>1.6686722105958804</v>
      </c>
      <c r="CH26" s="119">
        <f t="shared" si="47"/>
        <v>0</v>
      </c>
      <c r="CI26" s="120">
        <f t="shared" si="48"/>
        <v>11.7</v>
      </c>
      <c r="CJ26" s="121">
        <f t="shared" si="49"/>
        <v>5.0060166317876416</v>
      </c>
      <c r="CK26" s="543" t="e">
        <f>14.8*2.3*I26</f>
        <v>#VALUE!</v>
      </c>
      <c r="CL26" s="543">
        <f>14.8*2.3*J26</f>
        <v>1361.6</v>
      </c>
      <c r="CM26" s="734">
        <f t="shared" si="50"/>
        <v>1815.4666666666665</v>
      </c>
      <c r="CN26" s="543"/>
      <c r="CO26" s="249">
        <v>280.68</v>
      </c>
      <c r="CP26" s="249">
        <f t="shared" si="51"/>
        <v>5446.4</v>
      </c>
      <c r="CQ26" s="249">
        <f t="shared" si="52"/>
        <v>842.04</v>
      </c>
      <c r="CR26" s="1318">
        <f t="shared" si="53"/>
        <v>168.20559377552621</v>
      </c>
      <c r="CS26" s="1279"/>
      <c r="CT26" s="1279">
        <f t="shared" si="71"/>
        <v>842.04</v>
      </c>
      <c r="CU26" s="1279">
        <f t="shared" si="72"/>
        <v>0</v>
      </c>
      <c r="CV26" s="1279"/>
      <c r="CW26" s="1279"/>
      <c r="CX26" s="1294">
        <f t="shared" si="56"/>
        <v>0</v>
      </c>
      <c r="CY26" s="1295">
        <f t="shared" si="57"/>
        <v>7.8</v>
      </c>
      <c r="CZ26" s="1296">
        <f t="shared" si="73"/>
        <v>1.6686722105958804</v>
      </c>
      <c r="DA26" s="1294">
        <f t="shared" si="58"/>
        <v>0</v>
      </c>
      <c r="DB26" s="1295">
        <f t="shared" si="59"/>
        <v>0</v>
      </c>
      <c r="DC26" s="1296">
        <f t="shared" si="74"/>
        <v>3.3373444211917609</v>
      </c>
      <c r="DD26" s="1294">
        <f t="shared" si="60"/>
        <v>0</v>
      </c>
      <c r="DE26" s="1295">
        <f t="shared" si="61"/>
        <v>0</v>
      </c>
      <c r="DF26" s="1296">
        <f t="shared" si="75"/>
        <v>0</v>
      </c>
      <c r="DG26" s="1294">
        <f t="shared" si="62"/>
        <v>0</v>
      </c>
      <c r="DH26" s="1295">
        <f t="shared" si="63"/>
        <v>0</v>
      </c>
      <c r="DI26" s="1296">
        <f t="shared" si="76"/>
        <v>0</v>
      </c>
      <c r="DJ26" s="1294">
        <f t="shared" si="64"/>
        <v>0</v>
      </c>
      <c r="DK26" s="1295">
        <f t="shared" si="65"/>
        <v>0</v>
      </c>
      <c r="DL26" s="1296">
        <f t="shared" si="77"/>
        <v>0</v>
      </c>
      <c r="DM26" s="1294">
        <f t="shared" si="66"/>
        <v>0</v>
      </c>
      <c r="DN26" s="1295">
        <f t="shared" si="67"/>
        <v>0</v>
      </c>
      <c r="DO26" s="1296">
        <f t="shared" si="78"/>
        <v>0</v>
      </c>
      <c r="DP26" s="1294">
        <f t="shared" si="68"/>
        <v>0</v>
      </c>
      <c r="DQ26" s="1295">
        <f t="shared" si="69"/>
        <v>0</v>
      </c>
      <c r="DR26" s="1296">
        <f t="shared" si="70"/>
        <v>0</v>
      </c>
      <c r="DZ26" s="1227"/>
      <c r="EA26" s="1227"/>
      <c r="EB26" s="1227"/>
      <c r="EC26" s="1227"/>
      <c r="ED26" s="1227"/>
      <c r="EE26" s="1227"/>
      <c r="EF26" s="1227"/>
      <c r="EG26" s="1227"/>
      <c r="EH26" s="1227"/>
      <c r="EI26" s="1227"/>
      <c r="EJ26" s="1227"/>
      <c r="EK26" s="1227"/>
      <c r="EL26" s="1227"/>
      <c r="EM26" s="1227"/>
      <c r="EN26" s="1227"/>
      <c r="EO26" s="1227"/>
      <c r="EP26" s="1227"/>
      <c r="EQ26" s="1227"/>
      <c r="ER26" s="1227"/>
      <c r="ES26" s="1227"/>
      <c r="ET26" s="1227"/>
      <c r="EU26" s="1227"/>
      <c r="EV26" s="1227"/>
      <c r="EW26" s="1227"/>
      <c r="EX26" s="1227"/>
      <c r="EY26" s="1227"/>
      <c r="EZ26" s="1227"/>
      <c r="FA26" s="1227"/>
      <c r="FB26" s="1227"/>
      <c r="FC26" s="1227"/>
      <c r="FD26" s="1227"/>
      <c r="FE26" s="1227"/>
      <c r="FF26" s="1227"/>
      <c r="FG26" s="1227"/>
      <c r="FH26" s="1227"/>
      <c r="FI26" s="1227"/>
      <c r="FJ26" s="1227"/>
      <c r="FK26" s="1227"/>
      <c r="FL26" s="1227"/>
      <c r="FM26" s="1227"/>
      <c r="FN26" s="1227"/>
      <c r="FO26" s="1227"/>
      <c r="FP26" s="1227"/>
      <c r="FQ26" s="1227"/>
      <c r="FR26" s="1227"/>
      <c r="FS26" s="1227"/>
      <c r="FT26" s="1227"/>
      <c r="FU26" s="1227"/>
      <c r="FV26" s="1227"/>
      <c r="FW26" s="1227"/>
      <c r="FX26" s="1227"/>
      <c r="FY26" s="1227"/>
      <c r="FZ26" s="1227"/>
      <c r="GA26" s="1227"/>
      <c r="GB26" s="1227"/>
      <c r="GC26" s="1227"/>
      <c r="GD26" s="1227"/>
      <c r="GE26" s="1227"/>
      <c r="GF26" s="1227"/>
      <c r="GG26" s="1227"/>
      <c r="GH26" s="1227"/>
      <c r="GI26" s="1227"/>
      <c r="GJ26" s="1227"/>
      <c r="GK26" s="1227"/>
      <c r="GL26" s="1227"/>
      <c r="GM26" s="1227"/>
      <c r="GN26" s="1227"/>
      <c r="GO26" s="1227"/>
      <c r="GP26" s="1227"/>
      <c r="GQ26" s="1227"/>
      <c r="GR26" s="1227"/>
      <c r="GS26" s="1227"/>
      <c r="GT26" s="1227"/>
      <c r="GU26" s="1227"/>
      <c r="GV26" s="1227"/>
      <c r="GW26" s="1227"/>
      <c r="GX26" s="1227"/>
      <c r="GY26" s="1227"/>
      <c r="GZ26" s="1227"/>
      <c r="HA26" s="1227"/>
      <c r="HB26" s="1227"/>
      <c r="HC26" s="1227"/>
      <c r="HD26" s="1227"/>
      <c r="HE26" s="1227"/>
      <c r="HF26" s="1227"/>
      <c r="HG26" s="1227"/>
      <c r="HH26" s="1227"/>
      <c r="HI26" s="1227"/>
      <c r="HJ26" s="1227"/>
      <c r="HK26" s="1227"/>
      <c r="HL26" s="1227"/>
      <c r="HM26" s="1227"/>
      <c r="HN26" s="1227"/>
      <c r="HO26" s="1227"/>
      <c r="HP26" s="1227"/>
      <c r="HQ26" s="1227"/>
      <c r="HR26" s="1227"/>
      <c r="HS26" s="1227"/>
      <c r="HT26" s="1227"/>
      <c r="HU26" s="1227"/>
      <c r="HV26" s="1227"/>
      <c r="HW26" s="1227"/>
      <c r="HX26" s="1227"/>
      <c r="HY26" s="1227"/>
      <c r="HZ26" s="1227"/>
      <c r="IA26" s="1227"/>
      <c r="IB26" s="1227"/>
      <c r="IC26" s="1227"/>
      <c r="ID26" s="1227"/>
      <c r="IE26" s="1227"/>
      <c r="IF26" s="1227"/>
      <c r="IG26" s="1227"/>
      <c r="IH26" s="1227"/>
      <c r="II26" s="1227"/>
      <c r="IJ26" s="1227"/>
      <c r="IK26" s="1227"/>
      <c r="IL26" s="1227"/>
      <c r="IM26" s="1227"/>
      <c r="IN26" s="1227"/>
      <c r="IO26" s="1227"/>
      <c r="IP26" s="1227"/>
      <c r="IQ26" s="1227"/>
      <c r="IR26" s="1227"/>
      <c r="IS26" s="1227"/>
      <c r="IT26" s="1227"/>
      <c r="IU26" s="1227"/>
      <c r="IV26" s="1227"/>
      <c r="IW26" s="1227"/>
      <c r="IX26" s="1227"/>
      <c r="IY26" s="1227"/>
      <c r="IZ26" s="1227"/>
      <c r="JA26" s="1227"/>
      <c r="JB26" s="1227"/>
      <c r="JC26" s="1227"/>
      <c r="JD26" s="1227"/>
      <c r="JE26" s="1227"/>
      <c r="JF26" s="1227"/>
      <c r="JG26" s="1227"/>
      <c r="JH26" s="1227"/>
      <c r="JI26" s="1227"/>
      <c r="JJ26" s="1227"/>
      <c r="JK26" s="1227"/>
      <c r="JL26" s="1227"/>
      <c r="JM26" s="1227"/>
      <c r="JN26" s="1227"/>
      <c r="JO26" s="1227"/>
      <c r="JP26" s="1227"/>
      <c r="JQ26" s="1227"/>
      <c r="JR26" s="1227"/>
      <c r="JS26" s="1227"/>
      <c r="JT26" s="1227"/>
      <c r="JU26" s="1227"/>
      <c r="JV26" s="1227"/>
      <c r="JW26" s="1227"/>
    </row>
    <row r="27" spans="1:283" s="1230" customFormat="1">
      <c r="A27" s="1283"/>
      <c r="B27" s="1271"/>
      <c r="C27" s="108" t="s">
        <v>331</v>
      </c>
      <c r="D27" s="706">
        <v>0.83333333333333337</v>
      </c>
      <c r="E27" s="1305" t="s">
        <v>325</v>
      </c>
      <c r="F27" s="1305" t="s">
        <v>286</v>
      </c>
      <c r="G27" s="1306" t="str">
        <f t="shared" si="44"/>
        <v>PRIME</v>
      </c>
      <c r="H27" s="1300" t="s">
        <v>256</v>
      </c>
      <c r="I27" s="1306" t="s">
        <v>306</v>
      </c>
      <c r="J27" s="1306" t="s">
        <v>307</v>
      </c>
      <c r="K27" s="1301"/>
      <c r="L27" s="1301"/>
      <c r="M27" s="1301"/>
      <c r="N27" s="1301"/>
      <c r="O27" s="1301"/>
      <c r="P27" s="1302">
        <v>1</v>
      </c>
      <c r="Q27" s="1302"/>
      <c r="R27" s="1301"/>
      <c r="S27" s="1301"/>
      <c r="T27" s="1301"/>
      <c r="U27" s="1301"/>
      <c r="V27" s="1301"/>
      <c r="W27" s="1302"/>
      <c r="X27" s="1302"/>
      <c r="Y27" s="1301"/>
      <c r="Z27" s="1301"/>
      <c r="AA27" s="1301"/>
      <c r="AB27" s="1301"/>
      <c r="AC27" s="1301"/>
      <c r="AD27" s="1302"/>
      <c r="AE27" s="1302"/>
      <c r="AF27" s="1301"/>
      <c r="AG27" s="1301"/>
      <c r="AH27" s="1301"/>
      <c r="AI27" s="1301"/>
      <c r="AJ27" s="1301"/>
      <c r="AK27" s="1302"/>
      <c r="AL27" s="1302"/>
      <c r="AM27" s="1290"/>
      <c r="AN27" s="1290"/>
      <c r="AO27" s="1301"/>
      <c r="AP27" s="1301"/>
      <c r="AQ27" s="1301"/>
      <c r="AR27" s="1302"/>
      <c r="AS27" s="1302"/>
      <c r="AT27" s="1301"/>
      <c r="AU27" s="1301"/>
      <c r="AV27" s="1301"/>
      <c r="AW27" s="1301"/>
      <c r="AX27" s="1301"/>
      <c r="AY27" s="1302"/>
      <c r="AZ27" s="1302"/>
      <c r="BA27" s="1301"/>
      <c r="BB27" s="1301"/>
      <c r="BC27" s="1301"/>
      <c r="BD27" s="1301"/>
      <c r="BE27" s="1301"/>
      <c r="BF27" s="1302"/>
      <c r="BG27" s="1302"/>
      <c r="BH27" s="1301"/>
      <c r="BI27" s="1301"/>
      <c r="BJ27" s="1301"/>
      <c r="BK27" s="1301"/>
      <c r="BL27" s="1301"/>
      <c r="BM27" s="1302"/>
      <c r="BN27" s="1302"/>
      <c r="BO27" s="1301"/>
      <c r="BP27" s="1301"/>
      <c r="BQ27" s="1301"/>
      <c r="BR27" s="1301"/>
      <c r="BS27" s="1301"/>
      <c r="BT27" s="1302"/>
      <c r="BU27" s="1302"/>
      <c r="BV27" s="1301"/>
      <c r="BW27" s="1301"/>
      <c r="BX27" s="1301"/>
      <c r="BY27" s="1301"/>
      <c r="BZ27" s="1301"/>
      <c r="CA27" s="1302"/>
      <c r="CB27" s="1302"/>
      <c r="CC27" s="1301"/>
      <c r="CD27" s="1303">
        <f t="shared" si="45"/>
        <v>1</v>
      </c>
      <c r="CE27" s="116"/>
      <c r="CF27" s="117">
        <v>3</v>
      </c>
      <c r="CG27" s="118">
        <f t="shared" si="46"/>
        <v>1.2835940081506774</v>
      </c>
      <c r="CH27" s="119">
        <f t="shared" si="47"/>
        <v>0</v>
      </c>
      <c r="CI27" s="120">
        <f t="shared" si="48"/>
        <v>3</v>
      </c>
      <c r="CJ27" s="121">
        <f t="shared" si="49"/>
        <v>1.2835940081506774</v>
      </c>
      <c r="CK27" s="543" t="e">
        <f>14.8*2.3*I27</f>
        <v>#VALUE!</v>
      </c>
      <c r="CL27" s="543">
        <f>14.8*2.3*J27</f>
        <v>1361.6</v>
      </c>
      <c r="CM27" s="734">
        <f t="shared" si="50"/>
        <v>1815.4666666666665</v>
      </c>
      <c r="CN27" s="543"/>
      <c r="CO27" s="249">
        <v>280.67</v>
      </c>
      <c r="CP27" s="249">
        <f t="shared" si="51"/>
        <v>1815.4666666666665</v>
      </c>
      <c r="CQ27" s="249">
        <f t="shared" si="52"/>
        <v>280.67</v>
      </c>
      <c r="CR27" s="1318">
        <f t="shared" si="53"/>
        <v>218.65948128284887</v>
      </c>
      <c r="CS27" s="1279"/>
      <c r="CT27" s="1279">
        <f t="shared" si="71"/>
        <v>280.67</v>
      </c>
      <c r="CU27" s="1279">
        <f t="shared" si="72"/>
        <v>0</v>
      </c>
      <c r="CV27" s="1279"/>
      <c r="CW27" s="1279"/>
      <c r="CX27" s="1294">
        <f t="shared" si="56"/>
        <v>0</v>
      </c>
      <c r="CY27" s="1295">
        <f t="shared" si="57"/>
        <v>0</v>
      </c>
      <c r="CZ27" s="1296">
        <f t="shared" si="73"/>
        <v>1.2835940081506774</v>
      </c>
      <c r="DA27" s="1294">
        <f t="shared" si="58"/>
        <v>0</v>
      </c>
      <c r="DB27" s="1295">
        <f t="shared" si="59"/>
        <v>0</v>
      </c>
      <c r="DC27" s="1296">
        <f t="shared" si="74"/>
        <v>0</v>
      </c>
      <c r="DD27" s="1294">
        <f t="shared" si="60"/>
        <v>0</v>
      </c>
      <c r="DE27" s="1295">
        <f t="shared" si="61"/>
        <v>0</v>
      </c>
      <c r="DF27" s="1296">
        <f t="shared" si="75"/>
        <v>0</v>
      </c>
      <c r="DG27" s="1294">
        <f t="shared" si="62"/>
        <v>0</v>
      </c>
      <c r="DH27" s="1295">
        <f t="shared" si="63"/>
        <v>0</v>
      </c>
      <c r="DI27" s="1296">
        <f t="shared" si="76"/>
        <v>0</v>
      </c>
      <c r="DJ27" s="1294">
        <f t="shared" si="64"/>
        <v>0</v>
      </c>
      <c r="DK27" s="1295">
        <f t="shared" si="65"/>
        <v>0</v>
      </c>
      <c r="DL27" s="1296">
        <f t="shared" si="77"/>
        <v>0</v>
      </c>
      <c r="DM27" s="1294">
        <f t="shared" si="66"/>
        <v>0</v>
      </c>
      <c r="DN27" s="1295">
        <f t="shared" si="67"/>
        <v>0</v>
      </c>
      <c r="DO27" s="1296">
        <f t="shared" si="78"/>
        <v>0</v>
      </c>
      <c r="DP27" s="1294"/>
      <c r="DQ27" s="1295"/>
      <c r="DR27" s="1296"/>
      <c r="DZ27" s="1227"/>
      <c r="EA27" s="1227"/>
      <c r="EB27" s="1227"/>
      <c r="EC27" s="1227"/>
      <c r="ED27" s="1227"/>
      <c r="EE27" s="1227"/>
      <c r="EF27" s="1227"/>
      <c r="EG27" s="1227"/>
      <c r="EH27" s="1227"/>
      <c r="EI27" s="1227"/>
      <c r="EJ27" s="1227"/>
      <c r="EK27" s="1227"/>
      <c r="EL27" s="1227"/>
      <c r="EM27" s="1227"/>
      <c r="EN27" s="1227"/>
      <c r="EO27" s="1227"/>
      <c r="EP27" s="1227"/>
      <c r="EQ27" s="1227"/>
      <c r="ER27" s="1227"/>
      <c r="ES27" s="1227"/>
      <c r="ET27" s="1227"/>
      <c r="EU27" s="1227"/>
      <c r="EV27" s="1227"/>
      <c r="EW27" s="1227"/>
      <c r="EX27" s="1227"/>
      <c r="EY27" s="1227"/>
      <c r="EZ27" s="1227"/>
      <c r="FA27" s="1227"/>
      <c r="FB27" s="1227"/>
      <c r="FC27" s="1227"/>
      <c r="FD27" s="1227"/>
      <c r="FE27" s="1227"/>
      <c r="FF27" s="1227"/>
      <c r="FG27" s="1227"/>
      <c r="FH27" s="1227"/>
      <c r="FI27" s="1227"/>
      <c r="FJ27" s="1227"/>
      <c r="FK27" s="1227"/>
      <c r="FL27" s="1227"/>
      <c r="FM27" s="1227"/>
      <c r="FN27" s="1227"/>
      <c r="FO27" s="1227"/>
      <c r="FP27" s="1227"/>
      <c r="FQ27" s="1227"/>
      <c r="FR27" s="1227"/>
      <c r="FS27" s="1227"/>
      <c r="FT27" s="1227"/>
      <c r="FU27" s="1227"/>
      <c r="FV27" s="1227"/>
      <c r="FW27" s="1227"/>
      <c r="FX27" s="1227"/>
      <c r="FY27" s="1227"/>
      <c r="FZ27" s="1227"/>
      <c r="GA27" s="1227"/>
      <c r="GB27" s="1227"/>
      <c r="GC27" s="1227"/>
      <c r="GD27" s="1227"/>
      <c r="GE27" s="1227"/>
      <c r="GF27" s="1227"/>
      <c r="GG27" s="1227"/>
      <c r="GH27" s="1227"/>
      <c r="GI27" s="1227"/>
      <c r="GJ27" s="1227"/>
      <c r="GK27" s="1227"/>
      <c r="GL27" s="1227"/>
      <c r="GM27" s="1227"/>
      <c r="GN27" s="1227"/>
      <c r="GO27" s="1227"/>
      <c r="GP27" s="1227"/>
      <c r="GQ27" s="1227"/>
      <c r="GR27" s="1227"/>
      <c r="GS27" s="1227"/>
      <c r="GT27" s="1227"/>
      <c r="GU27" s="1227"/>
      <c r="GV27" s="1227"/>
      <c r="GW27" s="1227"/>
      <c r="GX27" s="1227"/>
      <c r="GY27" s="1227"/>
      <c r="GZ27" s="1227"/>
      <c r="HA27" s="1227"/>
      <c r="HB27" s="1227"/>
      <c r="HC27" s="1227"/>
      <c r="HD27" s="1227"/>
      <c r="HE27" s="1227"/>
      <c r="HF27" s="1227"/>
      <c r="HG27" s="1227"/>
      <c r="HH27" s="1227"/>
      <c r="HI27" s="1227"/>
      <c r="HJ27" s="1227"/>
      <c r="HK27" s="1227"/>
      <c r="HL27" s="1227"/>
      <c r="HM27" s="1227"/>
      <c r="HN27" s="1227"/>
      <c r="HO27" s="1227"/>
      <c r="HP27" s="1227"/>
      <c r="HQ27" s="1227"/>
      <c r="HR27" s="1227"/>
      <c r="HS27" s="1227"/>
      <c r="HT27" s="1227"/>
      <c r="HU27" s="1227"/>
      <c r="HV27" s="1227"/>
      <c r="HW27" s="1227"/>
      <c r="HX27" s="1227"/>
      <c r="HY27" s="1227"/>
      <c r="HZ27" s="1227"/>
      <c r="IA27" s="1227"/>
      <c r="IB27" s="1227"/>
      <c r="IC27" s="1227"/>
      <c r="ID27" s="1227"/>
      <c r="IE27" s="1227"/>
      <c r="IF27" s="1227"/>
      <c r="IG27" s="1227"/>
      <c r="IH27" s="1227"/>
      <c r="II27" s="1227"/>
      <c r="IJ27" s="1227"/>
      <c r="IK27" s="1227"/>
      <c r="IL27" s="1227"/>
      <c r="IM27" s="1227"/>
      <c r="IN27" s="1227"/>
      <c r="IO27" s="1227"/>
      <c r="IP27" s="1227"/>
      <c r="IQ27" s="1227"/>
      <c r="IR27" s="1227"/>
      <c r="IS27" s="1227"/>
      <c r="IT27" s="1227"/>
      <c r="IU27" s="1227"/>
      <c r="IV27" s="1227"/>
      <c r="IW27" s="1227"/>
      <c r="IX27" s="1227"/>
      <c r="IY27" s="1227"/>
      <c r="IZ27" s="1227"/>
      <c r="JA27" s="1227"/>
      <c r="JB27" s="1227"/>
      <c r="JC27" s="1227"/>
      <c r="JD27" s="1227"/>
      <c r="JE27" s="1227"/>
      <c r="JF27" s="1227"/>
      <c r="JG27" s="1227"/>
      <c r="JH27" s="1227"/>
      <c r="JI27" s="1227"/>
      <c r="JJ27" s="1227"/>
      <c r="JK27" s="1227"/>
      <c r="JL27" s="1227"/>
      <c r="JM27" s="1227"/>
      <c r="JN27" s="1227"/>
      <c r="JO27" s="1227"/>
      <c r="JP27" s="1227"/>
      <c r="JQ27" s="1227"/>
      <c r="JR27" s="1227"/>
      <c r="JS27" s="1227"/>
      <c r="JT27" s="1227"/>
      <c r="JU27" s="1227"/>
      <c r="JV27" s="1227"/>
      <c r="JW27" s="1227"/>
    </row>
    <row r="28" spans="1:283" s="1230" customFormat="1">
      <c r="A28" s="1283"/>
      <c r="B28" s="1271"/>
      <c r="C28" s="108" t="s">
        <v>324</v>
      </c>
      <c r="D28" s="706">
        <v>0.83333333333333337</v>
      </c>
      <c r="E28" s="1305" t="s">
        <v>325</v>
      </c>
      <c r="F28" s="1305" t="s">
        <v>287</v>
      </c>
      <c r="G28" s="1306" t="str">
        <f t="shared" si="44"/>
        <v>PRIME</v>
      </c>
      <c r="H28" s="1300" t="s">
        <v>256</v>
      </c>
      <c r="I28" s="1306" t="s">
        <v>306</v>
      </c>
      <c r="J28" s="1306" t="s">
        <v>307</v>
      </c>
      <c r="K28" s="1301"/>
      <c r="L28" s="1301"/>
      <c r="M28" s="1301"/>
      <c r="N28" s="1301"/>
      <c r="O28" s="1301"/>
      <c r="P28" s="1302"/>
      <c r="Q28" s="1302">
        <v>1</v>
      </c>
      <c r="R28" s="1301"/>
      <c r="S28" s="1301"/>
      <c r="T28" s="1301"/>
      <c r="U28" s="1301"/>
      <c r="V28" s="1301"/>
      <c r="W28" s="1302"/>
      <c r="X28" s="1302"/>
      <c r="Y28" s="1301"/>
      <c r="Z28" s="1301"/>
      <c r="AA28" s="1301"/>
      <c r="AB28" s="1301"/>
      <c r="AC28" s="1301"/>
      <c r="AD28" s="1302"/>
      <c r="AE28" s="1302"/>
      <c r="AF28" s="1301"/>
      <c r="AG28" s="1301"/>
      <c r="AH28" s="1301"/>
      <c r="AI28" s="1301"/>
      <c r="AJ28" s="1301"/>
      <c r="AK28" s="1302"/>
      <c r="AL28" s="1302"/>
      <c r="AM28" s="1290"/>
      <c r="AN28" s="1290"/>
      <c r="AO28" s="1301"/>
      <c r="AP28" s="1301"/>
      <c r="AQ28" s="1301"/>
      <c r="AR28" s="1302"/>
      <c r="AS28" s="1302"/>
      <c r="AT28" s="1301"/>
      <c r="AU28" s="1301"/>
      <c r="AV28" s="1301"/>
      <c r="AW28" s="1301"/>
      <c r="AX28" s="1301"/>
      <c r="AY28" s="1302"/>
      <c r="AZ28" s="1302"/>
      <c r="BA28" s="1301"/>
      <c r="BB28" s="1301"/>
      <c r="BC28" s="1301"/>
      <c r="BD28" s="1301"/>
      <c r="BE28" s="1301"/>
      <c r="BF28" s="1302"/>
      <c r="BG28" s="1302"/>
      <c r="BH28" s="1301"/>
      <c r="BI28" s="1301"/>
      <c r="BJ28" s="1301"/>
      <c r="BK28" s="1301"/>
      <c r="BL28" s="1301"/>
      <c r="BM28" s="1302"/>
      <c r="BN28" s="1302"/>
      <c r="BO28" s="1301"/>
      <c r="BP28" s="1301"/>
      <c r="BQ28" s="1301"/>
      <c r="BR28" s="1301"/>
      <c r="BS28" s="1301"/>
      <c r="BT28" s="1302"/>
      <c r="BU28" s="1302"/>
      <c r="BV28" s="1301"/>
      <c r="BW28" s="1301"/>
      <c r="BX28" s="1301"/>
      <c r="BY28" s="1301"/>
      <c r="BZ28" s="1301"/>
      <c r="CA28" s="1302"/>
      <c r="CB28" s="1302"/>
      <c r="CC28" s="1301"/>
      <c r="CD28" s="1303">
        <f t="shared" si="45"/>
        <v>1</v>
      </c>
      <c r="CE28" s="116"/>
      <c r="CF28" s="117">
        <v>3</v>
      </c>
      <c r="CG28" s="118">
        <f t="shared" si="46"/>
        <v>1.2835940081506774</v>
      </c>
      <c r="CH28" s="119">
        <f t="shared" si="47"/>
        <v>0</v>
      </c>
      <c r="CI28" s="120">
        <f t="shared" si="48"/>
        <v>3</v>
      </c>
      <c r="CJ28" s="121">
        <f t="shared" si="49"/>
        <v>1.2835940081506774</v>
      </c>
      <c r="CK28" s="543" t="e">
        <f t="shared" ref="CK28:CL28" si="80">14.8*4*I28</f>
        <v>#VALUE!</v>
      </c>
      <c r="CL28" s="543">
        <f t="shared" si="80"/>
        <v>2368</v>
      </c>
      <c r="CM28" s="734">
        <f t="shared" si="50"/>
        <v>3157.3333333333335</v>
      </c>
      <c r="CN28" s="543"/>
      <c r="CO28" s="249">
        <v>280.67</v>
      </c>
      <c r="CP28" s="249">
        <f t="shared" si="51"/>
        <v>3157.3333333333335</v>
      </c>
      <c r="CQ28" s="249">
        <f t="shared" si="52"/>
        <v>280.67</v>
      </c>
      <c r="CR28" s="1318">
        <f t="shared" si="53"/>
        <v>218.65948128284887</v>
      </c>
      <c r="CS28" s="1279"/>
      <c r="CT28" s="1279">
        <f t="shared" si="71"/>
        <v>280.67</v>
      </c>
      <c r="CU28" s="1279">
        <f t="shared" si="72"/>
        <v>0</v>
      </c>
      <c r="CV28" s="1279"/>
      <c r="CW28" s="1279"/>
      <c r="CX28" s="1294">
        <f t="shared" si="56"/>
        <v>0</v>
      </c>
      <c r="CY28" s="1295">
        <f t="shared" si="57"/>
        <v>0</v>
      </c>
      <c r="CZ28" s="1296">
        <f t="shared" si="73"/>
        <v>1.2835940081506774</v>
      </c>
      <c r="DA28" s="1294">
        <f t="shared" si="58"/>
        <v>0</v>
      </c>
      <c r="DB28" s="1295">
        <f t="shared" si="59"/>
        <v>0</v>
      </c>
      <c r="DC28" s="1296">
        <f t="shared" si="74"/>
        <v>0</v>
      </c>
      <c r="DD28" s="1294">
        <f t="shared" si="60"/>
        <v>0</v>
      </c>
      <c r="DE28" s="1295">
        <f t="shared" si="61"/>
        <v>0</v>
      </c>
      <c r="DF28" s="1296">
        <f t="shared" si="75"/>
        <v>0</v>
      </c>
      <c r="DG28" s="1294">
        <f t="shared" si="62"/>
        <v>0</v>
      </c>
      <c r="DH28" s="1295">
        <f t="shared" si="63"/>
        <v>0</v>
      </c>
      <c r="DI28" s="1296">
        <f t="shared" si="76"/>
        <v>0</v>
      </c>
      <c r="DJ28" s="1294">
        <f t="shared" si="64"/>
        <v>0</v>
      </c>
      <c r="DK28" s="1295">
        <f t="shared" si="65"/>
        <v>0</v>
      </c>
      <c r="DL28" s="1296">
        <f t="shared" si="77"/>
        <v>0</v>
      </c>
      <c r="DM28" s="1294">
        <f t="shared" si="66"/>
        <v>0</v>
      </c>
      <c r="DN28" s="1295">
        <f t="shared" si="67"/>
        <v>0</v>
      </c>
      <c r="DO28" s="1296">
        <f t="shared" si="78"/>
        <v>0</v>
      </c>
      <c r="DP28" s="1294">
        <f t="shared" si="68"/>
        <v>0</v>
      </c>
      <c r="DQ28" s="1295">
        <f t="shared" si="69"/>
        <v>0</v>
      </c>
      <c r="DR28" s="1296">
        <f t="shared" si="70"/>
        <v>0</v>
      </c>
      <c r="DZ28" s="1227"/>
      <c r="EA28" s="1227"/>
      <c r="EB28" s="1227"/>
      <c r="EC28" s="1227"/>
      <c r="ED28" s="1227"/>
      <c r="EE28" s="1227"/>
      <c r="EF28" s="1227"/>
      <c r="EG28" s="1227"/>
      <c r="EH28" s="1227"/>
      <c r="EI28" s="1227"/>
      <c r="EJ28" s="1227"/>
      <c r="EK28" s="1227"/>
      <c r="EL28" s="1227"/>
      <c r="EM28" s="1227"/>
      <c r="EN28" s="1227"/>
      <c r="EO28" s="1227"/>
      <c r="EP28" s="1227"/>
      <c r="EQ28" s="1227"/>
      <c r="ER28" s="1227"/>
      <c r="ES28" s="1227"/>
      <c r="ET28" s="1227"/>
      <c r="EU28" s="1227"/>
      <c r="EV28" s="1227"/>
      <c r="EW28" s="1227"/>
      <c r="EX28" s="1227"/>
      <c r="EY28" s="1227"/>
      <c r="EZ28" s="1227"/>
      <c r="FA28" s="1227"/>
      <c r="FB28" s="1227"/>
      <c r="FC28" s="1227"/>
      <c r="FD28" s="1227"/>
      <c r="FE28" s="1227"/>
      <c r="FF28" s="1227"/>
      <c r="FG28" s="1227"/>
      <c r="FH28" s="1227"/>
      <c r="FI28" s="1227"/>
      <c r="FJ28" s="1227"/>
      <c r="FK28" s="1227"/>
      <c r="FL28" s="1227"/>
      <c r="FM28" s="1227"/>
      <c r="FN28" s="1227"/>
      <c r="FO28" s="1227"/>
      <c r="FP28" s="1227"/>
      <c r="FQ28" s="1227"/>
      <c r="FR28" s="1227"/>
      <c r="FS28" s="1227"/>
      <c r="FT28" s="1227"/>
      <c r="FU28" s="1227"/>
      <c r="FV28" s="1227"/>
      <c r="FW28" s="1227"/>
      <c r="FX28" s="1227"/>
      <c r="FY28" s="1227"/>
      <c r="FZ28" s="1227"/>
      <c r="GA28" s="1227"/>
      <c r="GB28" s="1227"/>
      <c r="GC28" s="1227"/>
      <c r="GD28" s="1227"/>
      <c r="GE28" s="1227"/>
      <c r="GF28" s="1227"/>
      <c r="GG28" s="1227"/>
      <c r="GH28" s="1227"/>
      <c r="GI28" s="1227"/>
      <c r="GJ28" s="1227"/>
      <c r="GK28" s="1227"/>
      <c r="GL28" s="1227"/>
      <c r="GM28" s="1227"/>
      <c r="GN28" s="1227"/>
      <c r="GO28" s="1227"/>
      <c r="GP28" s="1227"/>
      <c r="GQ28" s="1227"/>
      <c r="GR28" s="1227"/>
      <c r="GS28" s="1227"/>
      <c r="GT28" s="1227"/>
      <c r="GU28" s="1227"/>
      <c r="GV28" s="1227"/>
      <c r="GW28" s="1227"/>
      <c r="GX28" s="1227"/>
      <c r="GY28" s="1227"/>
      <c r="GZ28" s="1227"/>
      <c r="HA28" s="1227"/>
      <c r="HB28" s="1227"/>
      <c r="HC28" s="1227"/>
      <c r="HD28" s="1227"/>
      <c r="HE28" s="1227"/>
      <c r="HF28" s="1227"/>
      <c r="HG28" s="1227"/>
      <c r="HH28" s="1227"/>
      <c r="HI28" s="1227"/>
      <c r="HJ28" s="1227"/>
      <c r="HK28" s="1227"/>
      <c r="HL28" s="1227"/>
      <c r="HM28" s="1227"/>
      <c r="HN28" s="1227"/>
      <c r="HO28" s="1227"/>
      <c r="HP28" s="1227"/>
      <c r="HQ28" s="1227"/>
      <c r="HR28" s="1227"/>
      <c r="HS28" s="1227"/>
      <c r="HT28" s="1227"/>
      <c r="HU28" s="1227"/>
      <c r="HV28" s="1227"/>
      <c r="HW28" s="1227"/>
      <c r="HX28" s="1227"/>
      <c r="HY28" s="1227"/>
      <c r="HZ28" s="1227"/>
      <c r="IA28" s="1227"/>
      <c r="IB28" s="1227"/>
      <c r="IC28" s="1227"/>
      <c r="ID28" s="1227"/>
      <c r="IE28" s="1227"/>
      <c r="IF28" s="1227"/>
      <c r="IG28" s="1227"/>
      <c r="IH28" s="1227"/>
      <c r="II28" s="1227"/>
      <c r="IJ28" s="1227"/>
      <c r="IK28" s="1227"/>
      <c r="IL28" s="1227"/>
      <c r="IM28" s="1227"/>
      <c r="IN28" s="1227"/>
      <c r="IO28" s="1227"/>
      <c r="IP28" s="1227"/>
      <c r="IQ28" s="1227"/>
      <c r="IR28" s="1227"/>
      <c r="IS28" s="1227"/>
      <c r="IT28" s="1227"/>
      <c r="IU28" s="1227"/>
      <c r="IV28" s="1227"/>
      <c r="IW28" s="1227"/>
      <c r="IX28" s="1227"/>
      <c r="IY28" s="1227"/>
      <c r="IZ28" s="1227"/>
      <c r="JA28" s="1227"/>
      <c r="JB28" s="1227"/>
      <c r="JC28" s="1227"/>
      <c r="JD28" s="1227"/>
      <c r="JE28" s="1227"/>
      <c r="JF28" s="1227"/>
      <c r="JG28" s="1227"/>
      <c r="JH28" s="1227"/>
      <c r="JI28" s="1227"/>
      <c r="JJ28" s="1227"/>
      <c r="JK28" s="1227"/>
      <c r="JL28" s="1227"/>
      <c r="JM28" s="1227"/>
      <c r="JN28" s="1227"/>
      <c r="JO28" s="1227"/>
      <c r="JP28" s="1227"/>
      <c r="JQ28" s="1227"/>
      <c r="JR28" s="1227"/>
      <c r="JS28" s="1227"/>
      <c r="JT28" s="1227"/>
      <c r="JU28" s="1227"/>
      <c r="JV28" s="1227"/>
      <c r="JW28" s="1227"/>
    </row>
    <row r="29" spans="1:283" s="1230" customFormat="1">
      <c r="A29" s="1283"/>
      <c r="B29" s="1271"/>
      <c r="C29" s="149" t="s">
        <v>326</v>
      </c>
      <c r="D29" s="151">
        <v>0.85416666666666663</v>
      </c>
      <c r="E29" s="1336" t="s">
        <v>322</v>
      </c>
      <c r="F29" s="1336" t="s">
        <v>305</v>
      </c>
      <c r="G29" s="1337" t="str">
        <f t="shared" si="44"/>
        <v>PRIME</v>
      </c>
      <c r="H29" s="1300" t="s">
        <v>256</v>
      </c>
      <c r="I29" s="1337" t="s">
        <v>306</v>
      </c>
      <c r="J29" s="1306" t="s">
        <v>307</v>
      </c>
      <c r="K29" s="1338"/>
      <c r="L29" s="1338"/>
      <c r="M29" s="1338"/>
      <c r="N29" s="1338">
        <v>1</v>
      </c>
      <c r="O29" s="1338"/>
      <c r="P29" s="1339"/>
      <c r="Q29" s="1339"/>
      <c r="R29" s="1338">
        <v>1</v>
      </c>
      <c r="S29" s="1338">
        <v>1</v>
      </c>
      <c r="T29" s="1338">
        <v>1</v>
      </c>
      <c r="U29" s="1338"/>
      <c r="V29" s="1338"/>
      <c r="W29" s="1339"/>
      <c r="X29" s="1339"/>
      <c r="Y29" s="1338"/>
      <c r="Z29" s="1338"/>
      <c r="AA29" s="1338"/>
      <c r="AB29" s="1338"/>
      <c r="AC29" s="1338"/>
      <c r="AD29" s="1339"/>
      <c r="AE29" s="1339"/>
      <c r="AF29" s="1338"/>
      <c r="AG29" s="1338"/>
      <c r="AH29" s="1338"/>
      <c r="AI29" s="1338"/>
      <c r="AJ29" s="1338"/>
      <c r="AK29" s="1339"/>
      <c r="AL29" s="1339"/>
      <c r="AM29" s="1290"/>
      <c r="AN29" s="1290"/>
      <c r="AO29" s="1338"/>
      <c r="AP29" s="1338"/>
      <c r="AQ29" s="1338"/>
      <c r="AR29" s="1339"/>
      <c r="AS29" s="1339"/>
      <c r="AT29" s="1338"/>
      <c r="AU29" s="1338"/>
      <c r="AV29" s="1338"/>
      <c r="AW29" s="1338"/>
      <c r="AX29" s="1338"/>
      <c r="AY29" s="1339"/>
      <c r="AZ29" s="1339"/>
      <c r="BA29" s="1338"/>
      <c r="BB29" s="1338"/>
      <c r="BC29" s="1338"/>
      <c r="BD29" s="1338"/>
      <c r="BE29" s="1338"/>
      <c r="BF29" s="1339"/>
      <c r="BG29" s="1339"/>
      <c r="BH29" s="1338"/>
      <c r="BI29" s="1338"/>
      <c r="BJ29" s="1338"/>
      <c r="BK29" s="1338"/>
      <c r="BL29" s="1338"/>
      <c r="BM29" s="1339"/>
      <c r="BN29" s="1339"/>
      <c r="BO29" s="1338"/>
      <c r="BP29" s="1338"/>
      <c r="BQ29" s="1338"/>
      <c r="BR29" s="1338"/>
      <c r="BS29" s="1338"/>
      <c r="BT29" s="1339"/>
      <c r="BU29" s="1339"/>
      <c r="BV29" s="1338"/>
      <c r="BW29" s="1338"/>
      <c r="BX29" s="1338"/>
      <c r="BY29" s="1338"/>
      <c r="BZ29" s="1338"/>
      <c r="CA29" s="1339"/>
      <c r="CB29" s="1339"/>
      <c r="CC29" s="1338"/>
      <c r="CD29" s="1340">
        <f t="shared" si="45"/>
        <v>4</v>
      </c>
      <c r="CE29" s="144"/>
      <c r="CF29" s="145">
        <v>4.8</v>
      </c>
      <c r="CG29" s="146">
        <f t="shared" si="46"/>
        <v>2.0537504130410835</v>
      </c>
      <c r="CH29" s="244">
        <f t="shared" si="47"/>
        <v>0</v>
      </c>
      <c r="CI29" s="245">
        <f t="shared" si="48"/>
        <v>19.2</v>
      </c>
      <c r="CJ29" s="246">
        <f t="shared" si="49"/>
        <v>8.2150016521643341</v>
      </c>
      <c r="CK29" s="545" t="e">
        <f>12.4*2.5*I29</f>
        <v>#VALUE!</v>
      </c>
      <c r="CL29" s="545">
        <f>12.4*2.5*J29</f>
        <v>1240</v>
      </c>
      <c r="CM29" s="736">
        <f t="shared" si="50"/>
        <v>1653.3333333333335</v>
      </c>
      <c r="CN29" s="545"/>
      <c r="CO29" s="250">
        <v>280.68</v>
      </c>
      <c r="CP29" s="250">
        <f t="shared" si="51"/>
        <v>6613.3333333333339</v>
      </c>
      <c r="CQ29" s="250">
        <f t="shared" si="52"/>
        <v>1122.72</v>
      </c>
      <c r="CR29" s="1341">
        <f t="shared" si="53"/>
        <v>136.66704494261506</v>
      </c>
      <c r="CS29" s="1279"/>
      <c r="CT29" s="1279">
        <f t="shared" si="71"/>
        <v>1122.72</v>
      </c>
      <c r="CU29" s="1279">
        <f t="shared" si="72"/>
        <v>0</v>
      </c>
      <c r="CV29" s="1279"/>
      <c r="CW29" s="1279"/>
      <c r="CX29" s="1294">
        <f t="shared" si="56"/>
        <v>0</v>
      </c>
      <c r="CY29" s="1295">
        <f t="shared" si="57"/>
        <v>14.399999999999999</v>
      </c>
      <c r="CZ29" s="1296">
        <f t="shared" si="73"/>
        <v>2.0537504130410835</v>
      </c>
      <c r="DA29" s="1294">
        <f t="shared" si="58"/>
        <v>0</v>
      </c>
      <c r="DB29" s="1295">
        <f t="shared" si="59"/>
        <v>0</v>
      </c>
      <c r="DC29" s="1296">
        <f t="shared" si="74"/>
        <v>6.161251239123251</v>
      </c>
      <c r="DD29" s="1294">
        <f t="shared" si="60"/>
        <v>0</v>
      </c>
      <c r="DE29" s="1295">
        <f t="shared" si="61"/>
        <v>0</v>
      </c>
      <c r="DF29" s="1296">
        <f t="shared" si="75"/>
        <v>0</v>
      </c>
      <c r="DG29" s="1294">
        <f t="shared" si="62"/>
        <v>0</v>
      </c>
      <c r="DH29" s="1295">
        <f t="shared" si="63"/>
        <v>0</v>
      </c>
      <c r="DI29" s="1296">
        <f t="shared" si="76"/>
        <v>0</v>
      </c>
      <c r="DJ29" s="1294">
        <f t="shared" si="64"/>
        <v>0</v>
      </c>
      <c r="DK29" s="1295">
        <f t="shared" si="65"/>
        <v>0</v>
      </c>
      <c r="DL29" s="1296">
        <f t="shared" si="77"/>
        <v>0</v>
      </c>
      <c r="DM29" s="1294">
        <f t="shared" si="66"/>
        <v>0</v>
      </c>
      <c r="DN29" s="1295">
        <f t="shared" si="67"/>
        <v>0</v>
      </c>
      <c r="DO29" s="1296">
        <f t="shared" si="78"/>
        <v>0</v>
      </c>
      <c r="DP29" s="1294">
        <f t="shared" si="68"/>
        <v>0</v>
      </c>
      <c r="DQ29" s="1295">
        <f t="shared" si="69"/>
        <v>0</v>
      </c>
      <c r="DR29" s="1296">
        <f t="shared" si="70"/>
        <v>0</v>
      </c>
      <c r="DZ29" s="1227"/>
      <c r="EA29" s="1227"/>
      <c r="EB29" s="1227"/>
      <c r="EC29" s="1227"/>
      <c r="ED29" s="1227"/>
      <c r="EE29" s="1227"/>
      <c r="EF29" s="1227"/>
      <c r="EG29" s="1227"/>
      <c r="EH29" s="1227"/>
      <c r="EI29" s="1227"/>
      <c r="EJ29" s="1227"/>
      <c r="EK29" s="1227"/>
      <c r="EL29" s="1227"/>
      <c r="EM29" s="1227"/>
      <c r="EN29" s="1227"/>
      <c r="EO29" s="1227"/>
      <c r="EP29" s="1227"/>
      <c r="EQ29" s="1227"/>
      <c r="ER29" s="1227"/>
      <c r="ES29" s="1227"/>
      <c r="ET29" s="1227"/>
      <c r="EU29" s="1227"/>
      <c r="EV29" s="1227"/>
      <c r="EW29" s="1227"/>
      <c r="EX29" s="1227"/>
      <c r="EY29" s="1227"/>
      <c r="EZ29" s="1227"/>
      <c r="FA29" s="1227"/>
      <c r="FB29" s="1227"/>
      <c r="FC29" s="1227"/>
      <c r="FD29" s="1227"/>
      <c r="FE29" s="1227"/>
      <c r="FF29" s="1227"/>
      <c r="FG29" s="1227"/>
      <c r="FH29" s="1227"/>
      <c r="FI29" s="1227"/>
      <c r="FJ29" s="1227"/>
      <c r="FK29" s="1227"/>
      <c r="FL29" s="1227"/>
      <c r="FM29" s="1227"/>
      <c r="FN29" s="1227"/>
      <c r="FO29" s="1227"/>
      <c r="FP29" s="1227"/>
      <c r="FQ29" s="1227"/>
      <c r="FR29" s="1227"/>
      <c r="FS29" s="1227"/>
      <c r="FT29" s="1227"/>
      <c r="FU29" s="1227"/>
      <c r="FV29" s="1227"/>
      <c r="FW29" s="1227"/>
      <c r="FX29" s="1227"/>
      <c r="FY29" s="1227"/>
      <c r="FZ29" s="1227"/>
      <c r="GA29" s="1227"/>
      <c r="GB29" s="1227"/>
      <c r="GC29" s="1227"/>
      <c r="GD29" s="1227"/>
      <c r="GE29" s="1227"/>
      <c r="GF29" s="1227"/>
      <c r="GG29" s="1227"/>
      <c r="GH29" s="1227"/>
      <c r="GI29" s="1227"/>
      <c r="GJ29" s="1227"/>
      <c r="GK29" s="1227"/>
      <c r="GL29" s="1227"/>
      <c r="GM29" s="1227"/>
      <c r="GN29" s="1227"/>
      <c r="GO29" s="1227"/>
      <c r="GP29" s="1227"/>
      <c r="GQ29" s="1227"/>
      <c r="GR29" s="1227"/>
      <c r="GS29" s="1227"/>
      <c r="GT29" s="1227"/>
      <c r="GU29" s="1227"/>
      <c r="GV29" s="1227"/>
      <c r="GW29" s="1227"/>
      <c r="GX29" s="1227"/>
      <c r="GY29" s="1227"/>
      <c r="GZ29" s="1227"/>
      <c r="HA29" s="1227"/>
      <c r="HB29" s="1227"/>
      <c r="HC29" s="1227"/>
      <c r="HD29" s="1227"/>
      <c r="HE29" s="1227"/>
      <c r="HF29" s="1227"/>
      <c r="HG29" s="1227"/>
      <c r="HH29" s="1227"/>
      <c r="HI29" s="1227"/>
      <c r="HJ29" s="1227"/>
      <c r="HK29" s="1227"/>
      <c r="HL29" s="1227"/>
      <c r="HM29" s="1227"/>
      <c r="HN29" s="1227"/>
      <c r="HO29" s="1227"/>
      <c r="HP29" s="1227"/>
      <c r="HQ29" s="1227"/>
      <c r="HR29" s="1227"/>
      <c r="HS29" s="1227"/>
      <c r="HT29" s="1227"/>
      <c r="HU29" s="1227"/>
      <c r="HV29" s="1227"/>
      <c r="HW29" s="1227"/>
      <c r="HX29" s="1227"/>
      <c r="HY29" s="1227"/>
      <c r="HZ29" s="1227"/>
      <c r="IA29" s="1227"/>
      <c r="IB29" s="1227"/>
      <c r="IC29" s="1227"/>
      <c r="ID29" s="1227"/>
      <c r="IE29" s="1227"/>
      <c r="IF29" s="1227"/>
      <c r="IG29" s="1227"/>
      <c r="IH29" s="1227"/>
      <c r="II29" s="1227"/>
      <c r="IJ29" s="1227"/>
      <c r="IK29" s="1227"/>
      <c r="IL29" s="1227"/>
      <c r="IM29" s="1227"/>
      <c r="IN29" s="1227"/>
      <c r="IO29" s="1227"/>
      <c r="IP29" s="1227"/>
      <c r="IQ29" s="1227"/>
      <c r="IR29" s="1227"/>
      <c r="IS29" s="1227"/>
      <c r="IT29" s="1227"/>
      <c r="IU29" s="1227"/>
      <c r="IV29" s="1227"/>
      <c r="IW29" s="1227"/>
      <c r="IX29" s="1227"/>
      <c r="IY29" s="1227"/>
      <c r="IZ29" s="1227"/>
      <c r="JA29" s="1227"/>
      <c r="JB29" s="1227"/>
      <c r="JC29" s="1227"/>
      <c r="JD29" s="1227"/>
      <c r="JE29" s="1227"/>
      <c r="JF29" s="1227"/>
      <c r="JG29" s="1227"/>
      <c r="JH29" s="1227"/>
      <c r="JI29" s="1227"/>
      <c r="JJ29" s="1227"/>
      <c r="JK29" s="1227"/>
      <c r="JL29" s="1227"/>
      <c r="JM29" s="1227"/>
      <c r="JN29" s="1227"/>
      <c r="JO29" s="1227"/>
      <c r="JP29" s="1227"/>
      <c r="JQ29" s="1227"/>
      <c r="JR29" s="1227"/>
      <c r="JS29" s="1227"/>
      <c r="JT29" s="1227"/>
      <c r="JU29" s="1227"/>
      <c r="JV29" s="1227"/>
      <c r="JW29" s="1227"/>
    </row>
    <row r="30" spans="1:283" s="1230" customFormat="1" hidden="1">
      <c r="A30" s="1283"/>
      <c r="B30" s="1271"/>
      <c r="C30" s="108" t="s">
        <v>327</v>
      </c>
      <c r="D30" s="706">
        <v>0.91666666666666663</v>
      </c>
      <c r="E30" s="1305" t="s">
        <v>322</v>
      </c>
      <c r="F30" s="1305" t="s">
        <v>305</v>
      </c>
      <c r="G30" s="1306" t="str">
        <f t="shared" si="44"/>
        <v>PRIME</v>
      </c>
      <c r="H30" s="1307" t="s">
        <v>256</v>
      </c>
      <c r="I30" s="1306" t="s">
        <v>306</v>
      </c>
      <c r="J30" s="1306" t="s">
        <v>307</v>
      </c>
      <c r="K30" s="1342"/>
      <c r="L30" s="1342"/>
      <c r="M30" s="1342"/>
      <c r="N30" s="1342"/>
      <c r="O30" s="1342"/>
      <c r="P30" s="1343"/>
      <c r="Q30" s="1343"/>
      <c r="R30" s="1342"/>
      <c r="S30" s="1342"/>
      <c r="T30" s="1342"/>
      <c r="U30" s="1342"/>
      <c r="V30" s="1342"/>
      <c r="W30" s="1343"/>
      <c r="X30" s="1343"/>
      <c r="Y30" s="1342"/>
      <c r="Z30" s="1342"/>
      <c r="AA30" s="1342"/>
      <c r="AB30" s="1342"/>
      <c r="AC30" s="1342"/>
      <c r="AD30" s="1343"/>
      <c r="AE30" s="1343"/>
      <c r="AF30" s="1342"/>
      <c r="AG30" s="1342"/>
      <c r="AH30" s="1342"/>
      <c r="AI30" s="1342"/>
      <c r="AJ30" s="1342"/>
      <c r="AK30" s="1343"/>
      <c r="AL30" s="1343"/>
      <c r="AM30" s="1290"/>
      <c r="AN30" s="1290"/>
      <c r="AO30" s="1342"/>
      <c r="AP30" s="1342"/>
      <c r="AQ30" s="1342"/>
      <c r="AR30" s="1343"/>
      <c r="AS30" s="1343"/>
      <c r="AT30" s="1342"/>
      <c r="AU30" s="1342"/>
      <c r="AV30" s="1342"/>
      <c r="AW30" s="1342"/>
      <c r="AX30" s="1342"/>
      <c r="AY30" s="1343"/>
      <c r="AZ30" s="1343"/>
      <c r="BA30" s="1342"/>
      <c r="BB30" s="1342"/>
      <c r="BC30" s="1342"/>
      <c r="BD30" s="1342"/>
      <c r="BE30" s="1342"/>
      <c r="BF30" s="1343"/>
      <c r="BG30" s="1343"/>
      <c r="BH30" s="1342"/>
      <c r="BI30" s="1342"/>
      <c r="BJ30" s="1342"/>
      <c r="BK30" s="1342"/>
      <c r="BL30" s="1342"/>
      <c r="BM30" s="1343"/>
      <c r="BN30" s="1343"/>
      <c r="BO30" s="1342"/>
      <c r="BP30" s="1342"/>
      <c r="BQ30" s="1342"/>
      <c r="BR30" s="1342"/>
      <c r="BS30" s="1342"/>
      <c r="BT30" s="1343"/>
      <c r="BU30" s="1343"/>
      <c r="BV30" s="1342"/>
      <c r="BW30" s="1342"/>
      <c r="BX30" s="1342"/>
      <c r="BY30" s="1342"/>
      <c r="BZ30" s="1342"/>
      <c r="CA30" s="1343"/>
      <c r="CB30" s="1343"/>
      <c r="CC30" s="1342"/>
      <c r="CD30" s="1344">
        <f t="shared" si="45"/>
        <v>0</v>
      </c>
      <c r="CE30" s="116"/>
      <c r="CF30" s="117">
        <v>4.5999999999999996</v>
      </c>
      <c r="CG30" s="118">
        <f t="shared" si="46"/>
        <v>1.9681774791643718</v>
      </c>
      <c r="CH30" s="638">
        <f t="shared" si="47"/>
        <v>0</v>
      </c>
      <c r="CI30" s="639">
        <f t="shared" si="48"/>
        <v>0</v>
      </c>
      <c r="CJ30" s="640">
        <f t="shared" si="49"/>
        <v>0</v>
      </c>
      <c r="CK30" s="641">
        <f>1417/2</f>
        <v>708.5</v>
      </c>
      <c r="CL30" s="641">
        <f>1417/2</f>
        <v>708.5</v>
      </c>
      <c r="CM30" s="737">
        <f t="shared" si="50"/>
        <v>944.66666666666674</v>
      </c>
      <c r="CN30" s="641"/>
      <c r="CO30" s="249">
        <v>280.68</v>
      </c>
      <c r="CP30" s="249">
        <f t="shared" si="51"/>
        <v>0</v>
      </c>
      <c r="CQ30" s="249">
        <f t="shared" si="52"/>
        <v>0</v>
      </c>
      <c r="CR30" s="1345" t="e">
        <f t="shared" si="53"/>
        <v>#DIV/0!</v>
      </c>
      <c r="CS30" s="1279"/>
      <c r="CT30" s="1279">
        <f t="shared" si="71"/>
        <v>0</v>
      </c>
      <c r="CU30" s="1279">
        <f t="shared" si="72"/>
        <v>0</v>
      </c>
      <c r="CV30" s="1279"/>
      <c r="CW30" s="1279"/>
      <c r="CX30" s="1294">
        <f t="shared" si="56"/>
        <v>0</v>
      </c>
      <c r="CY30" s="1295">
        <f t="shared" si="57"/>
        <v>0</v>
      </c>
      <c r="CZ30" s="1296">
        <f t="shared" si="73"/>
        <v>0</v>
      </c>
      <c r="DA30" s="1294">
        <f t="shared" si="58"/>
        <v>0</v>
      </c>
      <c r="DB30" s="1295">
        <f t="shared" si="59"/>
        <v>0</v>
      </c>
      <c r="DC30" s="1296">
        <f t="shared" si="74"/>
        <v>0</v>
      </c>
      <c r="DD30" s="1294">
        <f t="shared" si="60"/>
        <v>0</v>
      </c>
      <c r="DE30" s="1295">
        <f t="shared" si="61"/>
        <v>0</v>
      </c>
      <c r="DF30" s="1296">
        <f t="shared" si="75"/>
        <v>0</v>
      </c>
      <c r="DG30" s="1294">
        <f t="shared" si="62"/>
        <v>0</v>
      </c>
      <c r="DH30" s="1295">
        <f t="shared" si="63"/>
        <v>0</v>
      </c>
      <c r="DI30" s="1296">
        <f t="shared" si="76"/>
        <v>0</v>
      </c>
      <c r="DJ30" s="1294">
        <f t="shared" si="64"/>
        <v>0</v>
      </c>
      <c r="DK30" s="1295">
        <f t="shared" si="65"/>
        <v>0</v>
      </c>
      <c r="DL30" s="1296">
        <f t="shared" si="77"/>
        <v>0</v>
      </c>
      <c r="DM30" s="1294">
        <f t="shared" si="66"/>
        <v>0</v>
      </c>
      <c r="DN30" s="1295">
        <f t="shared" si="67"/>
        <v>0</v>
      </c>
      <c r="DO30" s="1296">
        <f t="shared" si="78"/>
        <v>0</v>
      </c>
      <c r="DP30" s="1294">
        <f t="shared" si="68"/>
        <v>0</v>
      </c>
      <c r="DQ30" s="1295">
        <f t="shared" si="69"/>
        <v>0</v>
      </c>
      <c r="DR30" s="1296">
        <f t="shared" si="70"/>
        <v>0</v>
      </c>
      <c r="DZ30" s="1227"/>
      <c r="EA30" s="1227"/>
      <c r="EB30" s="1227"/>
      <c r="EC30" s="1227"/>
      <c r="ED30" s="1227"/>
      <c r="EE30" s="1227"/>
      <c r="EF30" s="1227"/>
      <c r="EG30" s="1227"/>
      <c r="EH30" s="1227"/>
      <c r="EI30" s="1227"/>
      <c r="EJ30" s="1227"/>
      <c r="EK30" s="1227"/>
      <c r="EL30" s="1227"/>
      <c r="EM30" s="1227"/>
      <c r="EN30" s="1227"/>
      <c r="EO30" s="1227"/>
      <c r="EP30" s="1227"/>
      <c r="EQ30" s="1227"/>
      <c r="ER30" s="1227"/>
      <c r="ES30" s="1227"/>
      <c r="ET30" s="1227"/>
      <c r="EU30" s="1227"/>
      <c r="EV30" s="1227"/>
      <c r="EW30" s="1227"/>
      <c r="EX30" s="1227"/>
      <c r="EY30" s="1227"/>
      <c r="EZ30" s="1227"/>
      <c r="FA30" s="1227"/>
      <c r="FB30" s="1227"/>
      <c r="FC30" s="1227"/>
      <c r="FD30" s="1227"/>
      <c r="FE30" s="1227"/>
      <c r="FF30" s="1227"/>
      <c r="FG30" s="1227"/>
      <c r="FH30" s="1227"/>
      <c r="FI30" s="1227"/>
      <c r="FJ30" s="1227"/>
      <c r="FK30" s="1227"/>
      <c r="FL30" s="1227"/>
      <c r="FM30" s="1227"/>
      <c r="FN30" s="1227"/>
      <c r="FO30" s="1227"/>
      <c r="FP30" s="1227"/>
      <c r="FQ30" s="1227"/>
      <c r="FR30" s="1227"/>
      <c r="FS30" s="1227"/>
      <c r="FT30" s="1227"/>
      <c r="FU30" s="1227"/>
      <c r="FV30" s="1227"/>
      <c r="FW30" s="1227"/>
      <c r="FX30" s="1227"/>
      <c r="FY30" s="1227"/>
      <c r="FZ30" s="1227"/>
      <c r="GA30" s="1227"/>
      <c r="GB30" s="1227"/>
      <c r="GC30" s="1227"/>
      <c r="GD30" s="1227"/>
      <c r="GE30" s="1227"/>
      <c r="GF30" s="1227"/>
      <c r="GG30" s="1227"/>
      <c r="GH30" s="1227"/>
      <c r="GI30" s="1227"/>
      <c r="GJ30" s="1227"/>
      <c r="GK30" s="1227"/>
      <c r="GL30" s="1227"/>
      <c r="GM30" s="1227"/>
      <c r="GN30" s="1227"/>
      <c r="GO30" s="1227"/>
      <c r="GP30" s="1227"/>
      <c r="GQ30" s="1227"/>
      <c r="GR30" s="1227"/>
      <c r="GS30" s="1227"/>
      <c r="GT30" s="1227"/>
      <c r="GU30" s="1227"/>
      <c r="GV30" s="1227"/>
      <c r="GW30" s="1227"/>
      <c r="GX30" s="1227"/>
      <c r="GY30" s="1227"/>
      <c r="GZ30" s="1227"/>
      <c r="HA30" s="1227"/>
      <c r="HB30" s="1227"/>
      <c r="HC30" s="1227"/>
      <c r="HD30" s="1227"/>
      <c r="HE30" s="1227"/>
      <c r="HF30" s="1227"/>
      <c r="HG30" s="1227"/>
      <c r="HH30" s="1227"/>
      <c r="HI30" s="1227"/>
      <c r="HJ30" s="1227"/>
      <c r="HK30" s="1227"/>
      <c r="HL30" s="1227"/>
      <c r="HM30" s="1227"/>
      <c r="HN30" s="1227"/>
      <c r="HO30" s="1227"/>
      <c r="HP30" s="1227"/>
      <c r="HQ30" s="1227"/>
      <c r="HR30" s="1227"/>
      <c r="HS30" s="1227"/>
      <c r="HT30" s="1227"/>
      <c r="HU30" s="1227"/>
      <c r="HV30" s="1227"/>
      <c r="HW30" s="1227"/>
      <c r="HX30" s="1227"/>
      <c r="HY30" s="1227"/>
      <c r="HZ30" s="1227"/>
      <c r="IA30" s="1227"/>
      <c r="IB30" s="1227"/>
      <c r="IC30" s="1227"/>
      <c r="ID30" s="1227"/>
      <c r="IE30" s="1227"/>
      <c r="IF30" s="1227"/>
      <c r="IG30" s="1227"/>
      <c r="IH30" s="1227"/>
      <c r="II30" s="1227"/>
      <c r="IJ30" s="1227"/>
      <c r="IK30" s="1227"/>
      <c r="IL30" s="1227"/>
      <c r="IM30" s="1227"/>
      <c r="IN30" s="1227"/>
      <c r="IO30" s="1227"/>
      <c r="IP30" s="1227"/>
      <c r="IQ30" s="1227"/>
      <c r="IR30" s="1227"/>
      <c r="IS30" s="1227"/>
      <c r="IT30" s="1227"/>
      <c r="IU30" s="1227"/>
      <c r="IV30" s="1227"/>
      <c r="IW30" s="1227"/>
      <c r="IX30" s="1227"/>
      <c r="IY30" s="1227"/>
      <c r="IZ30" s="1227"/>
      <c r="JA30" s="1227"/>
      <c r="JB30" s="1227"/>
      <c r="JC30" s="1227"/>
      <c r="JD30" s="1227"/>
      <c r="JE30" s="1227"/>
      <c r="JF30" s="1227"/>
      <c r="JG30" s="1227"/>
      <c r="JH30" s="1227"/>
      <c r="JI30" s="1227"/>
      <c r="JJ30" s="1227"/>
      <c r="JK30" s="1227"/>
      <c r="JL30" s="1227"/>
      <c r="JM30" s="1227"/>
      <c r="JN30" s="1227"/>
      <c r="JO30" s="1227"/>
      <c r="JP30" s="1227"/>
      <c r="JQ30" s="1227"/>
      <c r="JR30" s="1227"/>
      <c r="JS30" s="1227"/>
      <c r="JT30" s="1227"/>
      <c r="JU30" s="1227"/>
      <c r="JV30" s="1227"/>
      <c r="JW30" s="1227"/>
    </row>
    <row r="31" spans="1:283" s="1230" customFormat="1">
      <c r="A31" s="1283"/>
      <c r="B31" s="1271"/>
      <c r="C31" s="643" t="s">
        <v>303</v>
      </c>
      <c r="D31" s="1309">
        <v>0.25</v>
      </c>
      <c r="E31" s="1310" t="s">
        <v>304</v>
      </c>
      <c r="F31" s="1310" t="s">
        <v>305</v>
      </c>
      <c r="G31" s="1311" t="str">
        <f t="shared" si="44"/>
        <v>DAY</v>
      </c>
      <c r="H31" s="1312" t="s">
        <v>256</v>
      </c>
      <c r="I31" s="1311" t="s">
        <v>306</v>
      </c>
      <c r="J31" s="1311" t="s">
        <v>314</v>
      </c>
      <c r="K31" s="1313"/>
      <c r="L31" s="1313"/>
      <c r="M31" s="1313"/>
      <c r="N31" s="1313"/>
      <c r="O31" s="1313"/>
      <c r="P31" s="1314"/>
      <c r="Q31" s="1314"/>
      <c r="R31" s="1313"/>
      <c r="S31" s="1313"/>
      <c r="T31" s="1313"/>
      <c r="U31" s="1313"/>
      <c r="V31" s="1491"/>
      <c r="W31" s="1314"/>
      <c r="X31" s="1314"/>
      <c r="Y31" s="1491"/>
      <c r="Z31" s="1313"/>
      <c r="AA31" s="1313"/>
      <c r="AB31" s="1313"/>
      <c r="AC31" s="1484">
        <v>2</v>
      </c>
      <c r="AD31" s="1314"/>
      <c r="AE31" s="1314"/>
      <c r="AF31" s="1313"/>
      <c r="AG31" s="1313">
        <v>2</v>
      </c>
      <c r="AH31" s="1313"/>
      <c r="AI31" s="1313"/>
      <c r="AJ31" s="1313"/>
      <c r="AK31" s="1314"/>
      <c r="AL31" s="1314"/>
      <c r="AM31" s="1315"/>
      <c r="AN31" s="1315"/>
      <c r="AO31" s="1484">
        <v>1</v>
      </c>
      <c r="AP31" s="1313"/>
      <c r="AQ31" s="1313"/>
      <c r="AR31" s="1314"/>
      <c r="AS31" s="1314"/>
      <c r="AT31" s="1313"/>
      <c r="AU31" s="1313"/>
      <c r="AV31" s="1313"/>
      <c r="AW31" s="1313"/>
      <c r="AX31" s="1313"/>
      <c r="AY31" s="1314"/>
      <c r="AZ31" s="1314"/>
      <c r="BA31" s="1313"/>
      <c r="BB31" s="1313"/>
      <c r="BC31" s="1313"/>
      <c r="BD31" s="1313"/>
      <c r="BE31" s="1313"/>
      <c r="BF31" s="1314"/>
      <c r="BG31" s="1314"/>
      <c r="BH31" s="1313"/>
      <c r="BI31" s="1313"/>
      <c r="BJ31" s="1313"/>
      <c r="BK31" s="1313"/>
      <c r="BL31" s="1313"/>
      <c r="BM31" s="1314"/>
      <c r="BN31" s="1314"/>
      <c r="BO31" s="1313"/>
      <c r="BP31" s="1313"/>
      <c r="BQ31" s="1313"/>
      <c r="BR31" s="1313"/>
      <c r="BS31" s="1313"/>
      <c r="BT31" s="1314"/>
      <c r="BU31" s="1314"/>
      <c r="BV31" s="1313"/>
      <c r="BW31" s="1313"/>
      <c r="BX31" s="1313"/>
      <c r="BY31" s="1313"/>
      <c r="BZ31" s="1313"/>
      <c r="CA31" s="1314"/>
      <c r="CB31" s="1314"/>
      <c r="CC31" s="1313"/>
      <c r="CD31" s="1316">
        <f t="shared" ref="CD31:CD39" si="81">+COUNTA(M31:AX31)</f>
        <v>3</v>
      </c>
      <c r="CE31" s="651"/>
      <c r="CF31" s="717">
        <v>2.5</v>
      </c>
      <c r="CG31" s="653">
        <f t="shared" si="46"/>
        <v>1.0696616734588977</v>
      </c>
      <c r="CH31" s="654">
        <f t="shared" si="47"/>
        <v>0</v>
      </c>
      <c r="CI31" s="655">
        <f t="shared" si="48"/>
        <v>7.5</v>
      </c>
      <c r="CJ31" s="656">
        <f t="shared" si="49"/>
        <v>3.2089850203766934</v>
      </c>
      <c r="CK31" s="657" t="e">
        <f>13.8*3.8*I31</f>
        <v>#VALUE!</v>
      </c>
      <c r="CL31" s="657">
        <f>13.8*3.8*J31</f>
        <v>1048.8</v>
      </c>
      <c r="CM31" s="735">
        <f t="shared" si="50"/>
        <v>699.2</v>
      </c>
      <c r="CN31" s="657"/>
      <c r="CO31" s="658">
        <v>280.68</v>
      </c>
      <c r="CP31" s="658">
        <f t="shared" si="51"/>
        <v>2097.6000000000004</v>
      </c>
      <c r="CQ31" s="658">
        <f t="shared" si="52"/>
        <v>842.04</v>
      </c>
      <c r="CR31" s="1346">
        <f t="shared" si="53"/>
        <v>262.40072628982085</v>
      </c>
      <c r="CS31" s="1279"/>
      <c r="CT31" s="1279">
        <f t="shared" si="71"/>
        <v>0</v>
      </c>
      <c r="CU31" s="1279">
        <f t="shared" si="72"/>
        <v>1403.4</v>
      </c>
      <c r="CV31" s="1279"/>
      <c r="CW31" s="1279"/>
      <c r="CX31" s="1294">
        <f t="shared" si="56"/>
        <v>0</v>
      </c>
      <c r="CY31" s="1295">
        <f t="shared" si="57"/>
        <v>0</v>
      </c>
      <c r="CZ31" s="1296">
        <f t="shared" si="73"/>
        <v>0</v>
      </c>
      <c r="DA31" s="1294">
        <f t="shared" si="58"/>
        <v>0</v>
      </c>
      <c r="DB31" s="1295">
        <f t="shared" si="59"/>
        <v>2.5</v>
      </c>
      <c r="DC31" s="1296">
        <f t="shared" si="74"/>
        <v>0</v>
      </c>
      <c r="DD31" s="1294">
        <f t="shared" si="60"/>
        <v>0</v>
      </c>
      <c r="DE31" s="1295">
        <f t="shared" si="61"/>
        <v>2.5</v>
      </c>
      <c r="DF31" s="1296">
        <f t="shared" si="75"/>
        <v>1.0696616734588977</v>
      </c>
      <c r="DG31" s="1294">
        <f t="shared" si="62"/>
        <v>0</v>
      </c>
      <c r="DH31" s="1295">
        <f t="shared" si="63"/>
        <v>2.5</v>
      </c>
      <c r="DI31" s="1296">
        <f t="shared" si="76"/>
        <v>1.0696616734588977</v>
      </c>
      <c r="DJ31" s="1294">
        <f t="shared" si="64"/>
        <v>0</v>
      </c>
      <c r="DK31" s="1295">
        <f t="shared" si="65"/>
        <v>0</v>
      </c>
      <c r="DL31" s="1296">
        <f t="shared" si="77"/>
        <v>1.0696616734588977</v>
      </c>
      <c r="DM31" s="1294">
        <f t="shared" si="66"/>
        <v>0</v>
      </c>
      <c r="DN31" s="1295">
        <f t="shared" si="67"/>
        <v>0</v>
      </c>
      <c r="DO31" s="1296">
        <f t="shared" si="78"/>
        <v>0</v>
      </c>
      <c r="DP31" s="1294">
        <f t="shared" si="68"/>
        <v>0</v>
      </c>
      <c r="DQ31" s="1295">
        <f t="shared" si="69"/>
        <v>0</v>
      </c>
      <c r="DR31" s="1296">
        <f t="shared" si="70"/>
        <v>0</v>
      </c>
      <c r="DZ31" s="1227"/>
      <c r="EA31" s="1227"/>
      <c r="EB31" s="1227"/>
      <c r="EC31" s="1227"/>
      <c r="ED31" s="1227"/>
      <c r="EE31" s="1227"/>
      <c r="EF31" s="1227"/>
      <c r="EG31" s="1227"/>
      <c r="EH31" s="1227"/>
      <c r="EI31" s="1227"/>
      <c r="EJ31" s="1227"/>
      <c r="EK31" s="1227"/>
      <c r="EL31" s="1227"/>
      <c r="EM31" s="1227"/>
      <c r="EN31" s="1227"/>
      <c r="EO31" s="1227"/>
      <c r="EP31" s="1227"/>
      <c r="EQ31" s="1227"/>
      <c r="ER31" s="1227"/>
      <c r="ES31" s="1227"/>
      <c r="ET31" s="1227"/>
      <c r="EU31" s="1227"/>
      <c r="EV31" s="1227"/>
      <c r="EW31" s="1227"/>
      <c r="EX31" s="1227"/>
      <c r="EY31" s="1227"/>
      <c r="EZ31" s="1227"/>
      <c r="FA31" s="1227"/>
      <c r="FB31" s="1227"/>
      <c r="FC31" s="1227"/>
      <c r="FD31" s="1227"/>
      <c r="FE31" s="1227"/>
      <c r="FF31" s="1227"/>
      <c r="FG31" s="1227"/>
      <c r="FH31" s="1227"/>
      <c r="FI31" s="1227"/>
      <c r="FJ31" s="1227"/>
      <c r="FK31" s="1227"/>
      <c r="FL31" s="1227"/>
      <c r="FM31" s="1227"/>
      <c r="FN31" s="1227"/>
      <c r="FO31" s="1227"/>
      <c r="FP31" s="1227"/>
      <c r="FQ31" s="1227"/>
      <c r="FR31" s="1227"/>
      <c r="FS31" s="1227"/>
      <c r="FT31" s="1227"/>
      <c r="FU31" s="1227"/>
      <c r="FV31" s="1227"/>
      <c r="FW31" s="1227"/>
      <c r="FX31" s="1227"/>
      <c r="FY31" s="1227"/>
      <c r="FZ31" s="1227"/>
      <c r="GA31" s="1227"/>
      <c r="GB31" s="1227"/>
      <c r="GC31" s="1227"/>
      <c r="GD31" s="1227"/>
      <c r="GE31" s="1227"/>
      <c r="GF31" s="1227"/>
      <c r="GG31" s="1227"/>
      <c r="GH31" s="1227"/>
      <c r="GI31" s="1227"/>
      <c r="GJ31" s="1227"/>
      <c r="GK31" s="1227"/>
      <c r="GL31" s="1227"/>
      <c r="GM31" s="1227"/>
      <c r="GN31" s="1227"/>
      <c r="GO31" s="1227"/>
      <c r="GP31" s="1227"/>
      <c r="GQ31" s="1227"/>
      <c r="GR31" s="1227"/>
      <c r="GS31" s="1227"/>
      <c r="GT31" s="1227"/>
      <c r="GU31" s="1227"/>
      <c r="GV31" s="1227"/>
      <c r="GW31" s="1227"/>
      <c r="GX31" s="1227"/>
      <c r="GY31" s="1227"/>
      <c r="GZ31" s="1227"/>
      <c r="HA31" s="1227"/>
      <c r="HB31" s="1227"/>
      <c r="HC31" s="1227"/>
      <c r="HD31" s="1227"/>
      <c r="HE31" s="1227"/>
      <c r="HF31" s="1227"/>
      <c r="HG31" s="1227"/>
      <c r="HH31" s="1227"/>
      <c r="HI31" s="1227"/>
      <c r="HJ31" s="1227"/>
      <c r="HK31" s="1227"/>
      <c r="HL31" s="1227"/>
      <c r="HM31" s="1227"/>
      <c r="HN31" s="1227"/>
      <c r="HO31" s="1227"/>
      <c r="HP31" s="1227"/>
      <c r="HQ31" s="1227"/>
      <c r="HR31" s="1227"/>
      <c r="HS31" s="1227"/>
      <c r="HT31" s="1227"/>
      <c r="HU31" s="1227"/>
      <c r="HV31" s="1227"/>
      <c r="HW31" s="1227"/>
      <c r="HX31" s="1227"/>
      <c r="HY31" s="1227"/>
      <c r="HZ31" s="1227"/>
      <c r="IA31" s="1227"/>
      <c r="IB31" s="1227"/>
      <c r="IC31" s="1227"/>
      <c r="ID31" s="1227"/>
      <c r="IE31" s="1227"/>
      <c r="IF31" s="1227"/>
      <c r="IG31" s="1227"/>
      <c r="IH31" s="1227"/>
      <c r="II31" s="1227"/>
      <c r="IJ31" s="1227"/>
      <c r="IK31" s="1227"/>
      <c r="IL31" s="1227"/>
      <c r="IM31" s="1227"/>
      <c r="IN31" s="1227"/>
      <c r="IO31" s="1227"/>
      <c r="IP31" s="1227"/>
      <c r="IQ31" s="1227"/>
      <c r="IR31" s="1227"/>
      <c r="IS31" s="1227"/>
      <c r="IT31" s="1227"/>
      <c r="IU31" s="1227"/>
      <c r="IV31" s="1227"/>
      <c r="IW31" s="1227"/>
      <c r="IX31" s="1227"/>
      <c r="IY31" s="1227"/>
      <c r="IZ31" s="1227"/>
      <c r="JA31" s="1227"/>
      <c r="JB31" s="1227"/>
      <c r="JC31" s="1227"/>
      <c r="JD31" s="1227"/>
      <c r="JE31" s="1227"/>
      <c r="JF31" s="1227"/>
      <c r="JG31" s="1227"/>
      <c r="JH31" s="1227"/>
      <c r="JI31" s="1227"/>
      <c r="JJ31" s="1227"/>
      <c r="JK31" s="1227"/>
      <c r="JL31" s="1227"/>
      <c r="JM31" s="1227"/>
      <c r="JN31" s="1227"/>
      <c r="JO31" s="1227"/>
      <c r="JP31" s="1227"/>
      <c r="JQ31" s="1227"/>
      <c r="JR31" s="1227"/>
      <c r="JS31" s="1227"/>
      <c r="JT31" s="1227"/>
      <c r="JU31" s="1227"/>
      <c r="JV31" s="1227"/>
      <c r="JW31" s="1227"/>
    </row>
    <row r="32" spans="1:283" s="1230" customFormat="1">
      <c r="A32" s="1283"/>
      <c r="B32" s="1271"/>
      <c r="C32" s="108" t="s">
        <v>315</v>
      </c>
      <c r="D32" s="706">
        <v>0.3125</v>
      </c>
      <c r="E32" s="1305" t="s">
        <v>304</v>
      </c>
      <c r="F32" s="1305" t="s">
        <v>305</v>
      </c>
      <c r="G32" s="1306" t="str">
        <f t="shared" si="44"/>
        <v>DAY</v>
      </c>
      <c r="H32" s="1300" t="s">
        <v>256</v>
      </c>
      <c r="I32" s="1306" t="s">
        <v>306</v>
      </c>
      <c r="J32" s="1306" t="s">
        <v>314</v>
      </c>
      <c r="K32" s="1301"/>
      <c r="L32" s="1301"/>
      <c r="M32" s="1301"/>
      <c r="N32" s="1301"/>
      <c r="O32" s="1301"/>
      <c r="P32" s="1302"/>
      <c r="Q32" s="1302"/>
      <c r="R32" s="1301"/>
      <c r="S32" s="1301"/>
      <c r="T32" s="1301"/>
      <c r="U32" s="1490"/>
      <c r="V32" s="1301"/>
      <c r="W32" s="1302"/>
      <c r="X32" s="1302"/>
      <c r="Y32" s="1301"/>
      <c r="Z32" s="1301"/>
      <c r="AA32" s="1490"/>
      <c r="AB32" s="1301"/>
      <c r="AC32" s="1301">
        <v>3</v>
      </c>
      <c r="AD32" s="1302"/>
      <c r="AE32" s="1302"/>
      <c r="AF32" s="1301">
        <v>3</v>
      </c>
      <c r="AG32" s="1301"/>
      <c r="AH32" s="1301">
        <v>1</v>
      </c>
      <c r="AI32" s="1301"/>
      <c r="AJ32" s="1485">
        <v>3</v>
      </c>
      <c r="AK32" s="1302"/>
      <c r="AL32" s="1302"/>
      <c r="AM32" s="1290"/>
      <c r="AN32" s="1290"/>
      <c r="AO32" s="1301"/>
      <c r="AP32" s="1485">
        <v>3</v>
      </c>
      <c r="AQ32" s="1301">
        <v>2</v>
      </c>
      <c r="AR32" s="1302"/>
      <c r="AS32" s="1302"/>
      <c r="AT32" s="1301">
        <v>1</v>
      </c>
      <c r="AU32" s="1301"/>
      <c r="AV32" s="1301"/>
      <c r="AW32" s="1301">
        <v>1</v>
      </c>
      <c r="AX32" s="1301"/>
      <c r="AY32" s="1302"/>
      <c r="AZ32" s="1302"/>
      <c r="BA32" s="1301"/>
      <c r="BB32" s="1301"/>
      <c r="BC32" s="1301"/>
      <c r="BD32" s="1301"/>
      <c r="BE32" s="1301"/>
      <c r="BF32" s="1302"/>
      <c r="BG32" s="1302"/>
      <c r="BH32" s="1301"/>
      <c r="BI32" s="1301"/>
      <c r="BJ32" s="1301"/>
      <c r="BK32" s="1301"/>
      <c r="BL32" s="1301"/>
      <c r="BM32" s="1302"/>
      <c r="BN32" s="1302"/>
      <c r="BO32" s="1301"/>
      <c r="BP32" s="1301"/>
      <c r="BQ32" s="1301"/>
      <c r="BR32" s="1301"/>
      <c r="BS32" s="1301"/>
      <c r="BT32" s="1302"/>
      <c r="BU32" s="1302"/>
      <c r="BV32" s="1301"/>
      <c r="BW32" s="1301"/>
      <c r="BX32" s="1301"/>
      <c r="BY32" s="1301"/>
      <c r="BZ32" s="1301"/>
      <c r="CA32" s="1302"/>
      <c r="CB32" s="1302"/>
      <c r="CC32" s="1301"/>
      <c r="CD32" s="1316">
        <f t="shared" si="81"/>
        <v>8</v>
      </c>
      <c r="CE32" s="116"/>
      <c r="CF32" s="117">
        <v>2.6</v>
      </c>
      <c r="CG32" s="118">
        <f t="shared" si="46"/>
        <v>1.1124481403972537</v>
      </c>
      <c r="CH32" s="119">
        <f t="shared" si="47"/>
        <v>0</v>
      </c>
      <c r="CI32" s="120">
        <f t="shared" si="48"/>
        <v>20.8</v>
      </c>
      <c r="CJ32" s="121">
        <f t="shared" si="49"/>
        <v>8.8995851231780296</v>
      </c>
      <c r="CK32" s="543" t="e">
        <f>17.9*5.1*I32</f>
        <v>#VALUE!</v>
      </c>
      <c r="CL32" s="543">
        <f>17.9*5.1*J32</f>
        <v>1825.7999999999997</v>
      </c>
      <c r="CM32" s="734">
        <f t="shared" si="50"/>
        <v>1217.1999999999998</v>
      </c>
      <c r="CN32" s="543"/>
      <c r="CO32" s="249">
        <v>280.68</v>
      </c>
      <c r="CP32" s="249">
        <f t="shared" si="51"/>
        <v>9737.5999999999985</v>
      </c>
      <c r="CQ32" s="249">
        <f t="shared" si="52"/>
        <v>2245.44</v>
      </c>
      <c r="CR32" s="1318">
        <f t="shared" si="53"/>
        <v>252.30839066328932</v>
      </c>
      <c r="CS32" s="1279"/>
      <c r="CT32" s="1279">
        <f t="shared" si="71"/>
        <v>0</v>
      </c>
      <c r="CU32" s="1279">
        <f t="shared" si="72"/>
        <v>4771.5600000000004</v>
      </c>
      <c r="CV32" s="1279"/>
      <c r="CW32" s="1279"/>
      <c r="CX32" s="1294">
        <f t="shared" si="56"/>
        <v>0</v>
      </c>
      <c r="CY32" s="1295">
        <f t="shared" si="57"/>
        <v>0</v>
      </c>
      <c r="CZ32" s="1296">
        <f t="shared" si="73"/>
        <v>0</v>
      </c>
      <c r="DA32" s="1294">
        <f t="shared" si="58"/>
        <v>0</v>
      </c>
      <c r="DB32" s="1295">
        <f t="shared" si="59"/>
        <v>2.6</v>
      </c>
      <c r="DC32" s="1296">
        <f t="shared" si="74"/>
        <v>0</v>
      </c>
      <c r="DD32" s="1294">
        <f t="shared" si="60"/>
        <v>0</v>
      </c>
      <c r="DE32" s="1295">
        <f t="shared" si="61"/>
        <v>7.8000000000000007</v>
      </c>
      <c r="DF32" s="1296">
        <f t="shared" si="75"/>
        <v>1.1124481403972537</v>
      </c>
      <c r="DG32" s="1294">
        <f t="shared" si="62"/>
        <v>0</v>
      </c>
      <c r="DH32" s="1295">
        <f t="shared" si="63"/>
        <v>5.2</v>
      </c>
      <c r="DI32" s="1296">
        <f t="shared" si="76"/>
        <v>3.3373444211917613</v>
      </c>
      <c r="DJ32" s="1294">
        <f t="shared" si="64"/>
        <v>0</v>
      </c>
      <c r="DK32" s="1295">
        <f t="shared" si="65"/>
        <v>5.2</v>
      </c>
      <c r="DL32" s="1296">
        <f t="shared" si="77"/>
        <v>2.2248962807945074</v>
      </c>
      <c r="DM32" s="1294">
        <f t="shared" si="66"/>
        <v>0</v>
      </c>
      <c r="DN32" s="1295">
        <f t="shared" si="67"/>
        <v>0</v>
      </c>
      <c r="DO32" s="1296">
        <f t="shared" si="78"/>
        <v>2.2248962807945074</v>
      </c>
      <c r="DP32" s="1294">
        <f t="shared" si="68"/>
        <v>0</v>
      </c>
      <c r="DQ32" s="1295">
        <f t="shared" si="69"/>
        <v>0</v>
      </c>
      <c r="DR32" s="1296">
        <f t="shared" si="70"/>
        <v>0</v>
      </c>
      <c r="DZ32" s="1227"/>
      <c r="EA32" s="1227"/>
      <c r="EB32" s="1227"/>
      <c r="EC32" s="1227"/>
      <c r="ED32" s="1227"/>
      <c r="EE32" s="1227"/>
      <c r="EF32" s="1227"/>
      <c r="EG32" s="1227"/>
      <c r="EH32" s="1227"/>
      <c r="EI32" s="1227"/>
      <c r="EJ32" s="1227"/>
      <c r="EK32" s="1227"/>
      <c r="EL32" s="1227"/>
      <c r="EM32" s="1227"/>
      <c r="EN32" s="1227"/>
      <c r="EO32" s="1227"/>
      <c r="EP32" s="1227"/>
      <c r="EQ32" s="1227"/>
      <c r="ER32" s="1227"/>
      <c r="ES32" s="1227"/>
      <c r="ET32" s="1227"/>
      <c r="EU32" s="1227"/>
      <c r="EV32" s="1227"/>
      <c r="EW32" s="1227"/>
      <c r="EX32" s="1227"/>
      <c r="EY32" s="1227"/>
      <c r="EZ32" s="1227"/>
      <c r="FA32" s="1227"/>
      <c r="FB32" s="1227"/>
      <c r="FC32" s="1227"/>
      <c r="FD32" s="1227"/>
      <c r="FE32" s="1227"/>
      <c r="FF32" s="1227"/>
      <c r="FG32" s="1227"/>
      <c r="FH32" s="1227"/>
      <c r="FI32" s="1227"/>
      <c r="FJ32" s="1227"/>
      <c r="FK32" s="1227"/>
      <c r="FL32" s="1227"/>
      <c r="FM32" s="1227"/>
      <c r="FN32" s="1227"/>
      <c r="FO32" s="1227"/>
      <c r="FP32" s="1227"/>
      <c r="FQ32" s="1227"/>
      <c r="FR32" s="1227"/>
      <c r="FS32" s="1227"/>
      <c r="FT32" s="1227"/>
      <c r="FU32" s="1227"/>
      <c r="FV32" s="1227"/>
      <c r="FW32" s="1227"/>
      <c r="FX32" s="1227"/>
      <c r="FY32" s="1227"/>
      <c r="FZ32" s="1227"/>
      <c r="GA32" s="1227"/>
      <c r="GB32" s="1227"/>
      <c r="GC32" s="1227"/>
      <c r="GD32" s="1227"/>
      <c r="GE32" s="1227"/>
      <c r="GF32" s="1227"/>
      <c r="GG32" s="1227"/>
      <c r="GH32" s="1227"/>
      <c r="GI32" s="1227"/>
      <c r="GJ32" s="1227"/>
      <c r="GK32" s="1227"/>
      <c r="GL32" s="1227"/>
      <c r="GM32" s="1227"/>
      <c r="GN32" s="1227"/>
      <c r="GO32" s="1227"/>
      <c r="GP32" s="1227"/>
      <c r="GQ32" s="1227"/>
      <c r="GR32" s="1227"/>
      <c r="GS32" s="1227"/>
      <c r="GT32" s="1227"/>
      <c r="GU32" s="1227"/>
      <c r="GV32" s="1227"/>
      <c r="GW32" s="1227"/>
      <c r="GX32" s="1227"/>
      <c r="GY32" s="1227"/>
      <c r="GZ32" s="1227"/>
      <c r="HA32" s="1227"/>
      <c r="HB32" s="1227"/>
      <c r="HC32" s="1227"/>
      <c r="HD32" s="1227"/>
      <c r="HE32" s="1227"/>
      <c r="HF32" s="1227"/>
      <c r="HG32" s="1227"/>
      <c r="HH32" s="1227"/>
      <c r="HI32" s="1227"/>
      <c r="HJ32" s="1227"/>
      <c r="HK32" s="1227"/>
      <c r="HL32" s="1227"/>
      <c r="HM32" s="1227"/>
      <c r="HN32" s="1227"/>
      <c r="HO32" s="1227"/>
      <c r="HP32" s="1227"/>
      <c r="HQ32" s="1227"/>
      <c r="HR32" s="1227"/>
      <c r="HS32" s="1227"/>
      <c r="HT32" s="1227"/>
      <c r="HU32" s="1227"/>
      <c r="HV32" s="1227"/>
      <c r="HW32" s="1227"/>
      <c r="HX32" s="1227"/>
      <c r="HY32" s="1227"/>
      <c r="HZ32" s="1227"/>
      <c r="IA32" s="1227"/>
      <c r="IB32" s="1227"/>
      <c r="IC32" s="1227"/>
      <c r="ID32" s="1227"/>
      <c r="IE32" s="1227"/>
      <c r="IF32" s="1227"/>
      <c r="IG32" s="1227"/>
      <c r="IH32" s="1227"/>
      <c r="II32" s="1227"/>
      <c r="IJ32" s="1227"/>
      <c r="IK32" s="1227"/>
      <c r="IL32" s="1227"/>
      <c r="IM32" s="1227"/>
      <c r="IN32" s="1227"/>
      <c r="IO32" s="1227"/>
      <c r="IP32" s="1227"/>
      <c r="IQ32" s="1227"/>
      <c r="IR32" s="1227"/>
      <c r="IS32" s="1227"/>
      <c r="IT32" s="1227"/>
      <c r="IU32" s="1227"/>
      <c r="IV32" s="1227"/>
      <c r="IW32" s="1227"/>
      <c r="IX32" s="1227"/>
      <c r="IY32" s="1227"/>
      <c r="IZ32" s="1227"/>
      <c r="JA32" s="1227"/>
      <c r="JB32" s="1227"/>
      <c r="JC32" s="1227"/>
      <c r="JD32" s="1227"/>
      <c r="JE32" s="1227"/>
      <c r="JF32" s="1227"/>
      <c r="JG32" s="1227"/>
      <c r="JH32" s="1227"/>
      <c r="JI32" s="1227"/>
      <c r="JJ32" s="1227"/>
      <c r="JK32" s="1227"/>
      <c r="JL32" s="1227"/>
      <c r="JM32" s="1227"/>
      <c r="JN32" s="1227"/>
      <c r="JO32" s="1227"/>
      <c r="JP32" s="1227"/>
      <c r="JQ32" s="1227"/>
      <c r="JR32" s="1227"/>
      <c r="JS32" s="1227"/>
      <c r="JT32" s="1227"/>
      <c r="JU32" s="1227"/>
      <c r="JV32" s="1227"/>
      <c r="JW32" s="1227"/>
    </row>
    <row r="33" spans="1:283" s="1230" customFormat="1" hidden="1">
      <c r="A33" s="1283"/>
      <c r="B33" s="1271"/>
      <c r="C33" s="660" t="s">
        <v>328</v>
      </c>
      <c r="D33" s="1347">
        <v>0.64583333333333337</v>
      </c>
      <c r="E33" s="1305" t="s">
        <v>322</v>
      </c>
      <c r="F33" s="1305" t="s">
        <v>305</v>
      </c>
      <c r="G33" s="1306" t="str">
        <f t="shared" si="44"/>
        <v>EARLY</v>
      </c>
      <c r="H33" s="1300" t="s">
        <v>256</v>
      </c>
      <c r="I33" s="1306" t="s">
        <v>306</v>
      </c>
      <c r="J33" s="1306" t="s">
        <v>314</v>
      </c>
      <c r="K33" s="1301"/>
      <c r="L33" s="1301"/>
      <c r="M33" s="1301"/>
      <c r="N33" s="1301"/>
      <c r="O33" s="1301"/>
      <c r="P33" s="1302"/>
      <c r="Q33" s="1302"/>
      <c r="R33" s="1301"/>
      <c r="S33" s="1301"/>
      <c r="T33" s="1301"/>
      <c r="U33" s="1301"/>
      <c r="V33" s="1301"/>
      <c r="W33" s="1302"/>
      <c r="X33" s="1302"/>
      <c r="Y33" s="1301"/>
      <c r="Z33" s="1301"/>
      <c r="AA33" s="1301"/>
      <c r="AB33" s="1301"/>
      <c r="AC33" s="1301"/>
      <c r="AD33" s="1302"/>
      <c r="AE33" s="1302"/>
      <c r="AF33" s="1301"/>
      <c r="AG33" s="1301"/>
      <c r="AH33" s="1301"/>
      <c r="AI33" s="1301"/>
      <c r="AJ33" s="1301"/>
      <c r="AK33" s="1302"/>
      <c r="AL33" s="1302"/>
      <c r="AM33" s="1290"/>
      <c r="AN33" s="1290"/>
      <c r="AO33" s="1301"/>
      <c r="AP33" s="1301"/>
      <c r="AQ33" s="1301"/>
      <c r="AR33" s="1302"/>
      <c r="AS33" s="1302"/>
      <c r="AT33" s="1301"/>
      <c r="AU33" s="1301"/>
      <c r="AV33" s="1301"/>
      <c r="AW33" s="1301"/>
      <c r="AX33" s="1301"/>
      <c r="AY33" s="1302"/>
      <c r="AZ33" s="1302"/>
      <c r="BA33" s="1301"/>
      <c r="BB33" s="1301"/>
      <c r="BC33" s="1301"/>
      <c r="BD33" s="1301"/>
      <c r="BE33" s="1301"/>
      <c r="BF33" s="1302"/>
      <c r="BG33" s="1302"/>
      <c r="BH33" s="1301"/>
      <c r="BI33" s="1301"/>
      <c r="BJ33" s="1301"/>
      <c r="BK33" s="1301"/>
      <c r="BL33" s="1301"/>
      <c r="BM33" s="1302"/>
      <c r="BN33" s="1302"/>
      <c r="BO33" s="1301"/>
      <c r="BP33" s="1301"/>
      <c r="BQ33" s="1301"/>
      <c r="BR33" s="1301"/>
      <c r="BS33" s="1301"/>
      <c r="BT33" s="1302"/>
      <c r="BU33" s="1302"/>
      <c r="BV33" s="1301"/>
      <c r="BW33" s="1301"/>
      <c r="BX33" s="1301"/>
      <c r="BY33" s="1301"/>
      <c r="BZ33" s="1301"/>
      <c r="CA33" s="1302"/>
      <c r="CB33" s="1302"/>
      <c r="CC33" s="1301"/>
      <c r="CD33" s="1316">
        <f t="shared" si="81"/>
        <v>0</v>
      </c>
      <c r="CE33" s="116"/>
      <c r="CF33" s="117">
        <v>2</v>
      </c>
      <c r="CG33" s="118">
        <f t="shared" si="46"/>
        <v>0.85572933876711821</v>
      </c>
      <c r="CH33" s="119">
        <f t="shared" si="47"/>
        <v>0</v>
      </c>
      <c r="CI33" s="120">
        <f t="shared" si="48"/>
        <v>0</v>
      </c>
      <c r="CJ33" s="121">
        <f t="shared" si="49"/>
        <v>0</v>
      </c>
      <c r="CK33" s="543" t="e">
        <f>17.5*1.4*I33</f>
        <v>#VALUE!</v>
      </c>
      <c r="CL33" s="543">
        <f>17.5*1.4*J33</f>
        <v>490</v>
      </c>
      <c r="CM33" s="734">
        <f t="shared" si="50"/>
        <v>326.66666666666663</v>
      </c>
      <c r="CN33" s="543"/>
      <c r="CO33" s="249">
        <v>280.68</v>
      </c>
      <c r="CP33" s="249">
        <f t="shared" si="51"/>
        <v>0</v>
      </c>
      <c r="CQ33" s="249">
        <f t="shared" si="52"/>
        <v>0</v>
      </c>
      <c r="CR33" s="1318" t="e">
        <f t="shared" si="53"/>
        <v>#DIV/0!</v>
      </c>
      <c r="CS33" s="1279"/>
      <c r="CT33" s="1279">
        <f t="shared" si="71"/>
        <v>0</v>
      </c>
      <c r="CU33" s="1279">
        <f t="shared" si="72"/>
        <v>0</v>
      </c>
      <c r="CV33" s="1279"/>
      <c r="CW33" s="1279"/>
      <c r="CX33" s="1294">
        <f t="shared" si="56"/>
        <v>0</v>
      </c>
      <c r="CY33" s="1295">
        <f t="shared" si="57"/>
        <v>0</v>
      </c>
      <c r="CZ33" s="1296">
        <f t="shared" si="73"/>
        <v>0</v>
      </c>
      <c r="DA33" s="1294">
        <f t="shared" si="58"/>
        <v>0</v>
      </c>
      <c r="DB33" s="1295">
        <f t="shared" si="59"/>
        <v>0</v>
      </c>
      <c r="DC33" s="1296">
        <f t="shared" si="74"/>
        <v>0</v>
      </c>
      <c r="DD33" s="1294">
        <f t="shared" si="60"/>
        <v>0</v>
      </c>
      <c r="DE33" s="1295">
        <f t="shared" si="61"/>
        <v>0</v>
      </c>
      <c r="DF33" s="1296">
        <f t="shared" si="75"/>
        <v>0</v>
      </c>
      <c r="DG33" s="1294">
        <f t="shared" si="62"/>
        <v>0</v>
      </c>
      <c r="DH33" s="1295">
        <f t="shared" si="63"/>
        <v>0</v>
      </c>
      <c r="DI33" s="1296">
        <f t="shared" si="76"/>
        <v>0</v>
      </c>
      <c r="DJ33" s="1294">
        <f t="shared" si="64"/>
        <v>0</v>
      </c>
      <c r="DK33" s="1295">
        <f t="shared" si="65"/>
        <v>0</v>
      </c>
      <c r="DL33" s="1296">
        <f t="shared" si="77"/>
        <v>0</v>
      </c>
      <c r="DM33" s="1294">
        <f t="shared" si="66"/>
        <v>0</v>
      </c>
      <c r="DN33" s="1295">
        <f t="shared" si="67"/>
        <v>0</v>
      </c>
      <c r="DO33" s="1296">
        <f t="shared" si="78"/>
        <v>0</v>
      </c>
      <c r="DP33" s="1294">
        <f t="shared" si="68"/>
        <v>0</v>
      </c>
      <c r="DQ33" s="1295">
        <f t="shared" si="69"/>
        <v>0</v>
      </c>
      <c r="DR33" s="1296">
        <f t="shared" si="70"/>
        <v>0</v>
      </c>
      <c r="DZ33" s="1227"/>
      <c r="EA33" s="1227"/>
      <c r="EB33" s="1227"/>
      <c r="EC33" s="1227"/>
      <c r="ED33" s="1227"/>
      <c r="EE33" s="1227"/>
      <c r="EF33" s="1227"/>
      <c r="EG33" s="1227"/>
      <c r="EH33" s="1227"/>
      <c r="EI33" s="1227"/>
      <c r="EJ33" s="1227"/>
      <c r="EK33" s="1227"/>
      <c r="EL33" s="1227"/>
      <c r="EM33" s="1227"/>
      <c r="EN33" s="1227"/>
      <c r="EO33" s="1227"/>
      <c r="EP33" s="1227"/>
      <c r="EQ33" s="1227"/>
      <c r="ER33" s="1227"/>
      <c r="ES33" s="1227"/>
      <c r="ET33" s="1227"/>
      <c r="EU33" s="1227"/>
      <c r="EV33" s="1227"/>
      <c r="EW33" s="1227"/>
      <c r="EX33" s="1227"/>
      <c r="EY33" s="1227"/>
      <c r="EZ33" s="1227"/>
      <c r="FA33" s="1227"/>
      <c r="FB33" s="1227"/>
      <c r="FC33" s="1227"/>
      <c r="FD33" s="1227"/>
      <c r="FE33" s="1227"/>
      <c r="FF33" s="1227"/>
      <c r="FG33" s="1227"/>
      <c r="FH33" s="1227"/>
      <c r="FI33" s="1227"/>
      <c r="FJ33" s="1227"/>
      <c r="FK33" s="1227"/>
      <c r="FL33" s="1227"/>
      <c r="FM33" s="1227"/>
      <c r="FN33" s="1227"/>
      <c r="FO33" s="1227"/>
      <c r="FP33" s="1227"/>
      <c r="FQ33" s="1227"/>
      <c r="FR33" s="1227"/>
      <c r="FS33" s="1227"/>
      <c r="FT33" s="1227"/>
      <c r="FU33" s="1227"/>
      <c r="FV33" s="1227"/>
      <c r="FW33" s="1227"/>
      <c r="FX33" s="1227"/>
      <c r="FY33" s="1227"/>
      <c r="FZ33" s="1227"/>
      <c r="GA33" s="1227"/>
      <c r="GB33" s="1227"/>
      <c r="GC33" s="1227"/>
      <c r="GD33" s="1227"/>
      <c r="GE33" s="1227"/>
      <c r="GF33" s="1227"/>
      <c r="GG33" s="1227"/>
      <c r="GH33" s="1227"/>
      <c r="GI33" s="1227"/>
      <c r="GJ33" s="1227"/>
      <c r="GK33" s="1227"/>
      <c r="GL33" s="1227"/>
      <c r="GM33" s="1227"/>
      <c r="GN33" s="1227"/>
      <c r="GO33" s="1227"/>
      <c r="GP33" s="1227"/>
      <c r="GQ33" s="1227"/>
      <c r="GR33" s="1227"/>
      <c r="GS33" s="1227"/>
      <c r="GT33" s="1227"/>
      <c r="GU33" s="1227"/>
      <c r="GV33" s="1227"/>
      <c r="GW33" s="1227"/>
      <c r="GX33" s="1227"/>
      <c r="GY33" s="1227"/>
      <c r="GZ33" s="1227"/>
      <c r="HA33" s="1227"/>
      <c r="HB33" s="1227"/>
      <c r="HC33" s="1227"/>
      <c r="HD33" s="1227"/>
      <c r="HE33" s="1227"/>
      <c r="HF33" s="1227"/>
      <c r="HG33" s="1227"/>
      <c r="HH33" s="1227"/>
      <c r="HI33" s="1227"/>
      <c r="HJ33" s="1227"/>
      <c r="HK33" s="1227"/>
      <c r="HL33" s="1227"/>
      <c r="HM33" s="1227"/>
      <c r="HN33" s="1227"/>
      <c r="HO33" s="1227"/>
      <c r="HP33" s="1227"/>
      <c r="HQ33" s="1227"/>
      <c r="HR33" s="1227"/>
      <c r="HS33" s="1227"/>
      <c r="HT33" s="1227"/>
      <c r="HU33" s="1227"/>
      <c r="HV33" s="1227"/>
      <c r="HW33" s="1227"/>
      <c r="HX33" s="1227"/>
      <c r="HY33" s="1227"/>
      <c r="HZ33" s="1227"/>
      <c r="IA33" s="1227"/>
      <c r="IB33" s="1227"/>
      <c r="IC33" s="1227"/>
      <c r="ID33" s="1227"/>
      <c r="IE33" s="1227"/>
      <c r="IF33" s="1227"/>
      <c r="IG33" s="1227"/>
      <c r="IH33" s="1227"/>
      <c r="II33" s="1227"/>
      <c r="IJ33" s="1227"/>
      <c r="IK33" s="1227"/>
      <c r="IL33" s="1227"/>
      <c r="IM33" s="1227"/>
      <c r="IN33" s="1227"/>
      <c r="IO33" s="1227"/>
      <c r="IP33" s="1227"/>
      <c r="IQ33" s="1227"/>
      <c r="IR33" s="1227"/>
      <c r="IS33" s="1227"/>
      <c r="IT33" s="1227"/>
      <c r="IU33" s="1227"/>
      <c r="IV33" s="1227"/>
      <c r="IW33" s="1227"/>
      <c r="IX33" s="1227"/>
      <c r="IY33" s="1227"/>
      <c r="IZ33" s="1227"/>
      <c r="JA33" s="1227"/>
      <c r="JB33" s="1227"/>
      <c r="JC33" s="1227"/>
      <c r="JD33" s="1227"/>
      <c r="JE33" s="1227"/>
      <c r="JF33" s="1227"/>
      <c r="JG33" s="1227"/>
      <c r="JH33" s="1227"/>
      <c r="JI33" s="1227"/>
      <c r="JJ33" s="1227"/>
      <c r="JK33" s="1227"/>
      <c r="JL33" s="1227"/>
      <c r="JM33" s="1227"/>
      <c r="JN33" s="1227"/>
      <c r="JO33" s="1227"/>
      <c r="JP33" s="1227"/>
      <c r="JQ33" s="1227"/>
      <c r="JR33" s="1227"/>
      <c r="JS33" s="1227"/>
      <c r="JT33" s="1227"/>
      <c r="JU33" s="1227"/>
      <c r="JV33" s="1227"/>
      <c r="JW33" s="1227"/>
    </row>
    <row r="34" spans="1:283" s="1230" customFormat="1" hidden="1">
      <c r="A34" s="1283"/>
      <c r="B34" s="1271"/>
      <c r="C34" s="660" t="s">
        <v>329</v>
      </c>
      <c r="D34" s="1347">
        <v>0.6875</v>
      </c>
      <c r="E34" s="1305" t="s">
        <v>322</v>
      </c>
      <c r="F34" s="1305" t="s">
        <v>305</v>
      </c>
      <c r="G34" s="1306" t="str">
        <f t="shared" si="44"/>
        <v>EARLY</v>
      </c>
      <c r="H34" s="1300" t="s">
        <v>256</v>
      </c>
      <c r="I34" s="1306" t="s">
        <v>306</v>
      </c>
      <c r="J34" s="1306" t="s">
        <v>314</v>
      </c>
      <c r="K34" s="1301"/>
      <c r="L34" s="1301"/>
      <c r="M34" s="1301"/>
      <c r="N34" s="1301"/>
      <c r="O34" s="1301"/>
      <c r="P34" s="1302"/>
      <c r="Q34" s="1302"/>
      <c r="R34" s="1301"/>
      <c r="S34" s="1301"/>
      <c r="T34" s="1301"/>
      <c r="U34" s="1301"/>
      <c r="V34" s="1301"/>
      <c r="W34" s="1302"/>
      <c r="X34" s="1302"/>
      <c r="Y34" s="1301"/>
      <c r="Z34" s="1301"/>
      <c r="AA34" s="1301"/>
      <c r="AB34" s="1301"/>
      <c r="AC34" s="1301"/>
      <c r="AD34" s="1302"/>
      <c r="AE34" s="1302"/>
      <c r="AF34" s="1301"/>
      <c r="AG34" s="1301"/>
      <c r="AH34" s="1301"/>
      <c r="AI34" s="1301"/>
      <c r="AJ34" s="1301"/>
      <c r="AK34" s="1302"/>
      <c r="AL34" s="1302"/>
      <c r="AM34" s="1290"/>
      <c r="AN34" s="1290"/>
      <c r="AO34" s="1301"/>
      <c r="AP34" s="1301"/>
      <c r="AQ34" s="1301"/>
      <c r="AR34" s="1302"/>
      <c r="AS34" s="1302"/>
      <c r="AT34" s="1301"/>
      <c r="AU34" s="1301"/>
      <c r="AV34" s="1301"/>
      <c r="AW34" s="1301"/>
      <c r="AX34" s="1301"/>
      <c r="AY34" s="1302"/>
      <c r="AZ34" s="1302"/>
      <c r="BA34" s="1301"/>
      <c r="BB34" s="1301"/>
      <c r="BC34" s="1301"/>
      <c r="BD34" s="1301"/>
      <c r="BE34" s="1301"/>
      <c r="BF34" s="1302"/>
      <c r="BG34" s="1302"/>
      <c r="BH34" s="1301"/>
      <c r="BI34" s="1301"/>
      <c r="BJ34" s="1301"/>
      <c r="BK34" s="1301"/>
      <c r="BL34" s="1301"/>
      <c r="BM34" s="1302"/>
      <c r="BN34" s="1302"/>
      <c r="BO34" s="1301"/>
      <c r="BP34" s="1301"/>
      <c r="BQ34" s="1301"/>
      <c r="BR34" s="1301"/>
      <c r="BS34" s="1301"/>
      <c r="BT34" s="1302"/>
      <c r="BU34" s="1302"/>
      <c r="BV34" s="1301"/>
      <c r="BW34" s="1301"/>
      <c r="BX34" s="1301"/>
      <c r="BY34" s="1301"/>
      <c r="BZ34" s="1301"/>
      <c r="CA34" s="1302"/>
      <c r="CB34" s="1302"/>
      <c r="CC34" s="1301"/>
      <c r="CD34" s="1316">
        <f t="shared" si="81"/>
        <v>0</v>
      </c>
      <c r="CE34" s="116"/>
      <c r="CF34" s="117">
        <v>1.5</v>
      </c>
      <c r="CG34" s="118">
        <f t="shared" si="46"/>
        <v>0.64179700407533868</v>
      </c>
      <c r="CH34" s="119">
        <f t="shared" si="47"/>
        <v>0</v>
      </c>
      <c r="CI34" s="120">
        <f t="shared" si="48"/>
        <v>0</v>
      </c>
      <c r="CJ34" s="121">
        <f t="shared" si="49"/>
        <v>0</v>
      </c>
      <c r="CK34" s="543" t="e">
        <f>7.5*1.1*I34</f>
        <v>#VALUE!</v>
      </c>
      <c r="CL34" s="543">
        <f>7.5*1.1*J34</f>
        <v>165</v>
      </c>
      <c r="CM34" s="734">
        <f t="shared" si="50"/>
        <v>110</v>
      </c>
      <c r="CN34" s="543"/>
      <c r="CO34" s="249">
        <v>280.68</v>
      </c>
      <c r="CP34" s="249">
        <f t="shared" si="51"/>
        <v>0</v>
      </c>
      <c r="CQ34" s="249">
        <f t="shared" si="52"/>
        <v>0</v>
      </c>
      <c r="CR34" s="1318" t="e">
        <f t="shared" si="53"/>
        <v>#DIV/0!</v>
      </c>
      <c r="CS34" s="1279"/>
      <c r="CT34" s="1279">
        <f t="shared" si="71"/>
        <v>0</v>
      </c>
      <c r="CU34" s="1279">
        <f t="shared" si="72"/>
        <v>0</v>
      </c>
      <c r="CV34" s="1279"/>
      <c r="CW34" s="1279"/>
      <c r="CX34" s="1294">
        <f t="shared" si="56"/>
        <v>0</v>
      </c>
      <c r="CY34" s="1295">
        <f t="shared" si="57"/>
        <v>0</v>
      </c>
      <c r="CZ34" s="1296">
        <f t="shared" si="73"/>
        <v>0</v>
      </c>
      <c r="DA34" s="1294">
        <f t="shared" si="58"/>
        <v>0</v>
      </c>
      <c r="DB34" s="1295">
        <f t="shared" si="59"/>
        <v>0</v>
      </c>
      <c r="DC34" s="1296">
        <f t="shared" si="74"/>
        <v>0</v>
      </c>
      <c r="DD34" s="1294">
        <f t="shared" si="60"/>
        <v>0</v>
      </c>
      <c r="DE34" s="1295">
        <f t="shared" si="61"/>
        <v>0</v>
      </c>
      <c r="DF34" s="1296">
        <f t="shared" si="75"/>
        <v>0</v>
      </c>
      <c r="DG34" s="1294">
        <f t="shared" si="62"/>
        <v>0</v>
      </c>
      <c r="DH34" s="1295">
        <f t="shared" si="63"/>
        <v>0</v>
      </c>
      <c r="DI34" s="1296">
        <f t="shared" si="76"/>
        <v>0</v>
      </c>
      <c r="DJ34" s="1294">
        <f t="shared" si="64"/>
        <v>0</v>
      </c>
      <c r="DK34" s="1295">
        <f t="shared" si="65"/>
        <v>0</v>
      </c>
      <c r="DL34" s="1296">
        <f t="shared" si="77"/>
        <v>0</v>
      </c>
      <c r="DM34" s="1294">
        <f t="shared" si="66"/>
        <v>0</v>
      </c>
      <c r="DN34" s="1295">
        <f t="shared" si="67"/>
        <v>0</v>
      </c>
      <c r="DO34" s="1296">
        <f t="shared" si="78"/>
        <v>0</v>
      </c>
      <c r="DP34" s="1294">
        <f t="shared" si="68"/>
        <v>0</v>
      </c>
      <c r="DQ34" s="1295">
        <f t="shared" si="69"/>
        <v>0</v>
      </c>
      <c r="DR34" s="1296">
        <f t="shared" si="70"/>
        <v>0</v>
      </c>
      <c r="DZ34" s="1227"/>
      <c r="EA34" s="1227"/>
      <c r="EB34" s="1227"/>
      <c r="EC34" s="1227"/>
      <c r="ED34" s="1227"/>
      <c r="EE34" s="1227"/>
      <c r="EF34" s="1227"/>
      <c r="EG34" s="1227"/>
      <c r="EH34" s="1227"/>
      <c r="EI34" s="1227"/>
      <c r="EJ34" s="1227"/>
      <c r="EK34" s="1227"/>
      <c r="EL34" s="1227"/>
      <c r="EM34" s="1227"/>
      <c r="EN34" s="1227"/>
      <c r="EO34" s="1227"/>
      <c r="EP34" s="1227"/>
      <c r="EQ34" s="1227"/>
      <c r="ER34" s="1227"/>
      <c r="ES34" s="1227"/>
      <c r="ET34" s="1227"/>
      <c r="EU34" s="1227"/>
      <c r="EV34" s="1227"/>
      <c r="EW34" s="1227"/>
      <c r="EX34" s="1227"/>
      <c r="EY34" s="1227"/>
      <c r="EZ34" s="1227"/>
      <c r="FA34" s="1227"/>
      <c r="FB34" s="1227"/>
      <c r="FC34" s="1227"/>
      <c r="FD34" s="1227"/>
      <c r="FE34" s="1227"/>
      <c r="FF34" s="1227"/>
      <c r="FG34" s="1227"/>
      <c r="FH34" s="1227"/>
      <c r="FI34" s="1227"/>
      <c r="FJ34" s="1227"/>
      <c r="FK34" s="1227"/>
      <c r="FL34" s="1227"/>
      <c r="FM34" s="1227"/>
      <c r="FN34" s="1227"/>
      <c r="FO34" s="1227"/>
      <c r="FP34" s="1227"/>
      <c r="FQ34" s="1227"/>
      <c r="FR34" s="1227"/>
      <c r="FS34" s="1227"/>
      <c r="FT34" s="1227"/>
      <c r="FU34" s="1227"/>
      <c r="FV34" s="1227"/>
      <c r="FW34" s="1227"/>
      <c r="FX34" s="1227"/>
      <c r="FY34" s="1227"/>
      <c r="FZ34" s="1227"/>
      <c r="GA34" s="1227"/>
      <c r="GB34" s="1227"/>
      <c r="GC34" s="1227"/>
      <c r="GD34" s="1227"/>
      <c r="GE34" s="1227"/>
      <c r="GF34" s="1227"/>
      <c r="GG34" s="1227"/>
      <c r="GH34" s="1227"/>
      <c r="GI34" s="1227"/>
      <c r="GJ34" s="1227"/>
      <c r="GK34" s="1227"/>
      <c r="GL34" s="1227"/>
      <c r="GM34" s="1227"/>
      <c r="GN34" s="1227"/>
      <c r="GO34" s="1227"/>
      <c r="GP34" s="1227"/>
      <c r="GQ34" s="1227"/>
      <c r="GR34" s="1227"/>
      <c r="GS34" s="1227"/>
      <c r="GT34" s="1227"/>
      <c r="GU34" s="1227"/>
      <c r="GV34" s="1227"/>
      <c r="GW34" s="1227"/>
      <c r="GX34" s="1227"/>
      <c r="GY34" s="1227"/>
      <c r="GZ34" s="1227"/>
      <c r="HA34" s="1227"/>
      <c r="HB34" s="1227"/>
      <c r="HC34" s="1227"/>
      <c r="HD34" s="1227"/>
      <c r="HE34" s="1227"/>
      <c r="HF34" s="1227"/>
      <c r="HG34" s="1227"/>
      <c r="HH34" s="1227"/>
      <c r="HI34" s="1227"/>
      <c r="HJ34" s="1227"/>
      <c r="HK34" s="1227"/>
      <c r="HL34" s="1227"/>
      <c r="HM34" s="1227"/>
      <c r="HN34" s="1227"/>
      <c r="HO34" s="1227"/>
      <c r="HP34" s="1227"/>
      <c r="HQ34" s="1227"/>
      <c r="HR34" s="1227"/>
      <c r="HS34" s="1227"/>
      <c r="HT34" s="1227"/>
      <c r="HU34" s="1227"/>
      <c r="HV34" s="1227"/>
      <c r="HW34" s="1227"/>
      <c r="HX34" s="1227"/>
      <c r="HY34" s="1227"/>
      <c r="HZ34" s="1227"/>
      <c r="IA34" s="1227"/>
      <c r="IB34" s="1227"/>
      <c r="IC34" s="1227"/>
      <c r="ID34" s="1227"/>
      <c r="IE34" s="1227"/>
      <c r="IF34" s="1227"/>
      <c r="IG34" s="1227"/>
      <c r="IH34" s="1227"/>
      <c r="II34" s="1227"/>
      <c r="IJ34" s="1227"/>
      <c r="IK34" s="1227"/>
      <c r="IL34" s="1227"/>
      <c r="IM34" s="1227"/>
      <c r="IN34" s="1227"/>
      <c r="IO34" s="1227"/>
      <c r="IP34" s="1227"/>
      <c r="IQ34" s="1227"/>
      <c r="IR34" s="1227"/>
      <c r="IS34" s="1227"/>
      <c r="IT34" s="1227"/>
      <c r="IU34" s="1227"/>
      <c r="IV34" s="1227"/>
      <c r="IW34" s="1227"/>
      <c r="IX34" s="1227"/>
      <c r="IY34" s="1227"/>
      <c r="IZ34" s="1227"/>
      <c r="JA34" s="1227"/>
      <c r="JB34" s="1227"/>
      <c r="JC34" s="1227"/>
      <c r="JD34" s="1227"/>
      <c r="JE34" s="1227"/>
      <c r="JF34" s="1227"/>
      <c r="JG34" s="1227"/>
      <c r="JH34" s="1227"/>
      <c r="JI34" s="1227"/>
      <c r="JJ34" s="1227"/>
      <c r="JK34" s="1227"/>
      <c r="JL34" s="1227"/>
      <c r="JM34" s="1227"/>
      <c r="JN34" s="1227"/>
      <c r="JO34" s="1227"/>
      <c r="JP34" s="1227"/>
      <c r="JQ34" s="1227"/>
      <c r="JR34" s="1227"/>
      <c r="JS34" s="1227"/>
      <c r="JT34" s="1227"/>
      <c r="JU34" s="1227"/>
      <c r="JV34" s="1227"/>
      <c r="JW34" s="1227"/>
    </row>
    <row r="35" spans="1:283" s="1230" customFormat="1">
      <c r="A35" s="1283"/>
      <c r="B35" s="1271"/>
      <c r="C35" s="108" t="s">
        <v>323</v>
      </c>
      <c r="D35" s="706">
        <v>0.72916666666666663</v>
      </c>
      <c r="E35" s="1305" t="s">
        <v>322</v>
      </c>
      <c r="F35" s="1305" t="s">
        <v>305</v>
      </c>
      <c r="G35" s="1306" t="str">
        <f t="shared" si="44"/>
        <v>EARLY</v>
      </c>
      <c r="H35" s="1300" t="s">
        <v>256</v>
      </c>
      <c r="I35" s="1306" t="s">
        <v>306</v>
      </c>
      <c r="J35" s="1306" t="s">
        <v>314</v>
      </c>
      <c r="K35" s="1301"/>
      <c r="L35" s="1301"/>
      <c r="M35" s="1301"/>
      <c r="N35" s="1301"/>
      <c r="O35" s="1301"/>
      <c r="P35" s="1302"/>
      <c r="Q35" s="1302"/>
      <c r="R35" s="1301"/>
      <c r="S35" s="1301"/>
      <c r="T35" s="1301"/>
      <c r="U35" s="1301"/>
      <c r="V35" s="1490"/>
      <c r="W35" s="1302"/>
      <c r="X35" s="1302"/>
      <c r="Y35" s="1490"/>
      <c r="Z35" s="1301"/>
      <c r="AA35" s="1301"/>
      <c r="AB35" s="1301">
        <v>2</v>
      </c>
      <c r="AC35" s="1301">
        <v>1</v>
      </c>
      <c r="AD35" s="1302"/>
      <c r="AE35" s="1302"/>
      <c r="AF35" s="1301">
        <v>2</v>
      </c>
      <c r="AG35" s="1301"/>
      <c r="AH35" s="1301">
        <v>3</v>
      </c>
      <c r="AI35" s="1301"/>
      <c r="AJ35" s="1301"/>
      <c r="AK35" s="1302"/>
      <c r="AL35" s="1302"/>
      <c r="AM35" s="1290"/>
      <c r="AN35" s="1290"/>
      <c r="AO35" s="1301"/>
      <c r="AP35" s="1301"/>
      <c r="AQ35" s="1301"/>
      <c r="AR35" s="1302"/>
      <c r="AS35" s="1302"/>
      <c r="AT35" s="1301"/>
      <c r="AU35" s="1301"/>
      <c r="AV35" s="1301"/>
      <c r="AW35" s="1301">
        <v>2</v>
      </c>
      <c r="AX35" s="1301"/>
      <c r="AY35" s="1302"/>
      <c r="AZ35" s="1302"/>
      <c r="BA35" s="1301"/>
      <c r="BB35" s="1301"/>
      <c r="BC35" s="1301"/>
      <c r="BD35" s="1301"/>
      <c r="BE35" s="1301"/>
      <c r="BF35" s="1302"/>
      <c r="BG35" s="1302"/>
      <c r="BH35" s="1301"/>
      <c r="BI35" s="1301"/>
      <c r="BJ35" s="1301"/>
      <c r="BK35" s="1301"/>
      <c r="BL35" s="1301"/>
      <c r="BM35" s="1302"/>
      <c r="BN35" s="1302"/>
      <c r="BO35" s="1301"/>
      <c r="BP35" s="1301"/>
      <c r="BQ35" s="1301"/>
      <c r="BR35" s="1301"/>
      <c r="BS35" s="1301"/>
      <c r="BT35" s="1302"/>
      <c r="BU35" s="1302"/>
      <c r="BV35" s="1301"/>
      <c r="BW35" s="1301"/>
      <c r="BX35" s="1301"/>
      <c r="BY35" s="1301"/>
      <c r="BZ35" s="1301"/>
      <c r="CA35" s="1302"/>
      <c r="CB35" s="1302"/>
      <c r="CC35" s="1301"/>
      <c r="CD35" s="1316">
        <f t="shared" si="81"/>
        <v>5</v>
      </c>
      <c r="CE35" s="116"/>
      <c r="CF35" s="117">
        <v>3.9</v>
      </c>
      <c r="CG35" s="118">
        <f t="shared" si="46"/>
        <v>1.6686722105958804</v>
      </c>
      <c r="CH35" s="119">
        <f t="shared" si="47"/>
        <v>0</v>
      </c>
      <c r="CI35" s="120">
        <f t="shared" si="48"/>
        <v>19.5</v>
      </c>
      <c r="CJ35" s="121">
        <f t="shared" si="49"/>
        <v>8.343361052979402</v>
      </c>
      <c r="CK35" s="543" t="e">
        <f>14.8*2.3*I35</f>
        <v>#VALUE!</v>
      </c>
      <c r="CL35" s="543">
        <f>14.8*2.3*J35</f>
        <v>680.8</v>
      </c>
      <c r="CM35" s="734">
        <f t="shared" si="50"/>
        <v>453.86666666666662</v>
      </c>
      <c r="CN35" s="543"/>
      <c r="CO35" s="249">
        <v>280.68</v>
      </c>
      <c r="CP35" s="249">
        <f t="shared" si="51"/>
        <v>2269.333333333333</v>
      </c>
      <c r="CQ35" s="249">
        <f t="shared" si="52"/>
        <v>1403.4</v>
      </c>
      <c r="CR35" s="1318">
        <f t="shared" si="53"/>
        <v>168.20559377552624</v>
      </c>
      <c r="CS35" s="1279"/>
      <c r="CT35" s="1279">
        <f t="shared" si="71"/>
        <v>0</v>
      </c>
      <c r="CU35" s="1279">
        <f t="shared" si="72"/>
        <v>2806.8</v>
      </c>
      <c r="CV35" s="1279"/>
      <c r="CW35" s="1279"/>
      <c r="CX35" s="1294">
        <f t="shared" si="56"/>
        <v>0</v>
      </c>
      <c r="CY35" s="1295">
        <f t="shared" si="57"/>
        <v>0</v>
      </c>
      <c r="CZ35" s="1296">
        <f t="shared" si="73"/>
        <v>0</v>
      </c>
      <c r="DA35" s="1294">
        <f t="shared" si="58"/>
        <v>0</v>
      </c>
      <c r="DB35" s="1295">
        <f t="shared" si="59"/>
        <v>7.8</v>
      </c>
      <c r="DC35" s="1296">
        <f t="shared" si="74"/>
        <v>0</v>
      </c>
      <c r="DD35" s="1294">
        <f t="shared" si="60"/>
        <v>0</v>
      </c>
      <c r="DE35" s="1295">
        <f t="shared" si="61"/>
        <v>7.8</v>
      </c>
      <c r="DF35" s="1296">
        <f t="shared" si="75"/>
        <v>3.3373444211917609</v>
      </c>
      <c r="DG35" s="1294">
        <f t="shared" si="62"/>
        <v>0</v>
      </c>
      <c r="DH35" s="1295">
        <f t="shared" si="63"/>
        <v>0</v>
      </c>
      <c r="DI35" s="1296">
        <f t="shared" si="76"/>
        <v>3.3373444211917609</v>
      </c>
      <c r="DJ35" s="1294">
        <f t="shared" si="64"/>
        <v>0</v>
      </c>
      <c r="DK35" s="1295">
        <f t="shared" si="65"/>
        <v>3.9</v>
      </c>
      <c r="DL35" s="1296">
        <f t="shared" si="77"/>
        <v>0</v>
      </c>
      <c r="DM35" s="1294">
        <f t="shared" si="66"/>
        <v>0</v>
      </c>
      <c r="DN35" s="1295">
        <f t="shared" si="67"/>
        <v>0</v>
      </c>
      <c r="DO35" s="1296">
        <f t="shared" si="78"/>
        <v>1.6686722105958804</v>
      </c>
      <c r="DP35" s="1294">
        <f t="shared" si="68"/>
        <v>0</v>
      </c>
      <c r="DQ35" s="1295">
        <f t="shared" si="69"/>
        <v>0</v>
      </c>
      <c r="DR35" s="1296">
        <f t="shared" si="70"/>
        <v>0</v>
      </c>
      <c r="DZ35" s="1227"/>
      <c r="EA35" s="1227"/>
      <c r="EB35" s="1227"/>
      <c r="EC35" s="1227"/>
      <c r="ED35" s="1227"/>
      <c r="EE35" s="1227"/>
      <c r="EF35" s="1227"/>
      <c r="EG35" s="1227"/>
      <c r="EH35" s="1227"/>
      <c r="EI35" s="1227"/>
      <c r="EJ35" s="1227"/>
      <c r="EK35" s="1227"/>
      <c r="EL35" s="1227"/>
      <c r="EM35" s="1227"/>
      <c r="EN35" s="1227"/>
      <c r="EO35" s="1227"/>
      <c r="EP35" s="1227"/>
      <c r="EQ35" s="1227"/>
      <c r="ER35" s="1227"/>
      <c r="ES35" s="1227"/>
      <c r="ET35" s="1227"/>
      <c r="EU35" s="1227"/>
      <c r="EV35" s="1227"/>
      <c r="EW35" s="1227"/>
      <c r="EX35" s="1227"/>
      <c r="EY35" s="1227"/>
      <c r="EZ35" s="1227"/>
      <c r="FA35" s="1227"/>
      <c r="FB35" s="1227"/>
      <c r="FC35" s="1227"/>
      <c r="FD35" s="1227"/>
      <c r="FE35" s="1227"/>
      <c r="FF35" s="1227"/>
      <c r="FG35" s="1227"/>
      <c r="FH35" s="1227"/>
      <c r="FI35" s="1227"/>
      <c r="FJ35" s="1227"/>
      <c r="FK35" s="1227"/>
      <c r="FL35" s="1227"/>
      <c r="FM35" s="1227"/>
      <c r="FN35" s="1227"/>
      <c r="FO35" s="1227"/>
      <c r="FP35" s="1227"/>
      <c r="FQ35" s="1227"/>
      <c r="FR35" s="1227"/>
      <c r="FS35" s="1227"/>
      <c r="FT35" s="1227"/>
      <c r="FU35" s="1227"/>
      <c r="FV35" s="1227"/>
      <c r="FW35" s="1227"/>
      <c r="FX35" s="1227"/>
      <c r="FY35" s="1227"/>
      <c r="FZ35" s="1227"/>
      <c r="GA35" s="1227"/>
      <c r="GB35" s="1227"/>
      <c r="GC35" s="1227"/>
      <c r="GD35" s="1227"/>
      <c r="GE35" s="1227"/>
      <c r="GF35" s="1227"/>
      <c r="GG35" s="1227"/>
      <c r="GH35" s="1227"/>
      <c r="GI35" s="1227"/>
      <c r="GJ35" s="1227"/>
      <c r="GK35" s="1227"/>
      <c r="GL35" s="1227"/>
      <c r="GM35" s="1227"/>
      <c r="GN35" s="1227"/>
      <c r="GO35" s="1227"/>
      <c r="GP35" s="1227"/>
      <c r="GQ35" s="1227"/>
      <c r="GR35" s="1227"/>
      <c r="GS35" s="1227"/>
      <c r="GT35" s="1227"/>
      <c r="GU35" s="1227"/>
      <c r="GV35" s="1227"/>
      <c r="GW35" s="1227"/>
      <c r="GX35" s="1227"/>
      <c r="GY35" s="1227"/>
      <c r="GZ35" s="1227"/>
      <c r="HA35" s="1227"/>
      <c r="HB35" s="1227"/>
      <c r="HC35" s="1227"/>
      <c r="HD35" s="1227"/>
      <c r="HE35" s="1227"/>
      <c r="HF35" s="1227"/>
      <c r="HG35" s="1227"/>
      <c r="HH35" s="1227"/>
      <c r="HI35" s="1227"/>
      <c r="HJ35" s="1227"/>
      <c r="HK35" s="1227"/>
      <c r="HL35" s="1227"/>
      <c r="HM35" s="1227"/>
      <c r="HN35" s="1227"/>
      <c r="HO35" s="1227"/>
      <c r="HP35" s="1227"/>
      <c r="HQ35" s="1227"/>
      <c r="HR35" s="1227"/>
      <c r="HS35" s="1227"/>
      <c r="HT35" s="1227"/>
      <c r="HU35" s="1227"/>
      <c r="HV35" s="1227"/>
      <c r="HW35" s="1227"/>
      <c r="HX35" s="1227"/>
      <c r="HY35" s="1227"/>
      <c r="HZ35" s="1227"/>
      <c r="IA35" s="1227"/>
      <c r="IB35" s="1227"/>
      <c r="IC35" s="1227"/>
      <c r="ID35" s="1227"/>
      <c r="IE35" s="1227"/>
      <c r="IF35" s="1227"/>
      <c r="IG35" s="1227"/>
      <c r="IH35" s="1227"/>
      <c r="II35" s="1227"/>
      <c r="IJ35" s="1227"/>
      <c r="IK35" s="1227"/>
      <c r="IL35" s="1227"/>
      <c r="IM35" s="1227"/>
      <c r="IN35" s="1227"/>
      <c r="IO35" s="1227"/>
      <c r="IP35" s="1227"/>
      <c r="IQ35" s="1227"/>
      <c r="IR35" s="1227"/>
      <c r="IS35" s="1227"/>
      <c r="IT35" s="1227"/>
      <c r="IU35" s="1227"/>
      <c r="IV35" s="1227"/>
      <c r="IW35" s="1227"/>
      <c r="IX35" s="1227"/>
      <c r="IY35" s="1227"/>
      <c r="IZ35" s="1227"/>
      <c r="JA35" s="1227"/>
      <c r="JB35" s="1227"/>
      <c r="JC35" s="1227"/>
      <c r="JD35" s="1227"/>
      <c r="JE35" s="1227"/>
      <c r="JF35" s="1227"/>
      <c r="JG35" s="1227"/>
      <c r="JH35" s="1227"/>
      <c r="JI35" s="1227"/>
      <c r="JJ35" s="1227"/>
      <c r="JK35" s="1227"/>
      <c r="JL35" s="1227"/>
      <c r="JM35" s="1227"/>
      <c r="JN35" s="1227"/>
      <c r="JO35" s="1227"/>
      <c r="JP35" s="1227"/>
      <c r="JQ35" s="1227"/>
      <c r="JR35" s="1227"/>
      <c r="JS35" s="1227"/>
      <c r="JT35" s="1227"/>
      <c r="JU35" s="1227"/>
      <c r="JV35" s="1227"/>
      <c r="JW35" s="1227"/>
    </row>
    <row r="36" spans="1:283" s="1230" customFormat="1">
      <c r="A36" s="1283"/>
      <c r="B36" s="1271"/>
      <c r="C36" s="108" t="s">
        <v>316</v>
      </c>
      <c r="D36" s="706">
        <v>0.79166666666666663</v>
      </c>
      <c r="E36" s="1305" t="s">
        <v>304</v>
      </c>
      <c r="F36" s="1305" t="s">
        <v>305</v>
      </c>
      <c r="G36" s="1306" t="str">
        <f t="shared" si="44"/>
        <v>PRIME</v>
      </c>
      <c r="H36" s="1300" t="s">
        <v>256</v>
      </c>
      <c r="I36" s="1306" t="s">
        <v>306</v>
      </c>
      <c r="J36" s="1306" t="s">
        <v>314</v>
      </c>
      <c r="K36" s="1301"/>
      <c r="L36" s="1301"/>
      <c r="M36" s="1301"/>
      <c r="N36" s="1301"/>
      <c r="O36" s="1301"/>
      <c r="P36" s="1302"/>
      <c r="Q36" s="1302"/>
      <c r="R36" s="1301"/>
      <c r="S36" s="1301"/>
      <c r="T36" s="1301"/>
      <c r="U36" s="1490"/>
      <c r="V36" s="1301"/>
      <c r="W36" s="1302"/>
      <c r="X36" s="1302"/>
      <c r="Y36" s="1490"/>
      <c r="Z36" s="1490"/>
      <c r="AA36" s="1301"/>
      <c r="AB36" s="1301">
        <v>1</v>
      </c>
      <c r="AC36" s="1485">
        <v>2</v>
      </c>
      <c r="AD36" s="1302"/>
      <c r="AE36" s="1302"/>
      <c r="AF36" s="1301">
        <v>1</v>
      </c>
      <c r="AG36" s="1485">
        <v>3</v>
      </c>
      <c r="AH36" s="1301"/>
      <c r="AI36" s="1301">
        <v>2</v>
      </c>
      <c r="AJ36" s="1301"/>
      <c r="AK36" s="1302"/>
      <c r="AL36" s="1302"/>
      <c r="AM36" s="1290"/>
      <c r="AN36" s="1290"/>
      <c r="AO36" s="1301">
        <v>2</v>
      </c>
      <c r="AP36" s="1301">
        <v>1</v>
      </c>
      <c r="AQ36" s="1301"/>
      <c r="AR36" s="1302"/>
      <c r="AS36" s="1302"/>
      <c r="AT36" s="1485">
        <v>2</v>
      </c>
      <c r="AU36" s="1301">
        <v>3</v>
      </c>
      <c r="AV36" s="1301"/>
      <c r="AW36" s="1301"/>
      <c r="AX36" s="1301"/>
      <c r="AY36" s="1302"/>
      <c r="AZ36" s="1302"/>
      <c r="BA36" s="1301"/>
      <c r="BB36" s="1301"/>
      <c r="BC36" s="1301"/>
      <c r="BD36" s="1301"/>
      <c r="BE36" s="1301"/>
      <c r="BF36" s="1302"/>
      <c r="BG36" s="1302"/>
      <c r="BH36" s="1301"/>
      <c r="BI36" s="1301"/>
      <c r="BJ36" s="1301"/>
      <c r="BK36" s="1301"/>
      <c r="BL36" s="1301"/>
      <c r="BM36" s="1302"/>
      <c r="BN36" s="1302"/>
      <c r="BO36" s="1301"/>
      <c r="BP36" s="1301"/>
      <c r="BQ36" s="1301"/>
      <c r="BR36" s="1301"/>
      <c r="BS36" s="1301"/>
      <c r="BT36" s="1302"/>
      <c r="BU36" s="1302"/>
      <c r="BV36" s="1301"/>
      <c r="BW36" s="1301"/>
      <c r="BX36" s="1301"/>
      <c r="BY36" s="1301"/>
      <c r="BZ36" s="1301"/>
      <c r="CA36" s="1302"/>
      <c r="CB36" s="1302"/>
      <c r="CC36" s="1301"/>
      <c r="CD36" s="1316">
        <f t="shared" si="81"/>
        <v>9</v>
      </c>
      <c r="CE36" s="116"/>
      <c r="CF36" s="117">
        <v>5.6</v>
      </c>
      <c r="CG36" s="118">
        <f t="shared" si="46"/>
        <v>2.3960421485479309</v>
      </c>
      <c r="CH36" s="119">
        <f t="shared" si="47"/>
        <v>0</v>
      </c>
      <c r="CI36" s="120">
        <f t="shared" si="48"/>
        <v>50.4</v>
      </c>
      <c r="CJ36" s="121">
        <f t="shared" si="49"/>
        <v>21.564379336931378</v>
      </c>
      <c r="CK36" s="543" t="e">
        <f t="shared" ref="CK36:CL38" si="82">14.8*4*I36</f>
        <v>#VALUE!</v>
      </c>
      <c r="CL36" s="543">
        <f t="shared" si="82"/>
        <v>1184</v>
      </c>
      <c r="CM36" s="734">
        <f t="shared" si="50"/>
        <v>789.33333333333337</v>
      </c>
      <c r="CN36" s="543"/>
      <c r="CO36" s="249">
        <v>280.68</v>
      </c>
      <c r="CP36" s="249">
        <f t="shared" si="51"/>
        <v>7104</v>
      </c>
      <c r="CQ36" s="249">
        <f t="shared" si="52"/>
        <v>2526.12</v>
      </c>
      <c r="CR36" s="1318">
        <f t="shared" si="53"/>
        <v>117.14318137938433</v>
      </c>
      <c r="CS36" s="1279"/>
      <c r="CT36" s="1279">
        <f t="shared" si="71"/>
        <v>0</v>
      </c>
      <c r="CU36" s="1279">
        <f t="shared" si="72"/>
        <v>4771.5600000000004</v>
      </c>
      <c r="CV36" s="1279"/>
      <c r="CW36" s="1279"/>
      <c r="CX36" s="1294">
        <f t="shared" si="56"/>
        <v>0</v>
      </c>
      <c r="CY36" s="1295">
        <f t="shared" si="57"/>
        <v>0</v>
      </c>
      <c r="CZ36" s="1296">
        <f t="shared" si="73"/>
        <v>0</v>
      </c>
      <c r="DA36" s="1294">
        <f t="shared" si="58"/>
        <v>0</v>
      </c>
      <c r="DB36" s="1295">
        <f t="shared" si="59"/>
        <v>11.2</v>
      </c>
      <c r="DC36" s="1296">
        <f t="shared" si="74"/>
        <v>0</v>
      </c>
      <c r="DD36" s="1294">
        <f t="shared" si="60"/>
        <v>0</v>
      </c>
      <c r="DE36" s="1295">
        <f t="shared" si="61"/>
        <v>16.799999999999997</v>
      </c>
      <c r="DF36" s="1296">
        <f t="shared" si="75"/>
        <v>4.7920842970958617</v>
      </c>
      <c r="DG36" s="1294">
        <f t="shared" si="62"/>
        <v>0</v>
      </c>
      <c r="DH36" s="1295">
        <f t="shared" si="63"/>
        <v>11.2</v>
      </c>
      <c r="DI36" s="1296">
        <f t="shared" si="76"/>
        <v>7.1881264456437926</v>
      </c>
      <c r="DJ36" s="1294">
        <f t="shared" si="64"/>
        <v>0</v>
      </c>
      <c r="DK36" s="1295">
        <f t="shared" si="65"/>
        <v>11.2</v>
      </c>
      <c r="DL36" s="1296">
        <f t="shared" si="77"/>
        <v>4.7920842970958617</v>
      </c>
      <c r="DM36" s="1294">
        <f t="shared" si="66"/>
        <v>0</v>
      </c>
      <c r="DN36" s="1295">
        <f t="shared" si="67"/>
        <v>0</v>
      </c>
      <c r="DO36" s="1296">
        <f t="shared" si="78"/>
        <v>4.7920842970958617</v>
      </c>
      <c r="DP36" s="1294">
        <f t="shared" si="68"/>
        <v>0</v>
      </c>
      <c r="DQ36" s="1295">
        <f t="shared" si="69"/>
        <v>0</v>
      </c>
      <c r="DR36" s="1296">
        <f t="shared" si="70"/>
        <v>0</v>
      </c>
      <c r="DZ36" s="1227"/>
      <c r="EA36" s="1227"/>
      <c r="EB36" s="1227"/>
      <c r="EC36" s="1227"/>
      <c r="ED36" s="1227"/>
      <c r="EE36" s="1227"/>
      <c r="EF36" s="1227"/>
      <c r="EG36" s="1227"/>
      <c r="EH36" s="1227"/>
      <c r="EI36" s="1227"/>
      <c r="EJ36" s="1227"/>
      <c r="EK36" s="1227"/>
      <c r="EL36" s="1227"/>
      <c r="EM36" s="1227"/>
      <c r="EN36" s="1227"/>
      <c r="EO36" s="1227"/>
      <c r="EP36" s="1227"/>
      <c r="EQ36" s="1227"/>
      <c r="ER36" s="1227"/>
      <c r="ES36" s="1227"/>
      <c r="ET36" s="1227"/>
      <c r="EU36" s="1227"/>
      <c r="EV36" s="1227"/>
      <c r="EW36" s="1227"/>
      <c r="EX36" s="1227"/>
      <c r="EY36" s="1227"/>
      <c r="EZ36" s="1227"/>
      <c r="FA36" s="1227"/>
      <c r="FB36" s="1227"/>
      <c r="FC36" s="1227"/>
      <c r="FD36" s="1227"/>
      <c r="FE36" s="1227"/>
      <c r="FF36" s="1227"/>
      <c r="FG36" s="1227"/>
      <c r="FH36" s="1227"/>
      <c r="FI36" s="1227"/>
      <c r="FJ36" s="1227"/>
      <c r="FK36" s="1227"/>
      <c r="FL36" s="1227"/>
      <c r="FM36" s="1227"/>
      <c r="FN36" s="1227"/>
      <c r="FO36" s="1227"/>
      <c r="FP36" s="1227"/>
      <c r="FQ36" s="1227"/>
      <c r="FR36" s="1227"/>
      <c r="FS36" s="1227"/>
      <c r="FT36" s="1227"/>
      <c r="FU36" s="1227"/>
      <c r="FV36" s="1227"/>
      <c r="FW36" s="1227"/>
      <c r="FX36" s="1227"/>
      <c r="FY36" s="1227"/>
      <c r="FZ36" s="1227"/>
      <c r="GA36" s="1227"/>
      <c r="GB36" s="1227"/>
      <c r="GC36" s="1227"/>
      <c r="GD36" s="1227"/>
      <c r="GE36" s="1227"/>
      <c r="GF36" s="1227"/>
      <c r="GG36" s="1227"/>
      <c r="GH36" s="1227"/>
      <c r="GI36" s="1227"/>
      <c r="GJ36" s="1227"/>
      <c r="GK36" s="1227"/>
      <c r="GL36" s="1227"/>
      <c r="GM36" s="1227"/>
      <c r="GN36" s="1227"/>
      <c r="GO36" s="1227"/>
      <c r="GP36" s="1227"/>
      <c r="GQ36" s="1227"/>
      <c r="GR36" s="1227"/>
      <c r="GS36" s="1227"/>
      <c r="GT36" s="1227"/>
      <c r="GU36" s="1227"/>
      <c r="GV36" s="1227"/>
      <c r="GW36" s="1227"/>
      <c r="GX36" s="1227"/>
      <c r="GY36" s="1227"/>
      <c r="GZ36" s="1227"/>
      <c r="HA36" s="1227"/>
      <c r="HB36" s="1227"/>
      <c r="HC36" s="1227"/>
      <c r="HD36" s="1227"/>
      <c r="HE36" s="1227"/>
      <c r="HF36" s="1227"/>
      <c r="HG36" s="1227"/>
      <c r="HH36" s="1227"/>
      <c r="HI36" s="1227"/>
      <c r="HJ36" s="1227"/>
      <c r="HK36" s="1227"/>
      <c r="HL36" s="1227"/>
      <c r="HM36" s="1227"/>
      <c r="HN36" s="1227"/>
      <c r="HO36" s="1227"/>
      <c r="HP36" s="1227"/>
      <c r="HQ36" s="1227"/>
      <c r="HR36" s="1227"/>
      <c r="HS36" s="1227"/>
      <c r="HT36" s="1227"/>
      <c r="HU36" s="1227"/>
      <c r="HV36" s="1227"/>
      <c r="HW36" s="1227"/>
      <c r="HX36" s="1227"/>
      <c r="HY36" s="1227"/>
      <c r="HZ36" s="1227"/>
      <c r="IA36" s="1227"/>
      <c r="IB36" s="1227"/>
      <c r="IC36" s="1227"/>
      <c r="ID36" s="1227"/>
      <c r="IE36" s="1227"/>
      <c r="IF36" s="1227"/>
      <c r="IG36" s="1227"/>
      <c r="IH36" s="1227"/>
      <c r="II36" s="1227"/>
      <c r="IJ36" s="1227"/>
      <c r="IK36" s="1227"/>
      <c r="IL36" s="1227"/>
      <c r="IM36" s="1227"/>
      <c r="IN36" s="1227"/>
      <c r="IO36" s="1227"/>
      <c r="IP36" s="1227"/>
      <c r="IQ36" s="1227"/>
      <c r="IR36" s="1227"/>
      <c r="IS36" s="1227"/>
      <c r="IT36" s="1227"/>
      <c r="IU36" s="1227"/>
      <c r="IV36" s="1227"/>
      <c r="IW36" s="1227"/>
      <c r="IX36" s="1227"/>
      <c r="IY36" s="1227"/>
      <c r="IZ36" s="1227"/>
      <c r="JA36" s="1227"/>
      <c r="JB36" s="1227"/>
      <c r="JC36" s="1227"/>
      <c r="JD36" s="1227"/>
      <c r="JE36" s="1227"/>
      <c r="JF36" s="1227"/>
      <c r="JG36" s="1227"/>
      <c r="JH36" s="1227"/>
      <c r="JI36" s="1227"/>
      <c r="JJ36" s="1227"/>
      <c r="JK36" s="1227"/>
      <c r="JL36" s="1227"/>
      <c r="JM36" s="1227"/>
      <c r="JN36" s="1227"/>
      <c r="JO36" s="1227"/>
      <c r="JP36" s="1227"/>
      <c r="JQ36" s="1227"/>
      <c r="JR36" s="1227"/>
      <c r="JS36" s="1227"/>
      <c r="JT36" s="1227"/>
      <c r="JU36" s="1227"/>
      <c r="JV36" s="1227"/>
      <c r="JW36" s="1227"/>
    </row>
    <row r="37" spans="1:283" s="1230" customFormat="1">
      <c r="A37" s="1283"/>
      <c r="B37" s="1271"/>
      <c r="C37" s="108" t="s">
        <v>317</v>
      </c>
      <c r="D37" s="706">
        <v>0.79166666666666663</v>
      </c>
      <c r="E37" s="1305" t="s">
        <v>304</v>
      </c>
      <c r="F37" s="1305" t="s">
        <v>318</v>
      </c>
      <c r="G37" s="1306" t="str">
        <f t="shared" si="44"/>
        <v>PRIME</v>
      </c>
      <c r="H37" s="1300" t="s">
        <v>256</v>
      </c>
      <c r="I37" s="1306" t="s">
        <v>306</v>
      </c>
      <c r="J37" s="1306" t="s">
        <v>314</v>
      </c>
      <c r="K37" s="1301"/>
      <c r="L37" s="1301"/>
      <c r="M37" s="1301"/>
      <c r="N37" s="1301"/>
      <c r="O37" s="1301"/>
      <c r="P37" s="1302"/>
      <c r="Q37" s="1302"/>
      <c r="R37" s="1301"/>
      <c r="S37" s="1301"/>
      <c r="T37" s="1301"/>
      <c r="U37" s="1301"/>
      <c r="V37" s="1301"/>
      <c r="W37" s="1302"/>
      <c r="X37" s="1490"/>
      <c r="Y37" s="1301"/>
      <c r="Z37" s="1301"/>
      <c r="AA37" s="1301"/>
      <c r="AB37" s="1301"/>
      <c r="AC37" s="1301"/>
      <c r="AD37" s="1302"/>
      <c r="AE37" s="1302">
        <v>2</v>
      </c>
      <c r="AF37" s="1301"/>
      <c r="AG37" s="1301"/>
      <c r="AH37" s="1301"/>
      <c r="AI37" s="1301"/>
      <c r="AJ37" s="1301"/>
      <c r="AK37" s="1302"/>
      <c r="AL37" s="1302"/>
      <c r="AM37" s="1290"/>
      <c r="AN37" s="1290"/>
      <c r="AO37" s="1301"/>
      <c r="AP37" s="1301"/>
      <c r="AQ37" s="1301"/>
      <c r="AR37" s="1302"/>
      <c r="AS37" s="1485">
        <v>3</v>
      </c>
      <c r="AT37" s="1301"/>
      <c r="AU37" s="1301"/>
      <c r="AV37" s="1301"/>
      <c r="AW37" s="1301"/>
      <c r="AX37" s="1301"/>
      <c r="AY37" s="1302"/>
      <c r="AZ37" s="1302"/>
      <c r="BA37" s="1301"/>
      <c r="BB37" s="1301"/>
      <c r="BC37" s="1301"/>
      <c r="BD37" s="1301"/>
      <c r="BE37" s="1301"/>
      <c r="BF37" s="1302"/>
      <c r="BG37" s="1302"/>
      <c r="BH37" s="1301"/>
      <c r="BI37" s="1301"/>
      <c r="BJ37" s="1301"/>
      <c r="BK37" s="1301"/>
      <c r="BL37" s="1301"/>
      <c r="BM37" s="1302"/>
      <c r="BN37" s="1302"/>
      <c r="BO37" s="1301"/>
      <c r="BP37" s="1301"/>
      <c r="BQ37" s="1301"/>
      <c r="BR37" s="1301"/>
      <c r="BS37" s="1301"/>
      <c r="BT37" s="1302"/>
      <c r="BU37" s="1302"/>
      <c r="BV37" s="1301"/>
      <c r="BW37" s="1301"/>
      <c r="BX37" s="1301"/>
      <c r="BY37" s="1301"/>
      <c r="BZ37" s="1301"/>
      <c r="CA37" s="1302"/>
      <c r="CB37" s="1302"/>
      <c r="CC37" s="1301"/>
      <c r="CD37" s="1316">
        <f t="shared" si="81"/>
        <v>2</v>
      </c>
      <c r="CE37" s="116"/>
      <c r="CF37" s="117">
        <v>4.5999999999999996</v>
      </c>
      <c r="CG37" s="118">
        <f t="shared" si="46"/>
        <v>1.9681774791643718</v>
      </c>
      <c r="CH37" s="119">
        <f t="shared" si="47"/>
        <v>0</v>
      </c>
      <c r="CI37" s="120">
        <f t="shared" si="48"/>
        <v>9.1999999999999993</v>
      </c>
      <c r="CJ37" s="121">
        <f t="shared" si="49"/>
        <v>3.9363549583287436</v>
      </c>
      <c r="CK37" s="543" t="e">
        <f t="shared" si="82"/>
        <v>#VALUE!</v>
      </c>
      <c r="CL37" s="543">
        <f t="shared" si="82"/>
        <v>1184</v>
      </c>
      <c r="CM37" s="734">
        <f t="shared" si="50"/>
        <v>789.33333333333337</v>
      </c>
      <c r="CN37" s="543"/>
      <c r="CO37" s="249">
        <v>280.68</v>
      </c>
      <c r="CP37" s="249">
        <f t="shared" si="51"/>
        <v>1578.6666666666667</v>
      </c>
      <c r="CQ37" s="249">
        <f t="shared" si="52"/>
        <v>561.36</v>
      </c>
      <c r="CR37" s="1318">
        <f t="shared" si="53"/>
        <v>142.60909037490268</v>
      </c>
      <c r="CS37" s="1279"/>
      <c r="CT37" s="1279">
        <f t="shared" si="71"/>
        <v>0</v>
      </c>
      <c r="CU37" s="1279">
        <f t="shared" si="72"/>
        <v>1403.4</v>
      </c>
      <c r="CV37" s="1279"/>
      <c r="CW37" s="1279"/>
      <c r="CX37" s="1294">
        <f t="shared" si="56"/>
        <v>0</v>
      </c>
      <c r="CY37" s="1295">
        <f t="shared" si="57"/>
        <v>0</v>
      </c>
      <c r="CZ37" s="1296">
        <f t="shared" si="73"/>
        <v>0</v>
      </c>
      <c r="DA37" s="1294">
        <f t="shared" si="58"/>
        <v>0</v>
      </c>
      <c r="DB37" s="1295">
        <f t="shared" si="59"/>
        <v>4.5999999999999996</v>
      </c>
      <c r="DC37" s="1296">
        <f t="shared" si="74"/>
        <v>0</v>
      </c>
      <c r="DD37" s="1294">
        <f t="shared" si="60"/>
        <v>0</v>
      </c>
      <c r="DE37" s="1295">
        <f t="shared" si="61"/>
        <v>0</v>
      </c>
      <c r="DF37" s="1296">
        <f t="shared" si="75"/>
        <v>1.9681774791643718</v>
      </c>
      <c r="DG37" s="1294">
        <f t="shared" si="62"/>
        <v>0</v>
      </c>
      <c r="DH37" s="1295">
        <f t="shared" si="63"/>
        <v>4.5999999999999996</v>
      </c>
      <c r="DI37" s="1296">
        <f t="shared" si="76"/>
        <v>0</v>
      </c>
      <c r="DJ37" s="1294">
        <f t="shared" si="64"/>
        <v>0</v>
      </c>
      <c r="DK37" s="1295">
        <f t="shared" si="65"/>
        <v>0</v>
      </c>
      <c r="DL37" s="1296">
        <f t="shared" si="77"/>
        <v>1.9681774791643718</v>
      </c>
      <c r="DM37" s="1294">
        <f t="shared" si="66"/>
        <v>0</v>
      </c>
      <c r="DN37" s="1295">
        <f t="shared" si="67"/>
        <v>0</v>
      </c>
      <c r="DO37" s="1296">
        <f t="shared" si="78"/>
        <v>0</v>
      </c>
      <c r="DP37" s="1294">
        <f t="shared" si="68"/>
        <v>0</v>
      </c>
      <c r="DQ37" s="1295">
        <f t="shared" si="69"/>
        <v>0</v>
      </c>
      <c r="DR37" s="1296">
        <f t="shared" si="70"/>
        <v>0</v>
      </c>
      <c r="DZ37" s="1227"/>
      <c r="EA37" s="1227"/>
      <c r="EB37" s="1227"/>
      <c r="EC37" s="1227"/>
      <c r="ED37" s="1227"/>
      <c r="EE37" s="1227"/>
      <c r="EF37" s="1227"/>
      <c r="EG37" s="1227"/>
      <c r="EH37" s="1227"/>
      <c r="EI37" s="1227"/>
      <c r="EJ37" s="1227"/>
      <c r="EK37" s="1227"/>
      <c r="EL37" s="1227"/>
      <c r="EM37" s="1227"/>
      <c r="EN37" s="1227"/>
      <c r="EO37" s="1227"/>
      <c r="EP37" s="1227"/>
      <c r="EQ37" s="1227"/>
      <c r="ER37" s="1227"/>
      <c r="ES37" s="1227"/>
      <c r="ET37" s="1227"/>
      <c r="EU37" s="1227"/>
      <c r="EV37" s="1227"/>
      <c r="EW37" s="1227"/>
      <c r="EX37" s="1227"/>
      <c r="EY37" s="1227"/>
      <c r="EZ37" s="1227"/>
      <c r="FA37" s="1227"/>
      <c r="FB37" s="1227"/>
      <c r="FC37" s="1227"/>
      <c r="FD37" s="1227"/>
      <c r="FE37" s="1227"/>
      <c r="FF37" s="1227"/>
      <c r="FG37" s="1227"/>
      <c r="FH37" s="1227"/>
      <c r="FI37" s="1227"/>
      <c r="FJ37" s="1227"/>
      <c r="FK37" s="1227"/>
      <c r="FL37" s="1227"/>
      <c r="FM37" s="1227"/>
      <c r="FN37" s="1227"/>
      <c r="FO37" s="1227"/>
      <c r="FP37" s="1227"/>
      <c r="FQ37" s="1227"/>
      <c r="FR37" s="1227"/>
      <c r="FS37" s="1227"/>
      <c r="FT37" s="1227"/>
      <c r="FU37" s="1227"/>
      <c r="FV37" s="1227"/>
      <c r="FW37" s="1227"/>
      <c r="FX37" s="1227"/>
      <c r="FY37" s="1227"/>
      <c r="FZ37" s="1227"/>
      <c r="GA37" s="1227"/>
      <c r="GB37" s="1227"/>
      <c r="GC37" s="1227"/>
      <c r="GD37" s="1227"/>
      <c r="GE37" s="1227"/>
      <c r="GF37" s="1227"/>
      <c r="GG37" s="1227"/>
      <c r="GH37" s="1227"/>
      <c r="GI37" s="1227"/>
      <c r="GJ37" s="1227"/>
      <c r="GK37" s="1227"/>
      <c r="GL37" s="1227"/>
      <c r="GM37" s="1227"/>
      <c r="GN37" s="1227"/>
      <c r="GO37" s="1227"/>
      <c r="GP37" s="1227"/>
      <c r="GQ37" s="1227"/>
      <c r="GR37" s="1227"/>
      <c r="GS37" s="1227"/>
      <c r="GT37" s="1227"/>
      <c r="GU37" s="1227"/>
      <c r="GV37" s="1227"/>
      <c r="GW37" s="1227"/>
      <c r="GX37" s="1227"/>
      <c r="GY37" s="1227"/>
      <c r="GZ37" s="1227"/>
      <c r="HA37" s="1227"/>
      <c r="HB37" s="1227"/>
      <c r="HC37" s="1227"/>
      <c r="HD37" s="1227"/>
      <c r="HE37" s="1227"/>
      <c r="HF37" s="1227"/>
      <c r="HG37" s="1227"/>
      <c r="HH37" s="1227"/>
      <c r="HI37" s="1227"/>
      <c r="HJ37" s="1227"/>
      <c r="HK37" s="1227"/>
      <c r="HL37" s="1227"/>
      <c r="HM37" s="1227"/>
      <c r="HN37" s="1227"/>
      <c r="HO37" s="1227"/>
      <c r="HP37" s="1227"/>
      <c r="HQ37" s="1227"/>
      <c r="HR37" s="1227"/>
      <c r="HS37" s="1227"/>
      <c r="HT37" s="1227"/>
      <c r="HU37" s="1227"/>
      <c r="HV37" s="1227"/>
      <c r="HW37" s="1227"/>
      <c r="HX37" s="1227"/>
      <c r="HY37" s="1227"/>
      <c r="HZ37" s="1227"/>
      <c r="IA37" s="1227"/>
      <c r="IB37" s="1227"/>
      <c r="IC37" s="1227"/>
      <c r="ID37" s="1227"/>
      <c r="IE37" s="1227"/>
      <c r="IF37" s="1227"/>
      <c r="IG37" s="1227"/>
      <c r="IH37" s="1227"/>
      <c r="II37" s="1227"/>
      <c r="IJ37" s="1227"/>
      <c r="IK37" s="1227"/>
      <c r="IL37" s="1227"/>
      <c r="IM37" s="1227"/>
      <c r="IN37" s="1227"/>
      <c r="IO37" s="1227"/>
      <c r="IP37" s="1227"/>
      <c r="IQ37" s="1227"/>
      <c r="IR37" s="1227"/>
      <c r="IS37" s="1227"/>
      <c r="IT37" s="1227"/>
      <c r="IU37" s="1227"/>
      <c r="IV37" s="1227"/>
      <c r="IW37" s="1227"/>
      <c r="IX37" s="1227"/>
      <c r="IY37" s="1227"/>
      <c r="IZ37" s="1227"/>
      <c r="JA37" s="1227"/>
      <c r="JB37" s="1227"/>
      <c r="JC37" s="1227"/>
      <c r="JD37" s="1227"/>
      <c r="JE37" s="1227"/>
      <c r="JF37" s="1227"/>
      <c r="JG37" s="1227"/>
      <c r="JH37" s="1227"/>
      <c r="JI37" s="1227"/>
      <c r="JJ37" s="1227"/>
      <c r="JK37" s="1227"/>
      <c r="JL37" s="1227"/>
      <c r="JM37" s="1227"/>
      <c r="JN37" s="1227"/>
      <c r="JO37" s="1227"/>
      <c r="JP37" s="1227"/>
      <c r="JQ37" s="1227"/>
      <c r="JR37" s="1227"/>
      <c r="JS37" s="1227"/>
      <c r="JT37" s="1227"/>
      <c r="JU37" s="1227"/>
      <c r="JV37" s="1227"/>
      <c r="JW37" s="1227"/>
    </row>
    <row r="38" spans="1:283" s="1230" customFormat="1">
      <c r="A38" s="1283"/>
      <c r="B38" s="1271"/>
      <c r="C38" s="108" t="s">
        <v>324</v>
      </c>
      <c r="D38" s="706">
        <v>0.83333333333333337</v>
      </c>
      <c r="E38" s="1305" t="s">
        <v>325</v>
      </c>
      <c r="F38" s="1305" t="s">
        <v>287</v>
      </c>
      <c r="G38" s="1306" t="str">
        <f t="shared" si="44"/>
        <v>PRIME</v>
      </c>
      <c r="H38" s="1300" t="s">
        <v>256</v>
      </c>
      <c r="I38" s="1306" t="s">
        <v>306</v>
      </c>
      <c r="J38" s="1306" t="s">
        <v>314</v>
      </c>
      <c r="K38" s="1301"/>
      <c r="L38" s="1301"/>
      <c r="M38" s="1301"/>
      <c r="N38" s="1301"/>
      <c r="O38" s="1301"/>
      <c r="P38" s="1302"/>
      <c r="Q38" s="1302"/>
      <c r="R38" s="1301"/>
      <c r="S38" s="1301"/>
      <c r="T38" s="1301"/>
      <c r="U38" s="1301"/>
      <c r="V38" s="1301"/>
      <c r="W38" s="1302"/>
      <c r="X38" s="1490"/>
      <c r="Y38" s="1301"/>
      <c r="Z38" s="1301"/>
      <c r="AA38" s="1301"/>
      <c r="AB38" s="1301"/>
      <c r="AC38" s="1301"/>
      <c r="AD38" s="1302"/>
      <c r="AE38" s="1302">
        <v>1</v>
      </c>
      <c r="AF38" s="1301"/>
      <c r="AG38" s="1301"/>
      <c r="AH38" s="1301"/>
      <c r="AI38" s="1301"/>
      <c r="AJ38" s="1301"/>
      <c r="AK38" s="1302"/>
      <c r="AL38" s="1485">
        <v>2</v>
      </c>
      <c r="AM38" s="1290"/>
      <c r="AN38" s="1290"/>
      <c r="AO38" s="1301"/>
      <c r="AP38" s="1301"/>
      <c r="AQ38" s="1301"/>
      <c r="AR38" s="1302"/>
      <c r="AS38" s="1302">
        <v>3</v>
      </c>
      <c r="AT38" s="1301"/>
      <c r="AU38" s="1301"/>
      <c r="AV38" s="1301"/>
      <c r="AW38" s="1301"/>
      <c r="AX38" s="1301"/>
      <c r="AY38" s="1302"/>
      <c r="AZ38" s="1302"/>
      <c r="BA38" s="1301"/>
      <c r="BB38" s="1301"/>
      <c r="BC38" s="1301"/>
      <c r="BD38" s="1301"/>
      <c r="BE38" s="1301"/>
      <c r="BF38" s="1302"/>
      <c r="BG38" s="1302"/>
      <c r="BH38" s="1301"/>
      <c r="BI38" s="1301"/>
      <c r="BJ38" s="1301"/>
      <c r="BK38" s="1301"/>
      <c r="BL38" s="1301"/>
      <c r="BM38" s="1302"/>
      <c r="BN38" s="1302"/>
      <c r="BO38" s="1301"/>
      <c r="BP38" s="1301"/>
      <c r="BQ38" s="1301"/>
      <c r="BR38" s="1301"/>
      <c r="BS38" s="1301"/>
      <c r="BT38" s="1302"/>
      <c r="BU38" s="1302"/>
      <c r="BV38" s="1301"/>
      <c r="BW38" s="1301"/>
      <c r="BX38" s="1301"/>
      <c r="BY38" s="1301"/>
      <c r="BZ38" s="1301"/>
      <c r="CA38" s="1302"/>
      <c r="CB38" s="1302"/>
      <c r="CC38" s="1301"/>
      <c r="CD38" s="1316">
        <f t="shared" si="81"/>
        <v>3</v>
      </c>
      <c r="CE38" s="116"/>
      <c r="CF38" s="117">
        <v>3</v>
      </c>
      <c r="CG38" s="118">
        <f t="shared" si="46"/>
        <v>1.2835940081506774</v>
      </c>
      <c r="CH38" s="119">
        <f t="shared" si="47"/>
        <v>0</v>
      </c>
      <c r="CI38" s="120">
        <f t="shared" si="48"/>
        <v>9</v>
      </c>
      <c r="CJ38" s="121">
        <f t="shared" si="49"/>
        <v>3.8507820244520321</v>
      </c>
      <c r="CK38" s="543" t="e">
        <f t="shared" si="82"/>
        <v>#VALUE!</v>
      </c>
      <c r="CL38" s="543">
        <f t="shared" si="82"/>
        <v>1184</v>
      </c>
      <c r="CM38" s="734">
        <f t="shared" si="50"/>
        <v>789.33333333333337</v>
      </c>
      <c r="CN38" s="543"/>
      <c r="CO38" s="249">
        <v>280.68</v>
      </c>
      <c r="CP38" s="249">
        <f t="shared" si="51"/>
        <v>2368</v>
      </c>
      <c r="CQ38" s="249">
        <f t="shared" si="52"/>
        <v>842.04</v>
      </c>
      <c r="CR38" s="1318">
        <f t="shared" si="53"/>
        <v>218.66727190818406</v>
      </c>
      <c r="CS38" s="1279"/>
      <c r="CT38" s="1279">
        <f t="shared" si="71"/>
        <v>0</v>
      </c>
      <c r="CU38" s="1279">
        <f t="shared" si="72"/>
        <v>1684.08</v>
      </c>
      <c r="CV38" s="1279"/>
      <c r="CW38" s="1279"/>
      <c r="CX38" s="1294">
        <f t="shared" si="56"/>
        <v>0</v>
      </c>
      <c r="CY38" s="1295">
        <f t="shared" si="57"/>
        <v>0</v>
      </c>
      <c r="CZ38" s="1296">
        <f t="shared" si="73"/>
        <v>0</v>
      </c>
      <c r="DA38" s="1294">
        <f t="shared" si="58"/>
        <v>0</v>
      </c>
      <c r="DB38" s="1295">
        <f t="shared" si="59"/>
        <v>3</v>
      </c>
      <c r="DC38" s="1296">
        <f t="shared" si="74"/>
        <v>0</v>
      </c>
      <c r="DD38" s="1294">
        <f t="shared" si="60"/>
        <v>0</v>
      </c>
      <c r="DE38" s="1295">
        <f t="shared" si="61"/>
        <v>3</v>
      </c>
      <c r="DF38" s="1296">
        <f t="shared" si="75"/>
        <v>1.2835940081506774</v>
      </c>
      <c r="DG38" s="1294">
        <f t="shared" si="62"/>
        <v>0</v>
      </c>
      <c r="DH38" s="1295">
        <f t="shared" si="63"/>
        <v>3</v>
      </c>
      <c r="DI38" s="1296">
        <f t="shared" si="76"/>
        <v>1.2835940081506774</v>
      </c>
      <c r="DJ38" s="1294">
        <f t="shared" si="64"/>
        <v>0</v>
      </c>
      <c r="DK38" s="1295">
        <f t="shared" si="65"/>
        <v>0</v>
      </c>
      <c r="DL38" s="1296">
        <f t="shared" si="77"/>
        <v>1.2835940081506774</v>
      </c>
      <c r="DM38" s="1294">
        <f t="shared" si="66"/>
        <v>0</v>
      </c>
      <c r="DN38" s="1295">
        <f t="shared" si="67"/>
        <v>0</v>
      </c>
      <c r="DO38" s="1296">
        <f t="shared" si="78"/>
        <v>0</v>
      </c>
      <c r="DP38" s="1294">
        <f t="shared" si="68"/>
        <v>0</v>
      </c>
      <c r="DQ38" s="1295">
        <f t="shared" si="69"/>
        <v>0</v>
      </c>
      <c r="DR38" s="1296">
        <f t="shared" si="70"/>
        <v>0</v>
      </c>
      <c r="DZ38" s="1227"/>
      <c r="EA38" s="1227"/>
      <c r="EB38" s="1227"/>
      <c r="EC38" s="1227"/>
      <c r="ED38" s="1227"/>
      <c r="EE38" s="1227"/>
      <c r="EF38" s="1227"/>
      <c r="EG38" s="1227"/>
      <c r="EH38" s="1227"/>
      <c r="EI38" s="1227"/>
      <c r="EJ38" s="1227"/>
      <c r="EK38" s="1227"/>
      <c r="EL38" s="1227"/>
      <c r="EM38" s="1227"/>
      <c r="EN38" s="1227"/>
      <c r="EO38" s="1227"/>
      <c r="EP38" s="1227"/>
      <c r="EQ38" s="1227"/>
      <c r="ER38" s="1227"/>
      <c r="ES38" s="1227"/>
      <c r="ET38" s="1227"/>
      <c r="EU38" s="1227"/>
      <c r="EV38" s="1227"/>
      <c r="EW38" s="1227"/>
      <c r="EX38" s="1227"/>
      <c r="EY38" s="1227"/>
      <c r="EZ38" s="1227"/>
      <c r="FA38" s="1227"/>
      <c r="FB38" s="1227"/>
      <c r="FC38" s="1227"/>
      <c r="FD38" s="1227"/>
      <c r="FE38" s="1227"/>
      <c r="FF38" s="1227"/>
      <c r="FG38" s="1227"/>
      <c r="FH38" s="1227"/>
      <c r="FI38" s="1227"/>
      <c r="FJ38" s="1227"/>
      <c r="FK38" s="1227"/>
      <c r="FL38" s="1227"/>
      <c r="FM38" s="1227"/>
      <c r="FN38" s="1227"/>
      <c r="FO38" s="1227"/>
      <c r="FP38" s="1227"/>
      <c r="FQ38" s="1227"/>
      <c r="FR38" s="1227"/>
      <c r="FS38" s="1227"/>
      <c r="FT38" s="1227"/>
      <c r="FU38" s="1227"/>
      <c r="FV38" s="1227"/>
      <c r="FW38" s="1227"/>
      <c r="FX38" s="1227"/>
      <c r="FY38" s="1227"/>
      <c r="FZ38" s="1227"/>
      <c r="GA38" s="1227"/>
      <c r="GB38" s="1227"/>
      <c r="GC38" s="1227"/>
      <c r="GD38" s="1227"/>
      <c r="GE38" s="1227"/>
      <c r="GF38" s="1227"/>
      <c r="GG38" s="1227"/>
      <c r="GH38" s="1227"/>
      <c r="GI38" s="1227"/>
      <c r="GJ38" s="1227"/>
      <c r="GK38" s="1227"/>
      <c r="GL38" s="1227"/>
      <c r="GM38" s="1227"/>
      <c r="GN38" s="1227"/>
      <c r="GO38" s="1227"/>
      <c r="GP38" s="1227"/>
      <c r="GQ38" s="1227"/>
      <c r="GR38" s="1227"/>
      <c r="GS38" s="1227"/>
      <c r="GT38" s="1227"/>
      <c r="GU38" s="1227"/>
      <c r="GV38" s="1227"/>
      <c r="GW38" s="1227"/>
      <c r="GX38" s="1227"/>
      <c r="GY38" s="1227"/>
      <c r="GZ38" s="1227"/>
      <c r="HA38" s="1227"/>
      <c r="HB38" s="1227"/>
      <c r="HC38" s="1227"/>
      <c r="HD38" s="1227"/>
      <c r="HE38" s="1227"/>
      <c r="HF38" s="1227"/>
      <c r="HG38" s="1227"/>
      <c r="HH38" s="1227"/>
      <c r="HI38" s="1227"/>
      <c r="HJ38" s="1227"/>
      <c r="HK38" s="1227"/>
      <c r="HL38" s="1227"/>
      <c r="HM38" s="1227"/>
      <c r="HN38" s="1227"/>
      <c r="HO38" s="1227"/>
      <c r="HP38" s="1227"/>
      <c r="HQ38" s="1227"/>
      <c r="HR38" s="1227"/>
      <c r="HS38" s="1227"/>
      <c r="HT38" s="1227"/>
      <c r="HU38" s="1227"/>
      <c r="HV38" s="1227"/>
      <c r="HW38" s="1227"/>
      <c r="HX38" s="1227"/>
      <c r="HY38" s="1227"/>
      <c r="HZ38" s="1227"/>
      <c r="IA38" s="1227"/>
      <c r="IB38" s="1227"/>
      <c r="IC38" s="1227"/>
      <c r="ID38" s="1227"/>
      <c r="IE38" s="1227"/>
      <c r="IF38" s="1227"/>
      <c r="IG38" s="1227"/>
      <c r="IH38" s="1227"/>
      <c r="II38" s="1227"/>
      <c r="IJ38" s="1227"/>
      <c r="IK38" s="1227"/>
      <c r="IL38" s="1227"/>
      <c r="IM38" s="1227"/>
      <c r="IN38" s="1227"/>
      <c r="IO38" s="1227"/>
      <c r="IP38" s="1227"/>
      <c r="IQ38" s="1227"/>
      <c r="IR38" s="1227"/>
      <c r="IS38" s="1227"/>
      <c r="IT38" s="1227"/>
      <c r="IU38" s="1227"/>
      <c r="IV38" s="1227"/>
      <c r="IW38" s="1227"/>
      <c r="IX38" s="1227"/>
      <c r="IY38" s="1227"/>
      <c r="IZ38" s="1227"/>
      <c r="JA38" s="1227"/>
      <c r="JB38" s="1227"/>
      <c r="JC38" s="1227"/>
      <c r="JD38" s="1227"/>
      <c r="JE38" s="1227"/>
      <c r="JF38" s="1227"/>
      <c r="JG38" s="1227"/>
      <c r="JH38" s="1227"/>
      <c r="JI38" s="1227"/>
      <c r="JJ38" s="1227"/>
      <c r="JK38" s="1227"/>
      <c r="JL38" s="1227"/>
      <c r="JM38" s="1227"/>
      <c r="JN38" s="1227"/>
      <c r="JO38" s="1227"/>
      <c r="JP38" s="1227"/>
      <c r="JQ38" s="1227"/>
      <c r="JR38" s="1227"/>
      <c r="JS38" s="1227"/>
      <c r="JT38" s="1227"/>
      <c r="JU38" s="1227"/>
      <c r="JV38" s="1227"/>
      <c r="JW38" s="1227"/>
    </row>
    <row r="39" spans="1:283" s="1230" customFormat="1">
      <c r="A39" s="1283"/>
      <c r="B39" s="1271"/>
      <c r="C39" s="149" t="s">
        <v>326</v>
      </c>
      <c r="D39" s="151">
        <v>0.85416666666666663</v>
      </c>
      <c r="E39" s="1305" t="s">
        <v>322</v>
      </c>
      <c r="F39" s="1305" t="s">
        <v>305</v>
      </c>
      <c r="G39" s="1306" t="str">
        <f t="shared" si="44"/>
        <v>PRIME</v>
      </c>
      <c r="H39" s="1300" t="s">
        <v>256</v>
      </c>
      <c r="I39" s="1306" t="s">
        <v>306</v>
      </c>
      <c r="J39" s="1306" t="s">
        <v>314</v>
      </c>
      <c r="K39" s="1301"/>
      <c r="L39" s="1301"/>
      <c r="M39" s="1301"/>
      <c r="N39" s="1301"/>
      <c r="O39" s="1301"/>
      <c r="P39" s="1302"/>
      <c r="Q39" s="1302"/>
      <c r="R39" s="1301"/>
      <c r="S39" s="1301"/>
      <c r="T39" s="1301"/>
      <c r="U39" s="1490"/>
      <c r="V39" s="1301"/>
      <c r="W39" s="1302"/>
      <c r="X39" s="1302"/>
      <c r="Y39" s="1490"/>
      <c r="Z39" s="1301"/>
      <c r="AA39" s="1490"/>
      <c r="AB39" s="1485">
        <v>3</v>
      </c>
      <c r="AC39" s="1301"/>
      <c r="AD39" s="1302"/>
      <c r="AE39" s="1302"/>
      <c r="AF39" s="1301">
        <v>2</v>
      </c>
      <c r="AG39" s="1485">
        <v>1</v>
      </c>
      <c r="AH39" s="1301"/>
      <c r="AI39" s="1301">
        <v>3</v>
      </c>
      <c r="AJ39" s="1301"/>
      <c r="AK39" s="1302"/>
      <c r="AL39" s="1302"/>
      <c r="AM39" s="1290"/>
      <c r="AN39" s="1290"/>
      <c r="AO39" s="1301">
        <v>3</v>
      </c>
      <c r="AP39" s="1485">
        <v>2</v>
      </c>
      <c r="AQ39" s="1301"/>
      <c r="AR39" s="1302"/>
      <c r="AS39" s="1302"/>
      <c r="AT39" s="1301">
        <v>3</v>
      </c>
      <c r="AU39" s="1301"/>
      <c r="AV39" s="1301"/>
      <c r="AW39" s="1301"/>
      <c r="AX39" s="1301"/>
      <c r="AY39" s="1302"/>
      <c r="AZ39" s="1302"/>
      <c r="BA39" s="1301"/>
      <c r="BB39" s="1301"/>
      <c r="BC39" s="1301"/>
      <c r="BD39" s="1301"/>
      <c r="BE39" s="1301"/>
      <c r="BF39" s="1302"/>
      <c r="BG39" s="1302"/>
      <c r="BH39" s="1301"/>
      <c r="BI39" s="1301"/>
      <c r="BJ39" s="1301"/>
      <c r="BK39" s="1301"/>
      <c r="BL39" s="1301"/>
      <c r="BM39" s="1302"/>
      <c r="BN39" s="1302"/>
      <c r="BO39" s="1301"/>
      <c r="BP39" s="1301"/>
      <c r="BQ39" s="1301"/>
      <c r="BR39" s="1301"/>
      <c r="BS39" s="1301"/>
      <c r="BT39" s="1302"/>
      <c r="BU39" s="1302"/>
      <c r="BV39" s="1301"/>
      <c r="BW39" s="1301"/>
      <c r="BX39" s="1301"/>
      <c r="BY39" s="1301"/>
      <c r="BZ39" s="1301"/>
      <c r="CA39" s="1302"/>
      <c r="CB39" s="1302"/>
      <c r="CC39" s="1301"/>
      <c r="CD39" s="1316">
        <f t="shared" si="81"/>
        <v>7</v>
      </c>
      <c r="CE39" s="116"/>
      <c r="CF39" s="145">
        <v>4.8</v>
      </c>
      <c r="CG39" s="118">
        <f t="shared" si="46"/>
        <v>2.0537504130410835</v>
      </c>
      <c r="CH39" s="119">
        <f t="shared" si="47"/>
        <v>0</v>
      </c>
      <c r="CI39" s="120">
        <f t="shared" si="48"/>
        <v>33.6</v>
      </c>
      <c r="CJ39" s="121">
        <f t="shared" si="49"/>
        <v>14.376252891287585</v>
      </c>
      <c r="CK39" s="543" t="e">
        <f>12.4*2.5*I39</f>
        <v>#VALUE!</v>
      </c>
      <c r="CL39" s="543">
        <f>12.4*2.5*J39</f>
        <v>620</v>
      </c>
      <c r="CM39" s="734">
        <f t="shared" si="50"/>
        <v>413.33333333333337</v>
      </c>
      <c r="CN39" s="543"/>
      <c r="CO39" s="249">
        <v>280.68</v>
      </c>
      <c r="CP39" s="249">
        <f t="shared" si="51"/>
        <v>2893.3333333333335</v>
      </c>
      <c r="CQ39" s="249">
        <f t="shared" si="52"/>
        <v>1964.76</v>
      </c>
      <c r="CR39" s="1318">
        <f t="shared" si="53"/>
        <v>136.66704494261506</v>
      </c>
      <c r="CS39" s="1279"/>
      <c r="CT39" s="1279">
        <f t="shared" si="71"/>
        <v>0</v>
      </c>
      <c r="CU39" s="1279">
        <f t="shared" si="72"/>
        <v>4771.5600000000004</v>
      </c>
      <c r="CV39" s="1279"/>
      <c r="CW39" s="1279"/>
      <c r="CX39" s="1294">
        <f t="shared" si="56"/>
        <v>0</v>
      </c>
      <c r="CY39" s="1295">
        <f t="shared" si="57"/>
        <v>0</v>
      </c>
      <c r="CZ39" s="1296">
        <f t="shared" si="73"/>
        <v>0</v>
      </c>
      <c r="DA39" s="1294">
        <f t="shared" si="58"/>
        <v>0</v>
      </c>
      <c r="DB39" s="1295">
        <f t="shared" si="59"/>
        <v>4.8</v>
      </c>
      <c r="DC39" s="1296">
        <f t="shared" si="74"/>
        <v>0</v>
      </c>
      <c r="DD39" s="1294">
        <f t="shared" si="60"/>
        <v>0</v>
      </c>
      <c r="DE39" s="1295">
        <f t="shared" si="61"/>
        <v>14.399999999999999</v>
      </c>
      <c r="DF39" s="1296">
        <f t="shared" si="75"/>
        <v>2.0537504130410835</v>
      </c>
      <c r="DG39" s="1294">
        <f t="shared" si="62"/>
        <v>0</v>
      </c>
      <c r="DH39" s="1295">
        <f t="shared" si="63"/>
        <v>9.6</v>
      </c>
      <c r="DI39" s="1296">
        <f t="shared" si="76"/>
        <v>6.161251239123251</v>
      </c>
      <c r="DJ39" s="1294">
        <f t="shared" si="64"/>
        <v>0</v>
      </c>
      <c r="DK39" s="1295">
        <f t="shared" si="65"/>
        <v>4.8</v>
      </c>
      <c r="DL39" s="1296">
        <f t="shared" si="77"/>
        <v>4.107500826082167</v>
      </c>
      <c r="DM39" s="1294">
        <f t="shared" si="66"/>
        <v>0</v>
      </c>
      <c r="DN39" s="1295">
        <f t="shared" si="67"/>
        <v>0</v>
      </c>
      <c r="DO39" s="1296">
        <f t="shared" si="78"/>
        <v>2.0537504130410835</v>
      </c>
      <c r="DP39" s="1294">
        <f t="shared" si="68"/>
        <v>0</v>
      </c>
      <c r="DQ39" s="1295">
        <f t="shared" si="69"/>
        <v>0</v>
      </c>
      <c r="DR39" s="1296">
        <f t="shared" si="70"/>
        <v>0</v>
      </c>
      <c r="DZ39" s="1227"/>
      <c r="EA39" s="1227"/>
      <c r="EB39" s="1227"/>
      <c r="EC39" s="1227"/>
      <c r="ED39" s="1227"/>
      <c r="EE39" s="1227"/>
      <c r="EF39" s="1227"/>
      <c r="EG39" s="1227"/>
      <c r="EH39" s="1227"/>
      <c r="EI39" s="1227"/>
      <c r="EJ39" s="1227"/>
      <c r="EK39" s="1227"/>
      <c r="EL39" s="1227"/>
      <c r="EM39" s="1227"/>
      <c r="EN39" s="1227"/>
      <c r="EO39" s="1227"/>
      <c r="EP39" s="1227"/>
      <c r="EQ39" s="1227"/>
      <c r="ER39" s="1227"/>
      <c r="ES39" s="1227"/>
      <c r="ET39" s="1227"/>
      <c r="EU39" s="1227"/>
      <c r="EV39" s="1227"/>
      <c r="EW39" s="1227"/>
      <c r="EX39" s="1227"/>
      <c r="EY39" s="1227"/>
      <c r="EZ39" s="1227"/>
      <c r="FA39" s="1227"/>
      <c r="FB39" s="1227"/>
      <c r="FC39" s="1227"/>
      <c r="FD39" s="1227"/>
      <c r="FE39" s="1227"/>
      <c r="FF39" s="1227"/>
      <c r="FG39" s="1227"/>
      <c r="FH39" s="1227"/>
      <c r="FI39" s="1227"/>
      <c r="FJ39" s="1227"/>
      <c r="FK39" s="1227"/>
      <c r="FL39" s="1227"/>
      <c r="FM39" s="1227"/>
      <c r="FN39" s="1227"/>
      <c r="FO39" s="1227"/>
      <c r="FP39" s="1227"/>
      <c r="FQ39" s="1227"/>
      <c r="FR39" s="1227"/>
      <c r="FS39" s="1227"/>
      <c r="FT39" s="1227"/>
      <c r="FU39" s="1227"/>
      <c r="FV39" s="1227"/>
      <c r="FW39" s="1227"/>
      <c r="FX39" s="1227"/>
      <c r="FY39" s="1227"/>
      <c r="FZ39" s="1227"/>
      <c r="GA39" s="1227"/>
      <c r="GB39" s="1227"/>
      <c r="GC39" s="1227"/>
      <c r="GD39" s="1227"/>
      <c r="GE39" s="1227"/>
      <c r="GF39" s="1227"/>
      <c r="GG39" s="1227"/>
      <c r="GH39" s="1227"/>
      <c r="GI39" s="1227"/>
      <c r="GJ39" s="1227"/>
      <c r="GK39" s="1227"/>
      <c r="GL39" s="1227"/>
      <c r="GM39" s="1227"/>
      <c r="GN39" s="1227"/>
      <c r="GO39" s="1227"/>
      <c r="GP39" s="1227"/>
      <c r="GQ39" s="1227"/>
      <c r="GR39" s="1227"/>
      <c r="GS39" s="1227"/>
      <c r="GT39" s="1227"/>
      <c r="GU39" s="1227"/>
      <c r="GV39" s="1227"/>
      <c r="GW39" s="1227"/>
      <c r="GX39" s="1227"/>
      <c r="GY39" s="1227"/>
      <c r="GZ39" s="1227"/>
      <c r="HA39" s="1227"/>
      <c r="HB39" s="1227"/>
      <c r="HC39" s="1227"/>
      <c r="HD39" s="1227"/>
      <c r="HE39" s="1227"/>
      <c r="HF39" s="1227"/>
      <c r="HG39" s="1227"/>
      <c r="HH39" s="1227"/>
      <c r="HI39" s="1227"/>
      <c r="HJ39" s="1227"/>
      <c r="HK39" s="1227"/>
      <c r="HL39" s="1227"/>
      <c r="HM39" s="1227"/>
      <c r="HN39" s="1227"/>
      <c r="HO39" s="1227"/>
      <c r="HP39" s="1227"/>
      <c r="HQ39" s="1227"/>
      <c r="HR39" s="1227"/>
      <c r="HS39" s="1227"/>
      <c r="HT39" s="1227"/>
      <c r="HU39" s="1227"/>
      <c r="HV39" s="1227"/>
      <c r="HW39" s="1227"/>
      <c r="HX39" s="1227"/>
      <c r="HY39" s="1227"/>
      <c r="HZ39" s="1227"/>
      <c r="IA39" s="1227"/>
      <c r="IB39" s="1227"/>
      <c r="IC39" s="1227"/>
      <c r="ID39" s="1227"/>
      <c r="IE39" s="1227"/>
      <c r="IF39" s="1227"/>
      <c r="IG39" s="1227"/>
      <c r="IH39" s="1227"/>
      <c r="II39" s="1227"/>
      <c r="IJ39" s="1227"/>
      <c r="IK39" s="1227"/>
      <c r="IL39" s="1227"/>
      <c r="IM39" s="1227"/>
      <c r="IN39" s="1227"/>
      <c r="IO39" s="1227"/>
      <c r="IP39" s="1227"/>
      <c r="IQ39" s="1227"/>
      <c r="IR39" s="1227"/>
      <c r="IS39" s="1227"/>
      <c r="IT39" s="1227"/>
      <c r="IU39" s="1227"/>
      <c r="IV39" s="1227"/>
      <c r="IW39" s="1227"/>
      <c r="IX39" s="1227"/>
      <c r="IY39" s="1227"/>
      <c r="IZ39" s="1227"/>
      <c r="JA39" s="1227"/>
      <c r="JB39" s="1227"/>
      <c r="JC39" s="1227"/>
      <c r="JD39" s="1227"/>
      <c r="JE39" s="1227"/>
      <c r="JF39" s="1227"/>
      <c r="JG39" s="1227"/>
      <c r="JH39" s="1227"/>
      <c r="JI39" s="1227"/>
      <c r="JJ39" s="1227"/>
      <c r="JK39" s="1227"/>
      <c r="JL39" s="1227"/>
      <c r="JM39" s="1227"/>
      <c r="JN39" s="1227"/>
      <c r="JO39" s="1227"/>
      <c r="JP39" s="1227"/>
      <c r="JQ39" s="1227"/>
      <c r="JR39" s="1227"/>
      <c r="JS39" s="1227"/>
      <c r="JT39" s="1227"/>
      <c r="JU39" s="1227"/>
      <c r="JV39" s="1227"/>
      <c r="JW39" s="1227"/>
    </row>
    <row r="40" spans="1:283" s="1230" customFormat="1" hidden="1">
      <c r="A40" s="1283"/>
      <c r="B40" s="1271"/>
      <c r="C40" s="108" t="s">
        <v>327</v>
      </c>
      <c r="D40" s="706">
        <v>0.91666666666666663</v>
      </c>
      <c r="E40" s="1305" t="s">
        <v>322</v>
      </c>
      <c r="F40" s="1305" t="s">
        <v>305</v>
      </c>
      <c r="G40" s="1306" t="str">
        <f t="shared" si="44"/>
        <v>PRIME</v>
      </c>
      <c r="H40" s="1300" t="s">
        <v>256</v>
      </c>
      <c r="I40" s="1306" t="s">
        <v>306</v>
      </c>
      <c r="J40" s="1306" t="s">
        <v>314</v>
      </c>
      <c r="K40" s="1301"/>
      <c r="L40" s="1301"/>
      <c r="M40" s="1301"/>
      <c r="N40" s="1301"/>
      <c r="O40" s="1301"/>
      <c r="P40" s="1302"/>
      <c r="Q40" s="1302"/>
      <c r="R40" s="1301"/>
      <c r="S40" s="1301"/>
      <c r="T40" s="1301"/>
      <c r="U40" s="1301"/>
      <c r="V40" s="1301"/>
      <c r="W40" s="1302"/>
      <c r="X40" s="1302"/>
      <c r="Y40" s="1301"/>
      <c r="Z40" s="1301"/>
      <c r="AA40" s="1301"/>
      <c r="AB40" s="1301"/>
      <c r="AC40" s="1301"/>
      <c r="AD40" s="1302"/>
      <c r="AE40" s="1302"/>
      <c r="AF40" s="1301"/>
      <c r="AG40" s="1301"/>
      <c r="AH40" s="1301"/>
      <c r="AI40" s="1301"/>
      <c r="AJ40" s="1301"/>
      <c r="AK40" s="1302"/>
      <c r="AL40" s="1302"/>
      <c r="AM40" s="1301"/>
      <c r="AN40" s="1301"/>
      <c r="AO40" s="1301"/>
      <c r="AP40" s="1301"/>
      <c r="AQ40" s="1301"/>
      <c r="AR40" s="1302"/>
      <c r="AS40" s="1302"/>
      <c r="AT40" s="1301"/>
      <c r="AU40" s="1301"/>
      <c r="AV40" s="1301"/>
      <c r="AW40" s="1301"/>
      <c r="AX40" s="1301"/>
      <c r="AY40" s="1302"/>
      <c r="AZ40" s="1302"/>
      <c r="BA40" s="1301"/>
      <c r="BB40" s="1301"/>
      <c r="BC40" s="1301"/>
      <c r="BD40" s="1301"/>
      <c r="BE40" s="1301"/>
      <c r="BF40" s="1302"/>
      <c r="BG40" s="1302"/>
      <c r="BH40" s="1301"/>
      <c r="BI40" s="1301"/>
      <c r="BJ40" s="1301"/>
      <c r="BK40" s="1301"/>
      <c r="BL40" s="1301"/>
      <c r="BM40" s="1302"/>
      <c r="BN40" s="1302"/>
      <c r="BO40" s="1301"/>
      <c r="BP40" s="1301"/>
      <c r="BQ40" s="1301"/>
      <c r="BR40" s="1301"/>
      <c r="BS40" s="1301"/>
      <c r="BT40" s="1302"/>
      <c r="BU40" s="1302"/>
      <c r="BV40" s="1301"/>
      <c r="BW40" s="1301"/>
      <c r="BX40" s="1301"/>
      <c r="BY40" s="1301"/>
      <c r="BZ40" s="1301"/>
      <c r="CA40" s="1302"/>
      <c r="CB40" s="1302"/>
      <c r="CC40" s="1301"/>
      <c r="CD40" s="1303">
        <f t="shared" si="45"/>
        <v>0</v>
      </c>
      <c r="CE40" s="116"/>
      <c r="CF40" s="145">
        <v>4.5999999999999996</v>
      </c>
      <c r="CG40" s="118">
        <f t="shared" si="46"/>
        <v>1.9681774791643718</v>
      </c>
      <c r="CH40" s="119">
        <f t="shared" si="47"/>
        <v>0</v>
      </c>
      <c r="CI40" s="120">
        <f t="shared" si="48"/>
        <v>0</v>
      </c>
      <c r="CJ40" s="121">
        <f t="shared" si="49"/>
        <v>0</v>
      </c>
      <c r="CK40" s="543">
        <f>1417/2</f>
        <v>708.5</v>
      </c>
      <c r="CL40" s="543">
        <f>1417/2</f>
        <v>708.5</v>
      </c>
      <c r="CM40" s="248">
        <f t="shared" si="50"/>
        <v>472.33333333333337</v>
      </c>
      <c r="CN40" s="543"/>
      <c r="CO40" s="248">
        <v>293.57798165137615</v>
      </c>
      <c r="CP40" s="249">
        <f t="shared" si="51"/>
        <v>0</v>
      </c>
      <c r="CQ40" s="249">
        <f t="shared" si="52"/>
        <v>0</v>
      </c>
      <c r="CR40" s="1318" t="e">
        <f t="shared" si="53"/>
        <v>#DIV/0!</v>
      </c>
      <c r="CS40" s="1279"/>
      <c r="CT40" s="1279">
        <f t="shared" ref="CT40:CT41" si="83">SUM(R40:V40)*CO40</f>
        <v>0</v>
      </c>
      <c r="CU40" s="1279">
        <f t="shared" ref="CU40:CU41" si="84">SUM(W40:AX40)*CO40</f>
        <v>0</v>
      </c>
      <c r="CV40" s="1279"/>
      <c r="CW40" s="1279"/>
      <c r="CX40" s="1294">
        <f t="shared" si="56"/>
        <v>0</v>
      </c>
      <c r="CY40" s="1295">
        <f t="shared" si="57"/>
        <v>0</v>
      </c>
      <c r="CZ40" s="1296">
        <f t="shared" si="73"/>
        <v>0</v>
      </c>
      <c r="DA40" s="1294">
        <f t="shared" si="58"/>
        <v>0</v>
      </c>
      <c r="DB40" s="1295">
        <f t="shared" si="59"/>
        <v>0</v>
      </c>
      <c r="DC40" s="1296">
        <f t="shared" si="74"/>
        <v>0</v>
      </c>
      <c r="DD40" s="1294">
        <f t="shared" si="60"/>
        <v>0</v>
      </c>
      <c r="DE40" s="1295">
        <f t="shared" si="61"/>
        <v>0</v>
      </c>
      <c r="DF40" s="1296">
        <f t="shared" si="75"/>
        <v>0</v>
      </c>
      <c r="DG40" s="1294">
        <f t="shared" si="62"/>
        <v>0</v>
      </c>
      <c r="DH40" s="1295">
        <f t="shared" si="63"/>
        <v>0</v>
      </c>
      <c r="DI40" s="1296">
        <f t="shared" si="76"/>
        <v>0</v>
      </c>
      <c r="DJ40" s="1294">
        <f t="shared" si="64"/>
        <v>0</v>
      </c>
      <c r="DK40" s="1295">
        <f t="shared" si="65"/>
        <v>0</v>
      </c>
      <c r="DL40" s="1296">
        <f t="shared" si="77"/>
        <v>0</v>
      </c>
      <c r="DM40" s="1294">
        <f t="shared" si="66"/>
        <v>0</v>
      </c>
      <c r="DN40" s="1295">
        <f t="shared" si="67"/>
        <v>0</v>
      </c>
      <c r="DO40" s="1296">
        <f t="shared" si="78"/>
        <v>0</v>
      </c>
      <c r="DP40" s="1294">
        <f t="shared" si="68"/>
        <v>0</v>
      </c>
      <c r="DQ40" s="1295">
        <f t="shared" si="69"/>
        <v>0</v>
      </c>
      <c r="DR40" s="1296">
        <f t="shared" si="70"/>
        <v>0</v>
      </c>
      <c r="DZ40" s="1227"/>
      <c r="EA40" s="1227"/>
      <c r="EB40" s="1227"/>
      <c r="EC40" s="1227"/>
      <c r="ED40" s="1227"/>
      <c r="EE40" s="1227"/>
      <c r="EF40" s="1227"/>
      <c r="EG40" s="1227"/>
      <c r="EH40" s="1227"/>
      <c r="EI40" s="1227"/>
      <c r="EJ40" s="1227"/>
      <c r="EK40" s="1227"/>
      <c r="EL40" s="1227"/>
      <c r="EM40" s="1227"/>
      <c r="EN40" s="1227"/>
      <c r="EO40" s="1227"/>
      <c r="EP40" s="1227"/>
      <c r="EQ40" s="1227"/>
      <c r="ER40" s="1227"/>
      <c r="ES40" s="1227"/>
      <c r="ET40" s="1227"/>
      <c r="EU40" s="1227"/>
      <c r="EV40" s="1227"/>
      <c r="EW40" s="1227"/>
      <c r="EX40" s="1227"/>
      <c r="EY40" s="1227"/>
      <c r="EZ40" s="1227"/>
      <c r="FA40" s="1227"/>
      <c r="FB40" s="1227"/>
      <c r="FC40" s="1227"/>
      <c r="FD40" s="1227"/>
      <c r="FE40" s="1227"/>
      <c r="FF40" s="1227"/>
      <c r="FG40" s="1227"/>
      <c r="FH40" s="1227"/>
      <c r="FI40" s="1227"/>
      <c r="FJ40" s="1227"/>
      <c r="FK40" s="1227"/>
      <c r="FL40" s="1227"/>
      <c r="FM40" s="1227"/>
      <c r="FN40" s="1227"/>
      <c r="FO40" s="1227"/>
      <c r="FP40" s="1227"/>
      <c r="FQ40" s="1227"/>
      <c r="FR40" s="1227"/>
      <c r="FS40" s="1227"/>
      <c r="FT40" s="1227"/>
      <c r="FU40" s="1227"/>
      <c r="FV40" s="1227"/>
      <c r="FW40" s="1227"/>
      <c r="FX40" s="1227"/>
      <c r="FY40" s="1227"/>
      <c r="FZ40" s="1227"/>
      <c r="GA40" s="1227"/>
      <c r="GB40" s="1227"/>
      <c r="GC40" s="1227"/>
      <c r="GD40" s="1227"/>
      <c r="GE40" s="1227"/>
      <c r="GF40" s="1227"/>
      <c r="GG40" s="1227"/>
      <c r="GH40" s="1227"/>
      <c r="GI40" s="1227"/>
      <c r="GJ40" s="1227"/>
      <c r="GK40" s="1227"/>
      <c r="GL40" s="1227"/>
      <c r="GM40" s="1227"/>
      <c r="GN40" s="1227"/>
      <c r="GO40" s="1227"/>
      <c r="GP40" s="1227"/>
      <c r="GQ40" s="1227"/>
      <c r="GR40" s="1227"/>
      <c r="GS40" s="1227"/>
      <c r="GT40" s="1227"/>
      <c r="GU40" s="1227"/>
      <c r="GV40" s="1227"/>
      <c r="GW40" s="1227"/>
      <c r="GX40" s="1227"/>
      <c r="GY40" s="1227"/>
      <c r="GZ40" s="1227"/>
      <c r="HA40" s="1227"/>
      <c r="HB40" s="1227"/>
      <c r="HC40" s="1227"/>
      <c r="HD40" s="1227"/>
      <c r="HE40" s="1227"/>
      <c r="HF40" s="1227"/>
      <c r="HG40" s="1227"/>
      <c r="HH40" s="1227"/>
      <c r="HI40" s="1227"/>
      <c r="HJ40" s="1227"/>
      <c r="HK40" s="1227"/>
      <c r="HL40" s="1227"/>
      <c r="HM40" s="1227"/>
      <c r="HN40" s="1227"/>
      <c r="HO40" s="1227"/>
      <c r="HP40" s="1227"/>
      <c r="HQ40" s="1227"/>
      <c r="HR40" s="1227"/>
      <c r="HS40" s="1227"/>
      <c r="HT40" s="1227"/>
      <c r="HU40" s="1227"/>
      <c r="HV40" s="1227"/>
      <c r="HW40" s="1227"/>
      <c r="HX40" s="1227"/>
      <c r="HY40" s="1227"/>
      <c r="HZ40" s="1227"/>
      <c r="IA40" s="1227"/>
      <c r="IB40" s="1227"/>
      <c r="IC40" s="1227"/>
      <c r="ID40" s="1227"/>
      <c r="IE40" s="1227"/>
      <c r="IF40" s="1227"/>
      <c r="IG40" s="1227"/>
      <c r="IH40" s="1227"/>
      <c r="II40" s="1227"/>
      <c r="IJ40" s="1227"/>
      <c r="IK40" s="1227"/>
      <c r="IL40" s="1227"/>
      <c r="IM40" s="1227"/>
      <c r="IN40" s="1227"/>
      <c r="IO40" s="1227"/>
      <c r="IP40" s="1227"/>
      <c r="IQ40" s="1227"/>
      <c r="IR40" s="1227"/>
      <c r="IS40" s="1227"/>
      <c r="IT40" s="1227"/>
      <c r="IU40" s="1227"/>
      <c r="IV40" s="1227"/>
      <c r="IW40" s="1227"/>
      <c r="IX40" s="1227"/>
      <c r="IY40" s="1227"/>
      <c r="IZ40" s="1227"/>
      <c r="JA40" s="1227"/>
      <c r="JB40" s="1227"/>
      <c r="JC40" s="1227"/>
      <c r="JD40" s="1227"/>
      <c r="JE40" s="1227"/>
      <c r="JF40" s="1227"/>
      <c r="JG40" s="1227"/>
      <c r="JH40" s="1227"/>
      <c r="JI40" s="1227"/>
      <c r="JJ40" s="1227"/>
      <c r="JK40" s="1227"/>
      <c r="JL40" s="1227"/>
      <c r="JM40" s="1227"/>
      <c r="JN40" s="1227"/>
      <c r="JO40" s="1227"/>
      <c r="JP40" s="1227"/>
      <c r="JQ40" s="1227"/>
      <c r="JR40" s="1227"/>
      <c r="JS40" s="1227"/>
      <c r="JT40" s="1227"/>
      <c r="JU40" s="1227"/>
      <c r="JV40" s="1227"/>
      <c r="JW40" s="1227"/>
    </row>
    <row r="41" spans="1:283" s="1230" customFormat="1" ht="13.5" hidden="1" thickBot="1">
      <c r="A41" s="1283"/>
      <c r="B41" s="1271"/>
      <c r="C41" s="215" t="s">
        <v>332</v>
      </c>
      <c r="D41" s="1348">
        <v>0.91666666666666663</v>
      </c>
      <c r="E41" s="1349" t="s">
        <v>322</v>
      </c>
      <c r="F41" s="1349" t="s">
        <v>305</v>
      </c>
      <c r="G41" s="1350" t="str">
        <f t="shared" si="44"/>
        <v>PRIME</v>
      </c>
      <c r="H41" s="1351" t="s">
        <v>256</v>
      </c>
      <c r="I41" s="1350" t="s">
        <v>306</v>
      </c>
      <c r="J41" s="1350" t="s">
        <v>314</v>
      </c>
      <c r="K41" s="1352"/>
      <c r="L41" s="1352"/>
      <c r="M41" s="1352"/>
      <c r="N41" s="1352"/>
      <c r="O41" s="1352"/>
      <c r="P41" s="1353"/>
      <c r="Q41" s="1353"/>
      <c r="R41" s="1352"/>
      <c r="S41" s="1352"/>
      <c r="T41" s="1352"/>
      <c r="U41" s="1352"/>
      <c r="V41" s="1352"/>
      <c r="W41" s="1353"/>
      <c r="X41" s="1353"/>
      <c r="Y41" s="1352"/>
      <c r="Z41" s="1352"/>
      <c r="AA41" s="1352"/>
      <c r="AB41" s="1352"/>
      <c r="AC41" s="1352"/>
      <c r="AD41" s="1353"/>
      <c r="AE41" s="1353"/>
      <c r="AF41" s="1352"/>
      <c r="AG41" s="1352"/>
      <c r="AH41" s="1352"/>
      <c r="AI41" s="1352"/>
      <c r="AJ41" s="1352"/>
      <c r="AK41" s="1353"/>
      <c r="AL41" s="1353"/>
      <c r="AM41" s="1352"/>
      <c r="AN41" s="1352"/>
      <c r="AO41" s="1352"/>
      <c r="AP41" s="1352"/>
      <c r="AQ41" s="1352"/>
      <c r="AR41" s="1353"/>
      <c r="AS41" s="1353"/>
      <c r="AT41" s="1352"/>
      <c r="AU41" s="1352"/>
      <c r="AV41" s="1352"/>
      <c r="AW41" s="1352"/>
      <c r="AX41" s="1352"/>
      <c r="AY41" s="1353"/>
      <c r="AZ41" s="1353"/>
      <c r="BA41" s="1352"/>
      <c r="BB41" s="1352"/>
      <c r="BC41" s="1352"/>
      <c r="BD41" s="1352"/>
      <c r="BE41" s="1352"/>
      <c r="BF41" s="1353"/>
      <c r="BG41" s="1353"/>
      <c r="BH41" s="1352"/>
      <c r="BI41" s="1352"/>
      <c r="BJ41" s="1352"/>
      <c r="BK41" s="1352"/>
      <c r="BL41" s="1352"/>
      <c r="BM41" s="1353"/>
      <c r="BN41" s="1353"/>
      <c r="BO41" s="1352"/>
      <c r="BP41" s="1352"/>
      <c r="BQ41" s="1352"/>
      <c r="BR41" s="1352"/>
      <c r="BS41" s="1352"/>
      <c r="BT41" s="1353"/>
      <c r="BU41" s="1353"/>
      <c r="BV41" s="1352"/>
      <c r="BW41" s="1352"/>
      <c r="BX41" s="1352"/>
      <c r="BY41" s="1352"/>
      <c r="BZ41" s="1352"/>
      <c r="CA41" s="1353"/>
      <c r="CB41" s="1353"/>
      <c r="CC41" s="1352"/>
      <c r="CD41" s="1354">
        <f t="shared" si="45"/>
        <v>0</v>
      </c>
      <c r="CE41" s="223"/>
      <c r="CF41" s="224">
        <v>1.8</v>
      </c>
      <c r="CG41" s="225">
        <f t="shared" si="46"/>
        <v>0.77015640489040638</v>
      </c>
      <c r="CH41" s="226">
        <f t="shared" si="47"/>
        <v>0</v>
      </c>
      <c r="CI41" s="227">
        <f t="shared" si="48"/>
        <v>0</v>
      </c>
      <c r="CJ41" s="228">
        <f t="shared" si="49"/>
        <v>0</v>
      </c>
      <c r="CK41" s="546" t="e">
        <f>12.4*5*I41</f>
        <v>#VALUE!</v>
      </c>
      <c r="CL41" s="546">
        <f>12.4*5*J41</f>
        <v>1240</v>
      </c>
      <c r="CM41" s="252">
        <f t="shared" si="50"/>
        <v>826.66666666666674</v>
      </c>
      <c r="CN41" s="546"/>
      <c r="CO41" s="252">
        <v>293.57798165137615</v>
      </c>
      <c r="CP41" s="253">
        <f t="shared" si="51"/>
        <v>0</v>
      </c>
      <c r="CQ41" s="253">
        <f t="shared" si="52"/>
        <v>0</v>
      </c>
      <c r="CR41" s="1355" t="e">
        <f t="shared" si="53"/>
        <v>#DIV/0!</v>
      </c>
      <c r="CS41" s="1279"/>
      <c r="CT41" s="1279">
        <f t="shared" si="83"/>
        <v>0</v>
      </c>
      <c r="CU41" s="1279">
        <f t="shared" si="84"/>
        <v>0</v>
      </c>
      <c r="CV41" s="1279"/>
      <c r="CW41" s="1279"/>
      <c r="CX41" s="1294">
        <f t="shared" si="56"/>
        <v>0</v>
      </c>
      <c r="CY41" s="1295">
        <f t="shared" si="57"/>
        <v>0</v>
      </c>
      <c r="CZ41" s="1296">
        <f t="shared" si="73"/>
        <v>0</v>
      </c>
      <c r="DA41" s="1294">
        <f t="shared" si="58"/>
        <v>0</v>
      </c>
      <c r="DB41" s="1295">
        <f t="shared" si="59"/>
        <v>0</v>
      </c>
      <c r="DC41" s="1296">
        <f t="shared" si="74"/>
        <v>0</v>
      </c>
      <c r="DD41" s="1294">
        <f t="shared" si="60"/>
        <v>0</v>
      </c>
      <c r="DE41" s="1295">
        <f t="shared" si="61"/>
        <v>0</v>
      </c>
      <c r="DF41" s="1296">
        <f t="shared" si="75"/>
        <v>0</v>
      </c>
      <c r="DG41" s="1294">
        <f t="shared" si="62"/>
        <v>0</v>
      </c>
      <c r="DH41" s="1295">
        <f t="shared" si="63"/>
        <v>0</v>
      </c>
      <c r="DI41" s="1296">
        <f t="shared" si="76"/>
        <v>0</v>
      </c>
      <c r="DJ41" s="1294">
        <f t="shared" si="64"/>
        <v>0</v>
      </c>
      <c r="DK41" s="1295">
        <f t="shared" si="65"/>
        <v>0</v>
      </c>
      <c r="DL41" s="1296">
        <f t="shared" si="77"/>
        <v>0</v>
      </c>
      <c r="DM41" s="1294">
        <f t="shared" si="66"/>
        <v>0</v>
      </c>
      <c r="DN41" s="1295">
        <f t="shared" si="67"/>
        <v>0</v>
      </c>
      <c r="DO41" s="1296">
        <f t="shared" si="78"/>
        <v>0</v>
      </c>
      <c r="DP41" s="1294">
        <f t="shared" si="68"/>
        <v>0</v>
      </c>
      <c r="DQ41" s="1295">
        <f t="shared" si="69"/>
        <v>0</v>
      </c>
      <c r="DR41" s="1296">
        <f t="shared" si="70"/>
        <v>0</v>
      </c>
      <c r="DZ41" s="1227"/>
      <c r="EA41" s="1227"/>
      <c r="EB41" s="1227"/>
      <c r="EC41" s="1227"/>
      <c r="ED41" s="1227"/>
      <c r="EE41" s="1227"/>
      <c r="EF41" s="1227"/>
      <c r="EG41" s="1227"/>
      <c r="EH41" s="1227"/>
      <c r="EI41" s="1227"/>
      <c r="EJ41" s="1227"/>
      <c r="EK41" s="1227"/>
      <c r="EL41" s="1227"/>
      <c r="EM41" s="1227"/>
      <c r="EN41" s="1227"/>
      <c r="EO41" s="1227"/>
      <c r="EP41" s="1227"/>
      <c r="EQ41" s="1227"/>
      <c r="ER41" s="1227"/>
      <c r="ES41" s="1227"/>
      <c r="ET41" s="1227"/>
      <c r="EU41" s="1227"/>
      <c r="EV41" s="1227"/>
      <c r="EW41" s="1227"/>
      <c r="EX41" s="1227"/>
      <c r="EY41" s="1227"/>
      <c r="EZ41" s="1227"/>
      <c r="FA41" s="1227"/>
      <c r="FB41" s="1227"/>
      <c r="FC41" s="1227"/>
      <c r="FD41" s="1227"/>
      <c r="FE41" s="1227"/>
      <c r="FF41" s="1227"/>
      <c r="FG41" s="1227"/>
      <c r="FH41" s="1227"/>
      <c r="FI41" s="1227"/>
      <c r="FJ41" s="1227"/>
      <c r="FK41" s="1227"/>
      <c r="FL41" s="1227"/>
      <c r="FM41" s="1227"/>
      <c r="FN41" s="1227"/>
      <c r="FO41" s="1227"/>
      <c r="FP41" s="1227"/>
      <c r="FQ41" s="1227"/>
      <c r="FR41" s="1227"/>
      <c r="FS41" s="1227"/>
      <c r="FT41" s="1227"/>
      <c r="FU41" s="1227"/>
      <c r="FV41" s="1227"/>
      <c r="FW41" s="1227"/>
      <c r="FX41" s="1227"/>
      <c r="FY41" s="1227"/>
      <c r="FZ41" s="1227"/>
      <c r="GA41" s="1227"/>
      <c r="GB41" s="1227"/>
      <c r="GC41" s="1227"/>
      <c r="GD41" s="1227"/>
      <c r="GE41" s="1227"/>
      <c r="GF41" s="1227"/>
      <c r="GG41" s="1227"/>
      <c r="GH41" s="1227"/>
      <c r="GI41" s="1227"/>
      <c r="GJ41" s="1227"/>
      <c r="GK41" s="1227"/>
      <c r="GL41" s="1227"/>
      <c r="GM41" s="1227"/>
      <c r="GN41" s="1227"/>
      <c r="GO41" s="1227"/>
      <c r="GP41" s="1227"/>
      <c r="GQ41" s="1227"/>
      <c r="GR41" s="1227"/>
      <c r="GS41" s="1227"/>
      <c r="GT41" s="1227"/>
      <c r="GU41" s="1227"/>
      <c r="GV41" s="1227"/>
      <c r="GW41" s="1227"/>
      <c r="GX41" s="1227"/>
      <c r="GY41" s="1227"/>
      <c r="GZ41" s="1227"/>
      <c r="HA41" s="1227"/>
      <c r="HB41" s="1227"/>
      <c r="HC41" s="1227"/>
      <c r="HD41" s="1227"/>
      <c r="HE41" s="1227"/>
      <c r="HF41" s="1227"/>
      <c r="HG41" s="1227"/>
      <c r="HH41" s="1227"/>
      <c r="HI41" s="1227"/>
      <c r="HJ41" s="1227"/>
      <c r="HK41" s="1227"/>
      <c r="HL41" s="1227"/>
      <c r="HM41" s="1227"/>
      <c r="HN41" s="1227"/>
      <c r="HO41" s="1227"/>
      <c r="HP41" s="1227"/>
      <c r="HQ41" s="1227"/>
      <c r="HR41" s="1227"/>
      <c r="HS41" s="1227"/>
      <c r="HT41" s="1227"/>
      <c r="HU41" s="1227"/>
      <c r="HV41" s="1227"/>
      <c r="HW41" s="1227"/>
      <c r="HX41" s="1227"/>
      <c r="HY41" s="1227"/>
      <c r="HZ41" s="1227"/>
      <c r="IA41" s="1227"/>
      <c r="IB41" s="1227"/>
      <c r="IC41" s="1227"/>
      <c r="ID41" s="1227"/>
      <c r="IE41" s="1227"/>
      <c r="IF41" s="1227"/>
      <c r="IG41" s="1227"/>
      <c r="IH41" s="1227"/>
      <c r="II41" s="1227"/>
      <c r="IJ41" s="1227"/>
      <c r="IK41" s="1227"/>
      <c r="IL41" s="1227"/>
      <c r="IM41" s="1227"/>
      <c r="IN41" s="1227"/>
      <c r="IO41" s="1227"/>
      <c r="IP41" s="1227"/>
      <c r="IQ41" s="1227"/>
      <c r="IR41" s="1227"/>
      <c r="IS41" s="1227"/>
      <c r="IT41" s="1227"/>
      <c r="IU41" s="1227"/>
      <c r="IV41" s="1227"/>
      <c r="IW41" s="1227"/>
      <c r="IX41" s="1227"/>
      <c r="IY41" s="1227"/>
      <c r="IZ41" s="1227"/>
      <c r="JA41" s="1227"/>
      <c r="JB41" s="1227"/>
      <c r="JC41" s="1227"/>
      <c r="JD41" s="1227"/>
      <c r="JE41" s="1227"/>
      <c r="JF41" s="1227"/>
      <c r="JG41" s="1227"/>
      <c r="JH41" s="1227"/>
      <c r="JI41" s="1227"/>
      <c r="JJ41" s="1227"/>
      <c r="JK41" s="1227"/>
      <c r="JL41" s="1227"/>
      <c r="JM41" s="1227"/>
      <c r="JN41" s="1227"/>
      <c r="JO41" s="1227"/>
      <c r="JP41" s="1227"/>
      <c r="JQ41" s="1227"/>
      <c r="JR41" s="1227"/>
      <c r="JS41" s="1227"/>
      <c r="JT41" s="1227"/>
      <c r="JU41" s="1227"/>
      <c r="JV41" s="1227"/>
      <c r="JW41" s="1227"/>
    </row>
    <row r="42" spans="1:283" s="1230" customFormat="1" hidden="1">
      <c r="A42" s="1283"/>
      <c r="B42" s="1271"/>
      <c r="C42" s="178" t="s">
        <v>333</v>
      </c>
      <c r="D42" s="1284">
        <v>0.375</v>
      </c>
      <c r="E42" s="1285" t="s">
        <v>322</v>
      </c>
      <c r="F42" s="1285" t="s">
        <v>305</v>
      </c>
      <c r="G42" s="1286" t="str">
        <f t="shared" si="44"/>
        <v>DAY</v>
      </c>
      <c r="H42" s="1356" t="s">
        <v>295</v>
      </c>
      <c r="I42" s="1286" t="s">
        <v>334</v>
      </c>
      <c r="J42" s="1286" t="s">
        <v>335</v>
      </c>
      <c r="K42" s="1288"/>
      <c r="L42" s="1288"/>
      <c r="M42" s="1288"/>
      <c r="N42" s="1288"/>
      <c r="O42" s="1288"/>
      <c r="P42" s="1289"/>
      <c r="Q42" s="1289"/>
      <c r="R42" s="1288"/>
      <c r="S42" s="1288"/>
      <c r="T42" s="1288"/>
      <c r="U42" s="1288"/>
      <c r="V42" s="1288"/>
      <c r="W42" s="1289"/>
      <c r="X42" s="1289"/>
      <c r="Y42" s="1288"/>
      <c r="Z42" s="1288"/>
      <c r="AA42" s="1288"/>
      <c r="AB42" s="1288"/>
      <c r="AC42" s="1288"/>
      <c r="AD42" s="1289"/>
      <c r="AE42" s="1289"/>
      <c r="AF42" s="1288"/>
      <c r="AG42" s="1288"/>
      <c r="AH42" s="1288"/>
      <c r="AI42" s="1288"/>
      <c r="AJ42" s="1288"/>
      <c r="AK42" s="1289"/>
      <c r="AL42" s="1289"/>
      <c r="AM42" s="1288"/>
      <c r="AN42" s="1288"/>
      <c r="AO42" s="1288"/>
      <c r="AP42" s="1288"/>
      <c r="AQ42" s="1288"/>
      <c r="AR42" s="1289"/>
      <c r="AS42" s="1289"/>
      <c r="AT42" s="1288"/>
      <c r="AU42" s="1288"/>
      <c r="AV42" s="1288"/>
      <c r="AW42" s="1288"/>
      <c r="AX42" s="1288"/>
      <c r="AY42" s="1289"/>
      <c r="AZ42" s="1289"/>
      <c r="BA42" s="1288"/>
      <c r="BB42" s="1288"/>
      <c r="BC42" s="1288"/>
      <c r="BD42" s="1288"/>
      <c r="BE42" s="1288"/>
      <c r="BF42" s="1289"/>
      <c r="BG42" s="1289"/>
      <c r="BH42" s="1288"/>
      <c r="BI42" s="1288"/>
      <c r="BJ42" s="1288"/>
      <c r="BK42" s="1288"/>
      <c r="BL42" s="1288"/>
      <c r="BM42" s="1289"/>
      <c r="BN42" s="1289"/>
      <c r="BO42" s="1288"/>
      <c r="BP42" s="1288"/>
      <c r="BQ42" s="1288"/>
      <c r="BR42" s="1288"/>
      <c r="BS42" s="1288"/>
      <c r="BT42" s="1289"/>
      <c r="BU42" s="1289"/>
      <c r="BV42" s="1288"/>
      <c r="BW42" s="1288"/>
      <c r="BX42" s="1288"/>
      <c r="BY42" s="1288"/>
      <c r="BZ42" s="1288"/>
      <c r="CA42" s="1289"/>
      <c r="CB42" s="1289"/>
      <c r="CC42" s="1288"/>
      <c r="CD42" s="1291">
        <f t="shared" si="45"/>
        <v>0</v>
      </c>
      <c r="CE42" s="186"/>
      <c r="CF42" s="187">
        <v>2.2000000000000002</v>
      </c>
      <c r="CG42" s="188">
        <f t="shared" si="46"/>
        <v>0.94130227264383015</v>
      </c>
      <c r="CH42" s="189">
        <f t="shared" si="47"/>
        <v>0</v>
      </c>
      <c r="CI42" s="190">
        <f t="shared" si="48"/>
        <v>0</v>
      </c>
      <c r="CJ42" s="191">
        <f t="shared" si="49"/>
        <v>0</v>
      </c>
      <c r="CK42" s="542" t="e">
        <f>13.8*3.8*I42</f>
        <v>#VALUE!</v>
      </c>
      <c r="CL42" s="542">
        <f>13.8*3.8*J42</f>
        <v>629.28</v>
      </c>
      <c r="CM42" s="247">
        <f t="shared" si="50"/>
        <v>251.71199999999999</v>
      </c>
      <c r="CN42" s="542"/>
      <c r="CO42" s="247">
        <v>293.57798165137615</v>
      </c>
      <c r="CP42" s="247">
        <f t="shared" si="51"/>
        <v>0</v>
      </c>
      <c r="CQ42" s="247">
        <f t="shared" si="52"/>
        <v>0</v>
      </c>
      <c r="CR42" s="1335" t="e">
        <f t="shared" si="53"/>
        <v>#DIV/0!</v>
      </c>
      <c r="CS42" s="1279"/>
      <c r="CT42" s="1279"/>
      <c r="CU42" s="1279"/>
      <c r="CV42" s="1279">
        <f t="shared" ref="CV42:CV53" si="85">SUM(W42:AX42)*CO42</f>
        <v>0</v>
      </c>
      <c r="CW42" s="1279"/>
      <c r="CX42" s="1294">
        <f t="shared" si="56"/>
        <v>0</v>
      </c>
      <c r="CY42" s="1295">
        <f t="shared" si="57"/>
        <v>0</v>
      </c>
      <c r="CZ42" s="1296">
        <f t="shared" si="73"/>
        <v>0</v>
      </c>
      <c r="DA42" s="1294">
        <f t="shared" si="58"/>
        <v>0</v>
      </c>
      <c r="DB42" s="1295">
        <f t="shared" si="59"/>
        <v>0</v>
      </c>
      <c r="DC42" s="1296">
        <f t="shared" si="74"/>
        <v>0</v>
      </c>
      <c r="DD42" s="1294">
        <f t="shared" si="60"/>
        <v>0</v>
      </c>
      <c r="DE42" s="1295">
        <f t="shared" si="61"/>
        <v>0</v>
      </c>
      <c r="DF42" s="1296">
        <f t="shared" si="75"/>
        <v>0</v>
      </c>
      <c r="DG42" s="1294">
        <f t="shared" si="62"/>
        <v>0</v>
      </c>
      <c r="DH42" s="1295">
        <f t="shared" si="63"/>
        <v>0</v>
      </c>
      <c r="DI42" s="1296">
        <f t="shared" si="76"/>
        <v>0</v>
      </c>
      <c r="DJ42" s="1294">
        <f t="shared" si="64"/>
        <v>0</v>
      </c>
      <c r="DK42" s="1295">
        <f t="shared" si="65"/>
        <v>0</v>
      </c>
      <c r="DL42" s="1296">
        <f t="shared" si="77"/>
        <v>0</v>
      </c>
      <c r="DM42" s="1294">
        <f t="shared" si="66"/>
        <v>0</v>
      </c>
      <c r="DN42" s="1295">
        <f t="shared" si="67"/>
        <v>0</v>
      </c>
      <c r="DO42" s="1296">
        <f t="shared" si="78"/>
        <v>0</v>
      </c>
      <c r="DP42" s="1294">
        <f t="shared" si="68"/>
        <v>0</v>
      </c>
      <c r="DQ42" s="1295">
        <f t="shared" si="69"/>
        <v>0</v>
      </c>
      <c r="DR42" s="1296">
        <f t="shared" si="70"/>
        <v>0</v>
      </c>
      <c r="DZ42" s="1227"/>
      <c r="EA42" s="1227"/>
      <c r="EB42" s="1227"/>
      <c r="EC42" s="1227"/>
      <c r="ED42" s="1227"/>
      <c r="EE42" s="1227"/>
      <c r="EF42" s="1227"/>
      <c r="EG42" s="1227"/>
      <c r="EH42" s="1227"/>
      <c r="EI42" s="1227"/>
      <c r="EJ42" s="1227"/>
      <c r="EK42" s="1227"/>
      <c r="EL42" s="1227"/>
      <c r="EM42" s="1227"/>
      <c r="EN42" s="1227"/>
      <c r="EO42" s="1227"/>
      <c r="EP42" s="1227"/>
      <c r="EQ42" s="1227"/>
      <c r="ER42" s="1227"/>
      <c r="ES42" s="1227"/>
      <c r="ET42" s="1227"/>
      <c r="EU42" s="1227"/>
      <c r="EV42" s="1227"/>
      <c r="EW42" s="1227"/>
      <c r="EX42" s="1227"/>
      <c r="EY42" s="1227"/>
      <c r="EZ42" s="1227"/>
      <c r="FA42" s="1227"/>
      <c r="FB42" s="1227"/>
      <c r="FC42" s="1227"/>
      <c r="FD42" s="1227"/>
      <c r="FE42" s="1227"/>
      <c r="FF42" s="1227"/>
      <c r="FG42" s="1227"/>
      <c r="FH42" s="1227"/>
      <c r="FI42" s="1227"/>
      <c r="FJ42" s="1227"/>
      <c r="FK42" s="1227"/>
      <c r="FL42" s="1227"/>
      <c r="FM42" s="1227"/>
      <c r="FN42" s="1227"/>
      <c r="FO42" s="1227"/>
      <c r="FP42" s="1227"/>
      <c r="FQ42" s="1227"/>
      <c r="FR42" s="1227"/>
      <c r="FS42" s="1227"/>
      <c r="FT42" s="1227"/>
      <c r="FU42" s="1227"/>
      <c r="FV42" s="1227"/>
      <c r="FW42" s="1227"/>
      <c r="FX42" s="1227"/>
      <c r="FY42" s="1227"/>
      <c r="FZ42" s="1227"/>
      <c r="GA42" s="1227"/>
      <c r="GB42" s="1227"/>
      <c r="GC42" s="1227"/>
      <c r="GD42" s="1227"/>
      <c r="GE42" s="1227"/>
      <c r="GF42" s="1227"/>
      <c r="GG42" s="1227"/>
      <c r="GH42" s="1227"/>
      <c r="GI42" s="1227"/>
      <c r="GJ42" s="1227"/>
      <c r="GK42" s="1227"/>
      <c r="GL42" s="1227"/>
      <c r="GM42" s="1227"/>
      <c r="GN42" s="1227"/>
      <c r="GO42" s="1227"/>
      <c r="GP42" s="1227"/>
      <c r="GQ42" s="1227"/>
      <c r="GR42" s="1227"/>
      <c r="GS42" s="1227"/>
      <c r="GT42" s="1227"/>
      <c r="GU42" s="1227"/>
      <c r="GV42" s="1227"/>
      <c r="GW42" s="1227"/>
      <c r="GX42" s="1227"/>
      <c r="GY42" s="1227"/>
      <c r="GZ42" s="1227"/>
      <c r="HA42" s="1227"/>
      <c r="HB42" s="1227"/>
      <c r="HC42" s="1227"/>
      <c r="HD42" s="1227"/>
      <c r="HE42" s="1227"/>
      <c r="HF42" s="1227"/>
      <c r="HG42" s="1227"/>
      <c r="HH42" s="1227"/>
      <c r="HI42" s="1227"/>
      <c r="HJ42" s="1227"/>
      <c r="HK42" s="1227"/>
      <c r="HL42" s="1227"/>
      <c r="HM42" s="1227"/>
      <c r="HN42" s="1227"/>
      <c r="HO42" s="1227"/>
      <c r="HP42" s="1227"/>
      <c r="HQ42" s="1227"/>
      <c r="HR42" s="1227"/>
      <c r="HS42" s="1227"/>
      <c r="HT42" s="1227"/>
      <c r="HU42" s="1227"/>
      <c r="HV42" s="1227"/>
      <c r="HW42" s="1227"/>
      <c r="HX42" s="1227"/>
      <c r="HY42" s="1227"/>
      <c r="HZ42" s="1227"/>
      <c r="IA42" s="1227"/>
      <c r="IB42" s="1227"/>
      <c r="IC42" s="1227"/>
      <c r="ID42" s="1227"/>
      <c r="IE42" s="1227"/>
      <c r="IF42" s="1227"/>
      <c r="IG42" s="1227"/>
      <c r="IH42" s="1227"/>
      <c r="II42" s="1227"/>
      <c r="IJ42" s="1227"/>
      <c r="IK42" s="1227"/>
      <c r="IL42" s="1227"/>
      <c r="IM42" s="1227"/>
      <c r="IN42" s="1227"/>
      <c r="IO42" s="1227"/>
      <c r="IP42" s="1227"/>
      <c r="IQ42" s="1227"/>
      <c r="IR42" s="1227"/>
      <c r="IS42" s="1227"/>
      <c r="IT42" s="1227"/>
      <c r="IU42" s="1227"/>
      <c r="IV42" s="1227"/>
      <c r="IW42" s="1227"/>
      <c r="IX42" s="1227"/>
      <c r="IY42" s="1227"/>
      <c r="IZ42" s="1227"/>
      <c r="JA42" s="1227"/>
      <c r="JB42" s="1227"/>
      <c r="JC42" s="1227"/>
      <c r="JD42" s="1227"/>
      <c r="JE42" s="1227"/>
      <c r="JF42" s="1227"/>
      <c r="JG42" s="1227"/>
      <c r="JH42" s="1227"/>
      <c r="JI42" s="1227"/>
      <c r="JJ42" s="1227"/>
      <c r="JK42" s="1227"/>
      <c r="JL42" s="1227"/>
      <c r="JM42" s="1227"/>
      <c r="JN42" s="1227"/>
      <c r="JO42" s="1227"/>
      <c r="JP42" s="1227"/>
      <c r="JQ42" s="1227"/>
      <c r="JR42" s="1227"/>
      <c r="JS42" s="1227"/>
      <c r="JT42" s="1227"/>
      <c r="JU42" s="1227"/>
      <c r="JV42" s="1227"/>
      <c r="JW42" s="1227"/>
    </row>
    <row r="43" spans="1:283" s="1230" customFormat="1" hidden="1">
      <c r="A43" s="1283"/>
      <c r="B43" s="1271"/>
      <c r="C43" s="108" t="s">
        <v>336</v>
      </c>
      <c r="D43" s="706">
        <v>0.40625</v>
      </c>
      <c r="E43" s="1305" t="s">
        <v>322</v>
      </c>
      <c r="F43" s="1305" t="s">
        <v>305</v>
      </c>
      <c r="G43" s="1306" t="str">
        <f t="shared" si="44"/>
        <v>DAY</v>
      </c>
      <c r="H43" s="1357" t="s">
        <v>295</v>
      </c>
      <c r="I43" s="1306" t="s">
        <v>334</v>
      </c>
      <c r="J43" s="1306" t="s">
        <v>335</v>
      </c>
      <c r="K43" s="1301"/>
      <c r="L43" s="1301"/>
      <c r="M43" s="1301"/>
      <c r="N43" s="1301"/>
      <c r="O43" s="1301"/>
      <c r="P43" s="1302"/>
      <c r="Q43" s="1302"/>
      <c r="R43" s="1301"/>
      <c r="S43" s="1301"/>
      <c r="T43" s="1301"/>
      <c r="U43" s="1301"/>
      <c r="V43" s="1301"/>
      <c r="W43" s="1302"/>
      <c r="X43" s="1302"/>
      <c r="Y43" s="1301"/>
      <c r="Z43" s="1301"/>
      <c r="AA43" s="1301"/>
      <c r="AB43" s="1301"/>
      <c r="AC43" s="1301"/>
      <c r="AD43" s="1302"/>
      <c r="AE43" s="1302"/>
      <c r="AF43" s="1301"/>
      <c r="AG43" s="1301"/>
      <c r="AH43" s="1301"/>
      <c r="AI43" s="1301"/>
      <c r="AJ43" s="1301"/>
      <c r="AK43" s="1302"/>
      <c r="AL43" s="1302"/>
      <c r="AM43" s="1301"/>
      <c r="AN43" s="1301"/>
      <c r="AO43" s="1301"/>
      <c r="AP43" s="1301"/>
      <c r="AQ43" s="1301"/>
      <c r="AR43" s="1302"/>
      <c r="AS43" s="1302"/>
      <c r="AT43" s="1301"/>
      <c r="AU43" s="1301"/>
      <c r="AV43" s="1301"/>
      <c r="AW43" s="1301"/>
      <c r="AX43" s="1301"/>
      <c r="AY43" s="1302"/>
      <c r="AZ43" s="1302"/>
      <c r="BA43" s="1301"/>
      <c r="BB43" s="1301"/>
      <c r="BC43" s="1301"/>
      <c r="BD43" s="1301"/>
      <c r="BE43" s="1301"/>
      <c r="BF43" s="1302"/>
      <c r="BG43" s="1302"/>
      <c r="BH43" s="1301"/>
      <c r="BI43" s="1301"/>
      <c r="BJ43" s="1301"/>
      <c r="BK43" s="1301"/>
      <c r="BL43" s="1301"/>
      <c r="BM43" s="1302"/>
      <c r="BN43" s="1302"/>
      <c r="BO43" s="1301"/>
      <c r="BP43" s="1301"/>
      <c r="BQ43" s="1301"/>
      <c r="BR43" s="1301"/>
      <c r="BS43" s="1301"/>
      <c r="BT43" s="1302"/>
      <c r="BU43" s="1302"/>
      <c r="BV43" s="1301"/>
      <c r="BW43" s="1301"/>
      <c r="BX43" s="1301"/>
      <c r="BY43" s="1301"/>
      <c r="BZ43" s="1301"/>
      <c r="CA43" s="1302"/>
      <c r="CB43" s="1302"/>
      <c r="CC43" s="1301"/>
      <c r="CD43" s="1303">
        <f t="shared" si="45"/>
        <v>0</v>
      </c>
      <c r="CE43" s="116"/>
      <c r="CF43" s="117">
        <v>1.8</v>
      </c>
      <c r="CG43" s="118">
        <f t="shared" si="46"/>
        <v>0.77015640489040638</v>
      </c>
      <c r="CH43" s="119">
        <f t="shared" si="47"/>
        <v>0</v>
      </c>
      <c r="CI43" s="120">
        <f t="shared" si="48"/>
        <v>0</v>
      </c>
      <c r="CJ43" s="121">
        <f t="shared" si="49"/>
        <v>0</v>
      </c>
      <c r="CK43" s="543" t="e">
        <f>17.5*1.4*I43</f>
        <v>#VALUE!</v>
      </c>
      <c r="CL43" s="543">
        <f>17.5*1.4*J43</f>
        <v>294</v>
      </c>
      <c r="CM43" s="248">
        <f t="shared" si="50"/>
        <v>117.60000000000001</v>
      </c>
      <c r="CN43" s="543"/>
      <c r="CO43" s="248">
        <v>293.57798165137615</v>
      </c>
      <c r="CP43" s="249">
        <f t="shared" si="51"/>
        <v>0</v>
      </c>
      <c r="CQ43" s="249">
        <f t="shared" si="52"/>
        <v>0</v>
      </c>
      <c r="CR43" s="1318" t="e">
        <f t="shared" si="53"/>
        <v>#DIV/0!</v>
      </c>
      <c r="CS43" s="1279"/>
      <c r="CT43" s="1279"/>
      <c r="CU43" s="1279"/>
      <c r="CV43" s="1279">
        <f t="shared" si="85"/>
        <v>0</v>
      </c>
      <c r="CW43" s="1279"/>
      <c r="CX43" s="1294">
        <f t="shared" si="56"/>
        <v>0</v>
      </c>
      <c r="CY43" s="1295">
        <f t="shared" si="57"/>
        <v>0</v>
      </c>
      <c r="CZ43" s="1296">
        <f t="shared" si="73"/>
        <v>0</v>
      </c>
      <c r="DA43" s="1294">
        <f t="shared" si="58"/>
        <v>0</v>
      </c>
      <c r="DB43" s="1295">
        <f t="shared" si="59"/>
        <v>0</v>
      </c>
      <c r="DC43" s="1296">
        <f t="shared" si="74"/>
        <v>0</v>
      </c>
      <c r="DD43" s="1294">
        <f t="shared" si="60"/>
        <v>0</v>
      </c>
      <c r="DE43" s="1295">
        <f t="shared" si="61"/>
        <v>0</v>
      </c>
      <c r="DF43" s="1296">
        <f t="shared" si="75"/>
        <v>0</v>
      </c>
      <c r="DG43" s="1294">
        <f t="shared" si="62"/>
        <v>0</v>
      </c>
      <c r="DH43" s="1295">
        <f t="shared" si="63"/>
        <v>0</v>
      </c>
      <c r="DI43" s="1296">
        <f t="shared" si="76"/>
        <v>0</v>
      </c>
      <c r="DJ43" s="1294">
        <f t="shared" si="64"/>
        <v>0</v>
      </c>
      <c r="DK43" s="1295">
        <f t="shared" si="65"/>
        <v>0</v>
      </c>
      <c r="DL43" s="1296">
        <f t="shared" si="77"/>
        <v>0</v>
      </c>
      <c r="DM43" s="1294">
        <f t="shared" si="66"/>
        <v>0</v>
      </c>
      <c r="DN43" s="1295">
        <f t="shared" si="67"/>
        <v>0</v>
      </c>
      <c r="DO43" s="1296">
        <f t="shared" si="78"/>
        <v>0</v>
      </c>
      <c r="DP43" s="1294">
        <f t="shared" si="68"/>
        <v>0</v>
      </c>
      <c r="DQ43" s="1295">
        <f t="shared" si="69"/>
        <v>0</v>
      </c>
      <c r="DR43" s="1296">
        <f t="shared" si="70"/>
        <v>0</v>
      </c>
      <c r="DZ43" s="1227"/>
      <c r="EA43" s="1227"/>
      <c r="EB43" s="1227"/>
      <c r="EC43" s="1227"/>
      <c r="ED43" s="1227"/>
      <c r="EE43" s="1227"/>
      <c r="EF43" s="1227"/>
      <c r="EG43" s="1227"/>
      <c r="EH43" s="1227"/>
      <c r="EI43" s="1227"/>
      <c r="EJ43" s="1227"/>
      <c r="EK43" s="1227"/>
      <c r="EL43" s="1227"/>
      <c r="EM43" s="1227"/>
      <c r="EN43" s="1227"/>
      <c r="EO43" s="1227"/>
      <c r="EP43" s="1227"/>
      <c r="EQ43" s="1227"/>
      <c r="ER43" s="1227"/>
      <c r="ES43" s="1227"/>
      <c r="ET43" s="1227"/>
      <c r="EU43" s="1227"/>
      <c r="EV43" s="1227"/>
      <c r="EW43" s="1227"/>
      <c r="EX43" s="1227"/>
      <c r="EY43" s="1227"/>
      <c r="EZ43" s="1227"/>
      <c r="FA43" s="1227"/>
      <c r="FB43" s="1227"/>
      <c r="FC43" s="1227"/>
      <c r="FD43" s="1227"/>
      <c r="FE43" s="1227"/>
      <c r="FF43" s="1227"/>
      <c r="FG43" s="1227"/>
      <c r="FH43" s="1227"/>
      <c r="FI43" s="1227"/>
      <c r="FJ43" s="1227"/>
      <c r="FK43" s="1227"/>
      <c r="FL43" s="1227"/>
      <c r="FM43" s="1227"/>
      <c r="FN43" s="1227"/>
      <c r="FO43" s="1227"/>
      <c r="FP43" s="1227"/>
      <c r="FQ43" s="1227"/>
      <c r="FR43" s="1227"/>
      <c r="FS43" s="1227"/>
      <c r="FT43" s="1227"/>
      <c r="FU43" s="1227"/>
      <c r="FV43" s="1227"/>
      <c r="FW43" s="1227"/>
      <c r="FX43" s="1227"/>
      <c r="FY43" s="1227"/>
      <c r="FZ43" s="1227"/>
      <c r="GA43" s="1227"/>
      <c r="GB43" s="1227"/>
      <c r="GC43" s="1227"/>
      <c r="GD43" s="1227"/>
      <c r="GE43" s="1227"/>
      <c r="GF43" s="1227"/>
      <c r="GG43" s="1227"/>
      <c r="GH43" s="1227"/>
      <c r="GI43" s="1227"/>
      <c r="GJ43" s="1227"/>
      <c r="GK43" s="1227"/>
      <c r="GL43" s="1227"/>
      <c r="GM43" s="1227"/>
      <c r="GN43" s="1227"/>
      <c r="GO43" s="1227"/>
      <c r="GP43" s="1227"/>
      <c r="GQ43" s="1227"/>
      <c r="GR43" s="1227"/>
      <c r="GS43" s="1227"/>
      <c r="GT43" s="1227"/>
      <c r="GU43" s="1227"/>
      <c r="GV43" s="1227"/>
      <c r="GW43" s="1227"/>
      <c r="GX43" s="1227"/>
      <c r="GY43" s="1227"/>
      <c r="GZ43" s="1227"/>
      <c r="HA43" s="1227"/>
      <c r="HB43" s="1227"/>
      <c r="HC43" s="1227"/>
      <c r="HD43" s="1227"/>
      <c r="HE43" s="1227"/>
      <c r="HF43" s="1227"/>
      <c r="HG43" s="1227"/>
      <c r="HH43" s="1227"/>
      <c r="HI43" s="1227"/>
      <c r="HJ43" s="1227"/>
      <c r="HK43" s="1227"/>
      <c r="HL43" s="1227"/>
      <c r="HM43" s="1227"/>
      <c r="HN43" s="1227"/>
      <c r="HO43" s="1227"/>
      <c r="HP43" s="1227"/>
      <c r="HQ43" s="1227"/>
      <c r="HR43" s="1227"/>
      <c r="HS43" s="1227"/>
      <c r="HT43" s="1227"/>
      <c r="HU43" s="1227"/>
      <c r="HV43" s="1227"/>
      <c r="HW43" s="1227"/>
      <c r="HX43" s="1227"/>
      <c r="HY43" s="1227"/>
      <c r="HZ43" s="1227"/>
      <c r="IA43" s="1227"/>
      <c r="IB43" s="1227"/>
      <c r="IC43" s="1227"/>
      <c r="ID43" s="1227"/>
      <c r="IE43" s="1227"/>
      <c r="IF43" s="1227"/>
      <c r="IG43" s="1227"/>
      <c r="IH43" s="1227"/>
      <c r="II43" s="1227"/>
      <c r="IJ43" s="1227"/>
      <c r="IK43" s="1227"/>
      <c r="IL43" s="1227"/>
      <c r="IM43" s="1227"/>
      <c r="IN43" s="1227"/>
      <c r="IO43" s="1227"/>
      <c r="IP43" s="1227"/>
      <c r="IQ43" s="1227"/>
      <c r="IR43" s="1227"/>
      <c r="IS43" s="1227"/>
      <c r="IT43" s="1227"/>
      <c r="IU43" s="1227"/>
      <c r="IV43" s="1227"/>
      <c r="IW43" s="1227"/>
      <c r="IX43" s="1227"/>
      <c r="IY43" s="1227"/>
      <c r="IZ43" s="1227"/>
      <c r="JA43" s="1227"/>
      <c r="JB43" s="1227"/>
      <c r="JC43" s="1227"/>
      <c r="JD43" s="1227"/>
      <c r="JE43" s="1227"/>
      <c r="JF43" s="1227"/>
      <c r="JG43" s="1227"/>
      <c r="JH43" s="1227"/>
      <c r="JI43" s="1227"/>
      <c r="JJ43" s="1227"/>
      <c r="JK43" s="1227"/>
      <c r="JL43" s="1227"/>
      <c r="JM43" s="1227"/>
      <c r="JN43" s="1227"/>
      <c r="JO43" s="1227"/>
      <c r="JP43" s="1227"/>
      <c r="JQ43" s="1227"/>
      <c r="JR43" s="1227"/>
      <c r="JS43" s="1227"/>
      <c r="JT43" s="1227"/>
      <c r="JU43" s="1227"/>
      <c r="JV43" s="1227"/>
      <c r="JW43" s="1227"/>
    </row>
    <row r="44" spans="1:283" s="1230" customFormat="1" hidden="1">
      <c r="A44" s="1283"/>
      <c r="B44" s="1271"/>
      <c r="C44" s="108" t="s">
        <v>328</v>
      </c>
      <c r="D44" s="706">
        <v>0.64583333333333337</v>
      </c>
      <c r="E44" s="1305" t="s">
        <v>322</v>
      </c>
      <c r="F44" s="1305" t="s">
        <v>305</v>
      </c>
      <c r="G44" s="1306" t="str">
        <f t="shared" si="44"/>
        <v>EARLY</v>
      </c>
      <c r="H44" s="1357" t="s">
        <v>295</v>
      </c>
      <c r="I44" s="1306" t="s">
        <v>334</v>
      </c>
      <c r="J44" s="1306" t="s">
        <v>335</v>
      </c>
      <c r="K44" s="1301"/>
      <c r="L44" s="1301"/>
      <c r="M44" s="1301"/>
      <c r="N44" s="1301"/>
      <c r="O44" s="1301"/>
      <c r="P44" s="1302"/>
      <c r="Q44" s="1302"/>
      <c r="R44" s="1301"/>
      <c r="S44" s="1301"/>
      <c r="T44" s="1301"/>
      <c r="U44" s="1301"/>
      <c r="V44" s="1301"/>
      <c r="W44" s="1302"/>
      <c r="X44" s="1302"/>
      <c r="Y44" s="1301"/>
      <c r="Z44" s="1301"/>
      <c r="AA44" s="1301"/>
      <c r="AB44" s="1301"/>
      <c r="AC44" s="1301"/>
      <c r="AD44" s="1302"/>
      <c r="AE44" s="1302"/>
      <c r="AF44" s="1301"/>
      <c r="AG44" s="1301"/>
      <c r="AH44" s="1301"/>
      <c r="AI44" s="1301"/>
      <c r="AJ44" s="1301"/>
      <c r="AK44" s="1302"/>
      <c r="AL44" s="1302"/>
      <c r="AM44" s="1301"/>
      <c r="AN44" s="1301"/>
      <c r="AO44" s="1301"/>
      <c r="AP44" s="1301"/>
      <c r="AQ44" s="1301"/>
      <c r="AR44" s="1302"/>
      <c r="AS44" s="1302"/>
      <c r="AT44" s="1301"/>
      <c r="AU44" s="1301"/>
      <c r="AV44" s="1301"/>
      <c r="AW44" s="1301"/>
      <c r="AX44" s="1301"/>
      <c r="AY44" s="1302"/>
      <c r="AZ44" s="1302"/>
      <c r="BA44" s="1301"/>
      <c r="BB44" s="1301"/>
      <c r="BC44" s="1301"/>
      <c r="BD44" s="1301"/>
      <c r="BE44" s="1301"/>
      <c r="BF44" s="1302"/>
      <c r="BG44" s="1302"/>
      <c r="BH44" s="1301"/>
      <c r="BI44" s="1301"/>
      <c r="BJ44" s="1301"/>
      <c r="BK44" s="1301"/>
      <c r="BL44" s="1301"/>
      <c r="BM44" s="1302"/>
      <c r="BN44" s="1302"/>
      <c r="BO44" s="1301"/>
      <c r="BP44" s="1301"/>
      <c r="BQ44" s="1301"/>
      <c r="BR44" s="1301"/>
      <c r="BS44" s="1301"/>
      <c r="BT44" s="1302"/>
      <c r="BU44" s="1302"/>
      <c r="BV44" s="1301"/>
      <c r="BW44" s="1301"/>
      <c r="BX44" s="1301"/>
      <c r="BY44" s="1301"/>
      <c r="BZ44" s="1301"/>
      <c r="CA44" s="1302"/>
      <c r="CB44" s="1302"/>
      <c r="CC44" s="1301"/>
      <c r="CD44" s="1303">
        <f t="shared" si="45"/>
        <v>0</v>
      </c>
      <c r="CE44" s="116"/>
      <c r="CF44" s="117">
        <v>2</v>
      </c>
      <c r="CG44" s="118">
        <f t="shared" si="46"/>
        <v>0.85572933876711821</v>
      </c>
      <c r="CH44" s="119">
        <f t="shared" si="47"/>
        <v>0</v>
      </c>
      <c r="CI44" s="120">
        <f t="shared" si="48"/>
        <v>0</v>
      </c>
      <c r="CJ44" s="121">
        <f t="shared" si="49"/>
        <v>0</v>
      </c>
      <c r="CK44" s="543" t="e">
        <f>17.5*1.4*I44</f>
        <v>#VALUE!</v>
      </c>
      <c r="CL44" s="543">
        <f>17.5*1.4*J44</f>
        <v>294</v>
      </c>
      <c r="CM44" s="248">
        <f t="shared" si="50"/>
        <v>117.60000000000001</v>
      </c>
      <c r="CN44" s="543"/>
      <c r="CO44" s="248">
        <v>293.57798165137615</v>
      </c>
      <c r="CP44" s="249">
        <f t="shared" si="51"/>
        <v>0</v>
      </c>
      <c r="CQ44" s="249">
        <f t="shared" si="52"/>
        <v>0</v>
      </c>
      <c r="CR44" s="1318" t="e">
        <f t="shared" si="53"/>
        <v>#DIV/0!</v>
      </c>
      <c r="CS44" s="1279"/>
      <c r="CT44" s="1279"/>
      <c r="CU44" s="1279"/>
      <c r="CV44" s="1279">
        <f t="shared" si="85"/>
        <v>0</v>
      </c>
      <c r="CW44" s="1279"/>
      <c r="CX44" s="1294">
        <f t="shared" si="56"/>
        <v>0</v>
      </c>
      <c r="CY44" s="1295">
        <f t="shared" si="57"/>
        <v>0</v>
      </c>
      <c r="CZ44" s="1296">
        <f t="shared" si="73"/>
        <v>0</v>
      </c>
      <c r="DA44" s="1294">
        <f t="shared" si="58"/>
        <v>0</v>
      </c>
      <c r="DB44" s="1295">
        <f t="shared" si="59"/>
        <v>0</v>
      </c>
      <c r="DC44" s="1296">
        <f t="shared" si="74"/>
        <v>0</v>
      </c>
      <c r="DD44" s="1294">
        <f t="shared" si="60"/>
        <v>0</v>
      </c>
      <c r="DE44" s="1295">
        <f t="shared" si="61"/>
        <v>0</v>
      </c>
      <c r="DF44" s="1296">
        <f t="shared" si="75"/>
        <v>0</v>
      </c>
      <c r="DG44" s="1294">
        <f t="shared" si="62"/>
        <v>0</v>
      </c>
      <c r="DH44" s="1295">
        <f t="shared" si="63"/>
        <v>0</v>
      </c>
      <c r="DI44" s="1296">
        <f t="shared" si="76"/>
        <v>0</v>
      </c>
      <c r="DJ44" s="1294">
        <f t="shared" si="64"/>
        <v>0</v>
      </c>
      <c r="DK44" s="1295">
        <f t="shared" si="65"/>
        <v>0</v>
      </c>
      <c r="DL44" s="1296">
        <f t="shared" si="77"/>
        <v>0</v>
      </c>
      <c r="DM44" s="1294">
        <f t="shared" si="66"/>
        <v>0</v>
      </c>
      <c r="DN44" s="1295">
        <f t="shared" si="67"/>
        <v>0</v>
      </c>
      <c r="DO44" s="1296">
        <f t="shared" si="78"/>
        <v>0</v>
      </c>
      <c r="DP44" s="1294">
        <f t="shared" si="68"/>
        <v>0</v>
      </c>
      <c r="DQ44" s="1295">
        <f t="shared" si="69"/>
        <v>0</v>
      </c>
      <c r="DR44" s="1296">
        <f t="shared" si="70"/>
        <v>0</v>
      </c>
      <c r="DZ44" s="1227"/>
      <c r="EA44" s="1227"/>
      <c r="EB44" s="1227"/>
      <c r="EC44" s="1227"/>
      <c r="ED44" s="1227"/>
      <c r="EE44" s="1227"/>
      <c r="EF44" s="1227"/>
      <c r="EG44" s="1227"/>
      <c r="EH44" s="1227"/>
      <c r="EI44" s="1227"/>
      <c r="EJ44" s="1227"/>
      <c r="EK44" s="1227"/>
      <c r="EL44" s="1227"/>
      <c r="EM44" s="1227"/>
      <c r="EN44" s="1227"/>
      <c r="EO44" s="1227"/>
      <c r="EP44" s="1227"/>
      <c r="EQ44" s="1227"/>
      <c r="ER44" s="1227"/>
      <c r="ES44" s="1227"/>
      <c r="ET44" s="1227"/>
      <c r="EU44" s="1227"/>
      <c r="EV44" s="1227"/>
      <c r="EW44" s="1227"/>
      <c r="EX44" s="1227"/>
      <c r="EY44" s="1227"/>
      <c r="EZ44" s="1227"/>
      <c r="FA44" s="1227"/>
      <c r="FB44" s="1227"/>
      <c r="FC44" s="1227"/>
      <c r="FD44" s="1227"/>
      <c r="FE44" s="1227"/>
      <c r="FF44" s="1227"/>
      <c r="FG44" s="1227"/>
      <c r="FH44" s="1227"/>
      <c r="FI44" s="1227"/>
      <c r="FJ44" s="1227"/>
      <c r="FK44" s="1227"/>
      <c r="FL44" s="1227"/>
      <c r="FM44" s="1227"/>
      <c r="FN44" s="1227"/>
      <c r="FO44" s="1227"/>
      <c r="FP44" s="1227"/>
      <c r="FQ44" s="1227"/>
      <c r="FR44" s="1227"/>
      <c r="FS44" s="1227"/>
      <c r="FT44" s="1227"/>
      <c r="FU44" s="1227"/>
      <c r="FV44" s="1227"/>
      <c r="FW44" s="1227"/>
      <c r="FX44" s="1227"/>
      <c r="FY44" s="1227"/>
      <c r="FZ44" s="1227"/>
      <c r="GA44" s="1227"/>
      <c r="GB44" s="1227"/>
      <c r="GC44" s="1227"/>
      <c r="GD44" s="1227"/>
      <c r="GE44" s="1227"/>
      <c r="GF44" s="1227"/>
      <c r="GG44" s="1227"/>
      <c r="GH44" s="1227"/>
      <c r="GI44" s="1227"/>
      <c r="GJ44" s="1227"/>
      <c r="GK44" s="1227"/>
      <c r="GL44" s="1227"/>
      <c r="GM44" s="1227"/>
      <c r="GN44" s="1227"/>
      <c r="GO44" s="1227"/>
      <c r="GP44" s="1227"/>
      <c r="GQ44" s="1227"/>
      <c r="GR44" s="1227"/>
      <c r="GS44" s="1227"/>
      <c r="GT44" s="1227"/>
      <c r="GU44" s="1227"/>
      <c r="GV44" s="1227"/>
      <c r="GW44" s="1227"/>
      <c r="GX44" s="1227"/>
      <c r="GY44" s="1227"/>
      <c r="GZ44" s="1227"/>
      <c r="HA44" s="1227"/>
      <c r="HB44" s="1227"/>
      <c r="HC44" s="1227"/>
      <c r="HD44" s="1227"/>
      <c r="HE44" s="1227"/>
      <c r="HF44" s="1227"/>
      <c r="HG44" s="1227"/>
      <c r="HH44" s="1227"/>
      <c r="HI44" s="1227"/>
      <c r="HJ44" s="1227"/>
      <c r="HK44" s="1227"/>
      <c r="HL44" s="1227"/>
      <c r="HM44" s="1227"/>
      <c r="HN44" s="1227"/>
      <c r="HO44" s="1227"/>
      <c r="HP44" s="1227"/>
      <c r="HQ44" s="1227"/>
      <c r="HR44" s="1227"/>
      <c r="HS44" s="1227"/>
      <c r="HT44" s="1227"/>
      <c r="HU44" s="1227"/>
      <c r="HV44" s="1227"/>
      <c r="HW44" s="1227"/>
      <c r="HX44" s="1227"/>
      <c r="HY44" s="1227"/>
      <c r="HZ44" s="1227"/>
      <c r="IA44" s="1227"/>
      <c r="IB44" s="1227"/>
      <c r="IC44" s="1227"/>
      <c r="ID44" s="1227"/>
      <c r="IE44" s="1227"/>
      <c r="IF44" s="1227"/>
      <c r="IG44" s="1227"/>
      <c r="IH44" s="1227"/>
      <c r="II44" s="1227"/>
      <c r="IJ44" s="1227"/>
      <c r="IK44" s="1227"/>
      <c r="IL44" s="1227"/>
      <c r="IM44" s="1227"/>
      <c r="IN44" s="1227"/>
      <c r="IO44" s="1227"/>
      <c r="IP44" s="1227"/>
      <c r="IQ44" s="1227"/>
      <c r="IR44" s="1227"/>
      <c r="IS44" s="1227"/>
      <c r="IT44" s="1227"/>
      <c r="IU44" s="1227"/>
      <c r="IV44" s="1227"/>
      <c r="IW44" s="1227"/>
      <c r="IX44" s="1227"/>
      <c r="IY44" s="1227"/>
      <c r="IZ44" s="1227"/>
      <c r="JA44" s="1227"/>
      <c r="JB44" s="1227"/>
      <c r="JC44" s="1227"/>
      <c r="JD44" s="1227"/>
      <c r="JE44" s="1227"/>
      <c r="JF44" s="1227"/>
      <c r="JG44" s="1227"/>
      <c r="JH44" s="1227"/>
      <c r="JI44" s="1227"/>
      <c r="JJ44" s="1227"/>
      <c r="JK44" s="1227"/>
      <c r="JL44" s="1227"/>
      <c r="JM44" s="1227"/>
      <c r="JN44" s="1227"/>
      <c r="JO44" s="1227"/>
      <c r="JP44" s="1227"/>
      <c r="JQ44" s="1227"/>
      <c r="JR44" s="1227"/>
      <c r="JS44" s="1227"/>
      <c r="JT44" s="1227"/>
      <c r="JU44" s="1227"/>
      <c r="JV44" s="1227"/>
      <c r="JW44" s="1227"/>
    </row>
    <row r="45" spans="1:283" s="1230" customFormat="1" hidden="1">
      <c r="A45" s="1283"/>
      <c r="B45" s="1271"/>
      <c r="C45" s="108" t="s">
        <v>329</v>
      </c>
      <c r="D45" s="706">
        <v>0.6875</v>
      </c>
      <c r="E45" s="1305" t="s">
        <v>322</v>
      </c>
      <c r="F45" s="1305" t="s">
        <v>305</v>
      </c>
      <c r="G45" s="1306" t="str">
        <f t="shared" si="44"/>
        <v>EARLY</v>
      </c>
      <c r="H45" s="1357" t="s">
        <v>295</v>
      </c>
      <c r="I45" s="1306" t="s">
        <v>334</v>
      </c>
      <c r="J45" s="1306" t="s">
        <v>335</v>
      </c>
      <c r="K45" s="1301"/>
      <c r="L45" s="1301"/>
      <c r="M45" s="1301"/>
      <c r="N45" s="1301"/>
      <c r="O45" s="1301"/>
      <c r="P45" s="1302"/>
      <c r="Q45" s="1302"/>
      <c r="R45" s="1301"/>
      <c r="S45" s="1301"/>
      <c r="T45" s="1301"/>
      <c r="U45" s="1301"/>
      <c r="V45" s="1301"/>
      <c r="W45" s="1302"/>
      <c r="X45" s="1302"/>
      <c r="Y45" s="1301"/>
      <c r="Z45" s="1301"/>
      <c r="AA45" s="1301"/>
      <c r="AB45" s="1301"/>
      <c r="AC45" s="1301"/>
      <c r="AD45" s="1302"/>
      <c r="AE45" s="1302"/>
      <c r="AF45" s="1301"/>
      <c r="AG45" s="1301"/>
      <c r="AH45" s="1301"/>
      <c r="AI45" s="1301"/>
      <c r="AJ45" s="1301"/>
      <c r="AK45" s="1302"/>
      <c r="AL45" s="1302"/>
      <c r="AM45" s="1301"/>
      <c r="AN45" s="1301"/>
      <c r="AO45" s="1301"/>
      <c r="AP45" s="1301"/>
      <c r="AQ45" s="1301"/>
      <c r="AR45" s="1302"/>
      <c r="AS45" s="1302"/>
      <c r="AT45" s="1301"/>
      <c r="AU45" s="1301"/>
      <c r="AV45" s="1301"/>
      <c r="AW45" s="1301"/>
      <c r="AX45" s="1301"/>
      <c r="AY45" s="1302"/>
      <c r="AZ45" s="1302"/>
      <c r="BA45" s="1301"/>
      <c r="BB45" s="1301"/>
      <c r="BC45" s="1301"/>
      <c r="BD45" s="1301"/>
      <c r="BE45" s="1301"/>
      <c r="BF45" s="1302"/>
      <c r="BG45" s="1302"/>
      <c r="BH45" s="1301"/>
      <c r="BI45" s="1301"/>
      <c r="BJ45" s="1301"/>
      <c r="BK45" s="1301"/>
      <c r="BL45" s="1301"/>
      <c r="BM45" s="1302"/>
      <c r="BN45" s="1302"/>
      <c r="BO45" s="1301"/>
      <c r="BP45" s="1301"/>
      <c r="BQ45" s="1301"/>
      <c r="BR45" s="1301"/>
      <c r="BS45" s="1301"/>
      <c r="BT45" s="1302"/>
      <c r="BU45" s="1302"/>
      <c r="BV45" s="1301"/>
      <c r="BW45" s="1301"/>
      <c r="BX45" s="1301"/>
      <c r="BY45" s="1301"/>
      <c r="BZ45" s="1301"/>
      <c r="CA45" s="1302"/>
      <c r="CB45" s="1302"/>
      <c r="CC45" s="1301"/>
      <c r="CD45" s="1303">
        <f t="shared" si="45"/>
        <v>0</v>
      </c>
      <c r="CE45" s="116"/>
      <c r="CF45" s="117">
        <v>1.5</v>
      </c>
      <c r="CG45" s="118">
        <f t="shared" si="46"/>
        <v>0.64179700407533868</v>
      </c>
      <c r="CH45" s="119">
        <f t="shared" si="47"/>
        <v>0</v>
      </c>
      <c r="CI45" s="120">
        <f t="shared" si="48"/>
        <v>0</v>
      </c>
      <c r="CJ45" s="121">
        <f t="shared" si="49"/>
        <v>0</v>
      </c>
      <c r="CK45" s="543" t="e">
        <f>7.5*1.1*I45</f>
        <v>#VALUE!</v>
      </c>
      <c r="CL45" s="543">
        <f>7.5*1.1*J45</f>
        <v>99</v>
      </c>
      <c r="CM45" s="248">
        <f t="shared" si="50"/>
        <v>39.599999999999994</v>
      </c>
      <c r="CN45" s="543"/>
      <c r="CO45" s="248">
        <v>293.57798165137615</v>
      </c>
      <c r="CP45" s="249">
        <f t="shared" si="51"/>
        <v>0</v>
      </c>
      <c r="CQ45" s="249">
        <f t="shared" si="52"/>
        <v>0</v>
      </c>
      <c r="CR45" s="1318" t="e">
        <f t="shared" si="53"/>
        <v>#DIV/0!</v>
      </c>
      <c r="CS45" s="1279"/>
      <c r="CT45" s="1279"/>
      <c r="CU45" s="1279"/>
      <c r="CV45" s="1279">
        <f t="shared" si="85"/>
        <v>0</v>
      </c>
      <c r="CW45" s="1279"/>
      <c r="CX45" s="1294">
        <f t="shared" si="56"/>
        <v>0</v>
      </c>
      <c r="CY45" s="1295">
        <f t="shared" si="57"/>
        <v>0</v>
      </c>
      <c r="CZ45" s="1296">
        <f t="shared" si="73"/>
        <v>0</v>
      </c>
      <c r="DA45" s="1294">
        <f t="shared" si="58"/>
        <v>0</v>
      </c>
      <c r="DB45" s="1295">
        <f t="shared" si="59"/>
        <v>0</v>
      </c>
      <c r="DC45" s="1296">
        <f t="shared" si="74"/>
        <v>0</v>
      </c>
      <c r="DD45" s="1294">
        <f t="shared" si="60"/>
        <v>0</v>
      </c>
      <c r="DE45" s="1295">
        <f t="shared" si="61"/>
        <v>0</v>
      </c>
      <c r="DF45" s="1296">
        <f t="shared" si="75"/>
        <v>0</v>
      </c>
      <c r="DG45" s="1294">
        <f t="shared" si="62"/>
        <v>0</v>
      </c>
      <c r="DH45" s="1295">
        <f t="shared" si="63"/>
        <v>0</v>
      </c>
      <c r="DI45" s="1296">
        <f t="shared" si="76"/>
        <v>0</v>
      </c>
      <c r="DJ45" s="1294">
        <f t="shared" si="64"/>
        <v>0</v>
      </c>
      <c r="DK45" s="1295">
        <f t="shared" si="65"/>
        <v>0</v>
      </c>
      <c r="DL45" s="1296">
        <f t="shared" si="77"/>
        <v>0</v>
      </c>
      <c r="DM45" s="1294">
        <f t="shared" si="66"/>
        <v>0</v>
      </c>
      <c r="DN45" s="1295">
        <f t="shared" si="67"/>
        <v>0</v>
      </c>
      <c r="DO45" s="1296">
        <f t="shared" si="78"/>
        <v>0</v>
      </c>
      <c r="DP45" s="1294">
        <f t="shared" si="68"/>
        <v>0</v>
      </c>
      <c r="DQ45" s="1295">
        <f t="shared" si="69"/>
        <v>0</v>
      </c>
      <c r="DR45" s="1296">
        <f t="shared" si="70"/>
        <v>0</v>
      </c>
      <c r="DZ45" s="1227"/>
      <c r="EA45" s="1227"/>
      <c r="EB45" s="1227"/>
      <c r="EC45" s="1227"/>
      <c r="ED45" s="1227"/>
      <c r="EE45" s="1227"/>
      <c r="EF45" s="1227"/>
      <c r="EG45" s="1227"/>
      <c r="EH45" s="1227"/>
      <c r="EI45" s="1227"/>
      <c r="EJ45" s="1227"/>
      <c r="EK45" s="1227"/>
      <c r="EL45" s="1227"/>
      <c r="EM45" s="1227"/>
      <c r="EN45" s="1227"/>
      <c r="EO45" s="1227"/>
      <c r="EP45" s="1227"/>
      <c r="EQ45" s="1227"/>
      <c r="ER45" s="1227"/>
      <c r="ES45" s="1227"/>
      <c r="ET45" s="1227"/>
      <c r="EU45" s="1227"/>
      <c r="EV45" s="1227"/>
      <c r="EW45" s="1227"/>
      <c r="EX45" s="1227"/>
      <c r="EY45" s="1227"/>
      <c r="EZ45" s="1227"/>
      <c r="FA45" s="1227"/>
      <c r="FB45" s="1227"/>
      <c r="FC45" s="1227"/>
      <c r="FD45" s="1227"/>
      <c r="FE45" s="1227"/>
      <c r="FF45" s="1227"/>
      <c r="FG45" s="1227"/>
      <c r="FH45" s="1227"/>
      <c r="FI45" s="1227"/>
      <c r="FJ45" s="1227"/>
      <c r="FK45" s="1227"/>
      <c r="FL45" s="1227"/>
      <c r="FM45" s="1227"/>
      <c r="FN45" s="1227"/>
      <c r="FO45" s="1227"/>
      <c r="FP45" s="1227"/>
      <c r="FQ45" s="1227"/>
      <c r="FR45" s="1227"/>
      <c r="FS45" s="1227"/>
      <c r="FT45" s="1227"/>
      <c r="FU45" s="1227"/>
      <c r="FV45" s="1227"/>
      <c r="FW45" s="1227"/>
      <c r="FX45" s="1227"/>
      <c r="FY45" s="1227"/>
      <c r="FZ45" s="1227"/>
      <c r="GA45" s="1227"/>
      <c r="GB45" s="1227"/>
      <c r="GC45" s="1227"/>
      <c r="GD45" s="1227"/>
      <c r="GE45" s="1227"/>
      <c r="GF45" s="1227"/>
      <c r="GG45" s="1227"/>
      <c r="GH45" s="1227"/>
      <c r="GI45" s="1227"/>
      <c r="GJ45" s="1227"/>
      <c r="GK45" s="1227"/>
      <c r="GL45" s="1227"/>
      <c r="GM45" s="1227"/>
      <c r="GN45" s="1227"/>
      <c r="GO45" s="1227"/>
      <c r="GP45" s="1227"/>
      <c r="GQ45" s="1227"/>
      <c r="GR45" s="1227"/>
      <c r="GS45" s="1227"/>
      <c r="GT45" s="1227"/>
      <c r="GU45" s="1227"/>
      <c r="GV45" s="1227"/>
      <c r="GW45" s="1227"/>
      <c r="GX45" s="1227"/>
      <c r="GY45" s="1227"/>
      <c r="GZ45" s="1227"/>
      <c r="HA45" s="1227"/>
      <c r="HB45" s="1227"/>
      <c r="HC45" s="1227"/>
      <c r="HD45" s="1227"/>
      <c r="HE45" s="1227"/>
      <c r="HF45" s="1227"/>
      <c r="HG45" s="1227"/>
      <c r="HH45" s="1227"/>
      <c r="HI45" s="1227"/>
      <c r="HJ45" s="1227"/>
      <c r="HK45" s="1227"/>
      <c r="HL45" s="1227"/>
      <c r="HM45" s="1227"/>
      <c r="HN45" s="1227"/>
      <c r="HO45" s="1227"/>
      <c r="HP45" s="1227"/>
      <c r="HQ45" s="1227"/>
      <c r="HR45" s="1227"/>
      <c r="HS45" s="1227"/>
      <c r="HT45" s="1227"/>
      <c r="HU45" s="1227"/>
      <c r="HV45" s="1227"/>
      <c r="HW45" s="1227"/>
      <c r="HX45" s="1227"/>
      <c r="HY45" s="1227"/>
      <c r="HZ45" s="1227"/>
      <c r="IA45" s="1227"/>
      <c r="IB45" s="1227"/>
      <c r="IC45" s="1227"/>
      <c r="ID45" s="1227"/>
      <c r="IE45" s="1227"/>
      <c r="IF45" s="1227"/>
      <c r="IG45" s="1227"/>
      <c r="IH45" s="1227"/>
      <c r="II45" s="1227"/>
      <c r="IJ45" s="1227"/>
      <c r="IK45" s="1227"/>
      <c r="IL45" s="1227"/>
      <c r="IM45" s="1227"/>
      <c r="IN45" s="1227"/>
      <c r="IO45" s="1227"/>
      <c r="IP45" s="1227"/>
      <c r="IQ45" s="1227"/>
      <c r="IR45" s="1227"/>
      <c r="IS45" s="1227"/>
      <c r="IT45" s="1227"/>
      <c r="IU45" s="1227"/>
      <c r="IV45" s="1227"/>
      <c r="IW45" s="1227"/>
      <c r="IX45" s="1227"/>
      <c r="IY45" s="1227"/>
      <c r="IZ45" s="1227"/>
      <c r="JA45" s="1227"/>
      <c r="JB45" s="1227"/>
      <c r="JC45" s="1227"/>
      <c r="JD45" s="1227"/>
      <c r="JE45" s="1227"/>
      <c r="JF45" s="1227"/>
      <c r="JG45" s="1227"/>
      <c r="JH45" s="1227"/>
      <c r="JI45" s="1227"/>
      <c r="JJ45" s="1227"/>
      <c r="JK45" s="1227"/>
      <c r="JL45" s="1227"/>
      <c r="JM45" s="1227"/>
      <c r="JN45" s="1227"/>
      <c r="JO45" s="1227"/>
      <c r="JP45" s="1227"/>
      <c r="JQ45" s="1227"/>
      <c r="JR45" s="1227"/>
      <c r="JS45" s="1227"/>
      <c r="JT45" s="1227"/>
      <c r="JU45" s="1227"/>
      <c r="JV45" s="1227"/>
      <c r="JW45" s="1227"/>
    </row>
    <row r="46" spans="1:283" s="1230" customFormat="1" hidden="1">
      <c r="A46" s="1283"/>
      <c r="B46" s="1271"/>
      <c r="C46" s="108" t="s">
        <v>337</v>
      </c>
      <c r="D46" s="706">
        <v>0.72916666666666663</v>
      </c>
      <c r="E46" s="1305" t="s">
        <v>322</v>
      </c>
      <c r="F46" s="1305" t="s">
        <v>305</v>
      </c>
      <c r="G46" s="1306" t="str">
        <f t="shared" si="44"/>
        <v>EARLY</v>
      </c>
      <c r="H46" s="1357" t="s">
        <v>295</v>
      </c>
      <c r="I46" s="1306" t="s">
        <v>334</v>
      </c>
      <c r="J46" s="1306" t="s">
        <v>335</v>
      </c>
      <c r="K46" s="1301"/>
      <c r="L46" s="1301"/>
      <c r="M46" s="1301"/>
      <c r="N46" s="1301"/>
      <c r="O46" s="1301"/>
      <c r="P46" s="1302"/>
      <c r="Q46" s="1302"/>
      <c r="R46" s="1301"/>
      <c r="S46" s="1301"/>
      <c r="T46" s="1301"/>
      <c r="U46" s="1301"/>
      <c r="V46" s="1301"/>
      <c r="W46" s="1302"/>
      <c r="X46" s="1302"/>
      <c r="Y46" s="1301"/>
      <c r="Z46" s="1301"/>
      <c r="AA46" s="1301"/>
      <c r="AB46" s="1301"/>
      <c r="AC46" s="1301"/>
      <c r="AD46" s="1302"/>
      <c r="AE46" s="1302"/>
      <c r="AF46" s="1301"/>
      <c r="AG46" s="1301"/>
      <c r="AH46" s="1301"/>
      <c r="AI46" s="1301"/>
      <c r="AJ46" s="1301"/>
      <c r="AK46" s="1302"/>
      <c r="AL46" s="1302"/>
      <c r="AM46" s="1301"/>
      <c r="AN46" s="1301"/>
      <c r="AO46" s="1301"/>
      <c r="AP46" s="1301"/>
      <c r="AQ46" s="1301"/>
      <c r="AR46" s="1302"/>
      <c r="AS46" s="1302"/>
      <c r="AT46" s="1301"/>
      <c r="AU46" s="1301"/>
      <c r="AV46" s="1301"/>
      <c r="AW46" s="1301"/>
      <c r="AX46" s="1301"/>
      <c r="AY46" s="1302"/>
      <c r="AZ46" s="1302"/>
      <c r="BA46" s="1301"/>
      <c r="BB46" s="1301"/>
      <c r="BC46" s="1301"/>
      <c r="BD46" s="1301"/>
      <c r="BE46" s="1301"/>
      <c r="BF46" s="1302"/>
      <c r="BG46" s="1302"/>
      <c r="BH46" s="1301"/>
      <c r="BI46" s="1301"/>
      <c r="BJ46" s="1301"/>
      <c r="BK46" s="1301"/>
      <c r="BL46" s="1301"/>
      <c r="BM46" s="1302"/>
      <c r="BN46" s="1302"/>
      <c r="BO46" s="1301"/>
      <c r="BP46" s="1301"/>
      <c r="BQ46" s="1301"/>
      <c r="BR46" s="1301"/>
      <c r="BS46" s="1301"/>
      <c r="BT46" s="1302"/>
      <c r="BU46" s="1302"/>
      <c r="BV46" s="1301"/>
      <c r="BW46" s="1301"/>
      <c r="BX46" s="1301"/>
      <c r="BY46" s="1301"/>
      <c r="BZ46" s="1301"/>
      <c r="CA46" s="1302"/>
      <c r="CB46" s="1302"/>
      <c r="CC46" s="1301"/>
      <c r="CD46" s="1303">
        <f t="shared" si="45"/>
        <v>0</v>
      </c>
      <c r="CE46" s="116"/>
      <c r="CF46" s="117">
        <v>2.2999999999999998</v>
      </c>
      <c r="CG46" s="118">
        <f t="shared" si="46"/>
        <v>0.9840887395821859</v>
      </c>
      <c r="CH46" s="119">
        <f t="shared" si="47"/>
        <v>0</v>
      </c>
      <c r="CI46" s="120">
        <f t="shared" si="48"/>
        <v>0</v>
      </c>
      <c r="CJ46" s="121">
        <f t="shared" si="49"/>
        <v>0</v>
      </c>
      <c r="CK46" s="543" t="e">
        <f>14.8*2.3*I46</f>
        <v>#VALUE!</v>
      </c>
      <c r="CL46" s="543">
        <f>14.8*2.3*J46</f>
        <v>408.48</v>
      </c>
      <c r="CM46" s="248">
        <f t="shared" si="50"/>
        <v>163.39200000000002</v>
      </c>
      <c r="CN46" s="543"/>
      <c r="CO46" s="248">
        <v>293.57798165137615</v>
      </c>
      <c r="CP46" s="249">
        <f t="shared" si="51"/>
        <v>0</v>
      </c>
      <c r="CQ46" s="249">
        <f t="shared" si="52"/>
        <v>0</v>
      </c>
      <c r="CR46" s="1318" t="e">
        <f t="shared" si="53"/>
        <v>#DIV/0!</v>
      </c>
      <c r="CS46" s="1279"/>
      <c r="CT46" s="1279"/>
      <c r="CU46" s="1279"/>
      <c r="CV46" s="1279">
        <f t="shared" si="85"/>
        <v>0</v>
      </c>
      <c r="CW46" s="1279"/>
      <c r="CX46" s="1294">
        <f t="shared" si="56"/>
        <v>0</v>
      </c>
      <c r="CY46" s="1295">
        <f t="shared" si="57"/>
        <v>0</v>
      </c>
      <c r="CZ46" s="1296">
        <f t="shared" si="73"/>
        <v>0</v>
      </c>
      <c r="DA46" s="1294">
        <f t="shared" si="58"/>
        <v>0</v>
      </c>
      <c r="DB46" s="1295">
        <f t="shared" si="59"/>
        <v>0</v>
      </c>
      <c r="DC46" s="1296">
        <f t="shared" si="74"/>
        <v>0</v>
      </c>
      <c r="DD46" s="1294">
        <f t="shared" si="60"/>
        <v>0</v>
      </c>
      <c r="DE46" s="1295">
        <f t="shared" si="61"/>
        <v>0</v>
      </c>
      <c r="DF46" s="1296">
        <f t="shared" si="75"/>
        <v>0</v>
      </c>
      <c r="DG46" s="1294">
        <f t="shared" si="62"/>
        <v>0</v>
      </c>
      <c r="DH46" s="1295">
        <f t="shared" si="63"/>
        <v>0</v>
      </c>
      <c r="DI46" s="1296">
        <f t="shared" si="76"/>
        <v>0</v>
      </c>
      <c r="DJ46" s="1294">
        <f t="shared" si="64"/>
        <v>0</v>
      </c>
      <c r="DK46" s="1295">
        <f t="shared" si="65"/>
        <v>0</v>
      </c>
      <c r="DL46" s="1296">
        <f t="shared" si="77"/>
        <v>0</v>
      </c>
      <c r="DM46" s="1294">
        <f t="shared" si="66"/>
        <v>0</v>
      </c>
      <c r="DN46" s="1295">
        <f t="shared" si="67"/>
        <v>0</v>
      </c>
      <c r="DO46" s="1296">
        <f t="shared" si="78"/>
        <v>0</v>
      </c>
      <c r="DP46" s="1294">
        <f t="shared" si="68"/>
        <v>0</v>
      </c>
      <c r="DQ46" s="1295">
        <f t="shared" si="69"/>
        <v>0</v>
      </c>
      <c r="DR46" s="1296">
        <f t="shared" si="70"/>
        <v>0</v>
      </c>
      <c r="DZ46" s="1227"/>
      <c r="EA46" s="1227"/>
      <c r="EB46" s="1227"/>
      <c r="EC46" s="1227"/>
      <c r="ED46" s="1227"/>
      <c r="EE46" s="1227"/>
      <c r="EF46" s="1227"/>
      <c r="EG46" s="1227"/>
      <c r="EH46" s="1227"/>
      <c r="EI46" s="1227"/>
      <c r="EJ46" s="1227"/>
      <c r="EK46" s="1227"/>
      <c r="EL46" s="1227"/>
      <c r="EM46" s="1227"/>
      <c r="EN46" s="1227"/>
      <c r="EO46" s="1227"/>
      <c r="EP46" s="1227"/>
      <c r="EQ46" s="1227"/>
      <c r="ER46" s="1227"/>
      <c r="ES46" s="1227"/>
      <c r="ET46" s="1227"/>
      <c r="EU46" s="1227"/>
      <c r="EV46" s="1227"/>
      <c r="EW46" s="1227"/>
      <c r="EX46" s="1227"/>
      <c r="EY46" s="1227"/>
      <c r="EZ46" s="1227"/>
      <c r="FA46" s="1227"/>
      <c r="FB46" s="1227"/>
      <c r="FC46" s="1227"/>
      <c r="FD46" s="1227"/>
      <c r="FE46" s="1227"/>
      <c r="FF46" s="1227"/>
      <c r="FG46" s="1227"/>
      <c r="FH46" s="1227"/>
      <c r="FI46" s="1227"/>
      <c r="FJ46" s="1227"/>
      <c r="FK46" s="1227"/>
      <c r="FL46" s="1227"/>
      <c r="FM46" s="1227"/>
      <c r="FN46" s="1227"/>
      <c r="FO46" s="1227"/>
      <c r="FP46" s="1227"/>
      <c r="FQ46" s="1227"/>
      <c r="FR46" s="1227"/>
      <c r="FS46" s="1227"/>
      <c r="FT46" s="1227"/>
      <c r="FU46" s="1227"/>
      <c r="FV46" s="1227"/>
      <c r="FW46" s="1227"/>
      <c r="FX46" s="1227"/>
      <c r="FY46" s="1227"/>
      <c r="FZ46" s="1227"/>
      <c r="GA46" s="1227"/>
      <c r="GB46" s="1227"/>
      <c r="GC46" s="1227"/>
      <c r="GD46" s="1227"/>
      <c r="GE46" s="1227"/>
      <c r="GF46" s="1227"/>
      <c r="GG46" s="1227"/>
      <c r="GH46" s="1227"/>
      <c r="GI46" s="1227"/>
      <c r="GJ46" s="1227"/>
      <c r="GK46" s="1227"/>
      <c r="GL46" s="1227"/>
      <c r="GM46" s="1227"/>
      <c r="GN46" s="1227"/>
      <c r="GO46" s="1227"/>
      <c r="GP46" s="1227"/>
      <c r="GQ46" s="1227"/>
      <c r="GR46" s="1227"/>
      <c r="GS46" s="1227"/>
      <c r="GT46" s="1227"/>
      <c r="GU46" s="1227"/>
      <c r="GV46" s="1227"/>
      <c r="GW46" s="1227"/>
      <c r="GX46" s="1227"/>
      <c r="GY46" s="1227"/>
      <c r="GZ46" s="1227"/>
      <c r="HA46" s="1227"/>
      <c r="HB46" s="1227"/>
      <c r="HC46" s="1227"/>
      <c r="HD46" s="1227"/>
      <c r="HE46" s="1227"/>
      <c r="HF46" s="1227"/>
      <c r="HG46" s="1227"/>
      <c r="HH46" s="1227"/>
      <c r="HI46" s="1227"/>
      <c r="HJ46" s="1227"/>
      <c r="HK46" s="1227"/>
      <c r="HL46" s="1227"/>
      <c r="HM46" s="1227"/>
      <c r="HN46" s="1227"/>
      <c r="HO46" s="1227"/>
      <c r="HP46" s="1227"/>
      <c r="HQ46" s="1227"/>
      <c r="HR46" s="1227"/>
      <c r="HS46" s="1227"/>
      <c r="HT46" s="1227"/>
      <c r="HU46" s="1227"/>
      <c r="HV46" s="1227"/>
      <c r="HW46" s="1227"/>
      <c r="HX46" s="1227"/>
      <c r="HY46" s="1227"/>
      <c r="HZ46" s="1227"/>
      <c r="IA46" s="1227"/>
      <c r="IB46" s="1227"/>
      <c r="IC46" s="1227"/>
      <c r="ID46" s="1227"/>
      <c r="IE46" s="1227"/>
      <c r="IF46" s="1227"/>
      <c r="IG46" s="1227"/>
      <c r="IH46" s="1227"/>
      <c r="II46" s="1227"/>
      <c r="IJ46" s="1227"/>
      <c r="IK46" s="1227"/>
      <c r="IL46" s="1227"/>
      <c r="IM46" s="1227"/>
      <c r="IN46" s="1227"/>
      <c r="IO46" s="1227"/>
      <c r="IP46" s="1227"/>
      <c r="IQ46" s="1227"/>
      <c r="IR46" s="1227"/>
      <c r="IS46" s="1227"/>
      <c r="IT46" s="1227"/>
      <c r="IU46" s="1227"/>
      <c r="IV46" s="1227"/>
      <c r="IW46" s="1227"/>
      <c r="IX46" s="1227"/>
      <c r="IY46" s="1227"/>
      <c r="IZ46" s="1227"/>
      <c r="JA46" s="1227"/>
      <c r="JB46" s="1227"/>
      <c r="JC46" s="1227"/>
      <c r="JD46" s="1227"/>
      <c r="JE46" s="1227"/>
      <c r="JF46" s="1227"/>
      <c r="JG46" s="1227"/>
      <c r="JH46" s="1227"/>
      <c r="JI46" s="1227"/>
      <c r="JJ46" s="1227"/>
      <c r="JK46" s="1227"/>
      <c r="JL46" s="1227"/>
      <c r="JM46" s="1227"/>
      <c r="JN46" s="1227"/>
      <c r="JO46" s="1227"/>
      <c r="JP46" s="1227"/>
      <c r="JQ46" s="1227"/>
      <c r="JR46" s="1227"/>
      <c r="JS46" s="1227"/>
      <c r="JT46" s="1227"/>
      <c r="JU46" s="1227"/>
      <c r="JV46" s="1227"/>
      <c r="JW46" s="1227"/>
    </row>
    <row r="47" spans="1:283" s="1230" customFormat="1" hidden="1">
      <c r="A47" s="1283"/>
      <c r="B47" s="1271"/>
      <c r="C47" s="108" t="s">
        <v>331</v>
      </c>
      <c r="D47" s="706">
        <v>0.8125</v>
      </c>
      <c r="E47" s="1305" t="s">
        <v>325</v>
      </c>
      <c r="F47" s="1305" t="s">
        <v>286</v>
      </c>
      <c r="G47" s="1306" t="str">
        <f t="shared" si="44"/>
        <v>PRIME</v>
      </c>
      <c r="H47" s="1357" t="s">
        <v>295</v>
      </c>
      <c r="I47" s="1306" t="s">
        <v>334</v>
      </c>
      <c r="J47" s="1306" t="s">
        <v>335</v>
      </c>
      <c r="K47" s="1301"/>
      <c r="L47" s="1301"/>
      <c r="M47" s="1301"/>
      <c r="N47" s="1301"/>
      <c r="O47" s="1301"/>
      <c r="P47" s="1302"/>
      <c r="Q47" s="1302"/>
      <c r="R47" s="1301"/>
      <c r="S47" s="1301"/>
      <c r="T47" s="1301"/>
      <c r="U47" s="1301"/>
      <c r="V47" s="1301"/>
      <c r="W47" s="1302"/>
      <c r="X47" s="1302"/>
      <c r="Y47" s="1301"/>
      <c r="Z47" s="1301"/>
      <c r="AA47" s="1301"/>
      <c r="AB47" s="1301"/>
      <c r="AC47" s="1301"/>
      <c r="AD47" s="1302"/>
      <c r="AE47" s="1302"/>
      <c r="AF47" s="1301"/>
      <c r="AG47" s="1301"/>
      <c r="AH47" s="1301"/>
      <c r="AI47" s="1301"/>
      <c r="AJ47" s="1301"/>
      <c r="AK47" s="1302"/>
      <c r="AL47" s="1302"/>
      <c r="AM47" s="1301"/>
      <c r="AN47" s="1301"/>
      <c r="AO47" s="1301"/>
      <c r="AP47" s="1301"/>
      <c r="AQ47" s="1301"/>
      <c r="AR47" s="1302"/>
      <c r="AS47" s="1302"/>
      <c r="AT47" s="1301"/>
      <c r="AU47" s="1301"/>
      <c r="AV47" s="1301"/>
      <c r="AW47" s="1301"/>
      <c r="AX47" s="1301"/>
      <c r="AY47" s="1302"/>
      <c r="AZ47" s="1302"/>
      <c r="BA47" s="1301"/>
      <c r="BB47" s="1301"/>
      <c r="BC47" s="1301"/>
      <c r="BD47" s="1301"/>
      <c r="BE47" s="1301"/>
      <c r="BF47" s="1302"/>
      <c r="BG47" s="1302"/>
      <c r="BH47" s="1301"/>
      <c r="BI47" s="1301"/>
      <c r="BJ47" s="1301"/>
      <c r="BK47" s="1301"/>
      <c r="BL47" s="1301"/>
      <c r="BM47" s="1302"/>
      <c r="BN47" s="1302"/>
      <c r="BO47" s="1301"/>
      <c r="BP47" s="1301"/>
      <c r="BQ47" s="1301"/>
      <c r="BR47" s="1301"/>
      <c r="BS47" s="1301"/>
      <c r="BT47" s="1302"/>
      <c r="BU47" s="1302"/>
      <c r="BV47" s="1301"/>
      <c r="BW47" s="1301"/>
      <c r="BX47" s="1301"/>
      <c r="BY47" s="1301"/>
      <c r="BZ47" s="1301"/>
      <c r="CA47" s="1302"/>
      <c r="CB47" s="1302"/>
      <c r="CC47" s="1301"/>
      <c r="CD47" s="1303">
        <f t="shared" si="45"/>
        <v>0</v>
      </c>
      <c r="CE47" s="116"/>
      <c r="CF47" s="117">
        <v>3</v>
      </c>
      <c r="CG47" s="118">
        <f t="shared" si="46"/>
        <v>1.2835940081506774</v>
      </c>
      <c r="CH47" s="119">
        <f t="shared" si="47"/>
        <v>0</v>
      </c>
      <c r="CI47" s="120">
        <f t="shared" si="48"/>
        <v>0</v>
      </c>
      <c r="CJ47" s="121">
        <f t="shared" si="49"/>
        <v>0</v>
      </c>
      <c r="CK47" s="543" t="e">
        <f>14.8*4*I47</f>
        <v>#VALUE!</v>
      </c>
      <c r="CL47" s="543">
        <f>14.8*4*J47</f>
        <v>710.40000000000009</v>
      </c>
      <c r="CM47" s="248">
        <f t="shared" si="50"/>
        <v>284.16000000000003</v>
      </c>
      <c r="CN47" s="543"/>
      <c r="CO47" s="248">
        <v>293.57798165137615</v>
      </c>
      <c r="CP47" s="249">
        <f t="shared" si="51"/>
        <v>0</v>
      </c>
      <c r="CQ47" s="249">
        <f t="shared" si="52"/>
        <v>0</v>
      </c>
      <c r="CR47" s="1318" t="e">
        <f t="shared" si="53"/>
        <v>#DIV/0!</v>
      </c>
      <c r="CS47" s="1279"/>
      <c r="CT47" s="1279"/>
      <c r="CU47" s="1279"/>
      <c r="CV47" s="1279">
        <f t="shared" si="85"/>
        <v>0</v>
      </c>
      <c r="CW47" s="1279"/>
      <c r="CX47" s="1294">
        <f t="shared" si="56"/>
        <v>0</v>
      </c>
      <c r="CY47" s="1295">
        <f t="shared" si="57"/>
        <v>0</v>
      </c>
      <c r="CZ47" s="1296">
        <f t="shared" si="73"/>
        <v>0</v>
      </c>
      <c r="DA47" s="1294">
        <f t="shared" si="58"/>
        <v>0</v>
      </c>
      <c r="DB47" s="1295">
        <f t="shared" si="59"/>
        <v>0</v>
      </c>
      <c r="DC47" s="1296">
        <f t="shared" si="74"/>
        <v>0</v>
      </c>
      <c r="DD47" s="1294">
        <f t="shared" si="60"/>
        <v>0</v>
      </c>
      <c r="DE47" s="1295">
        <f t="shared" si="61"/>
        <v>0</v>
      </c>
      <c r="DF47" s="1296">
        <f t="shared" si="75"/>
        <v>0</v>
      </c>
      <c r="DG47" s="1294">
        <f t="shared" si="62"/>
        <v>0</v>
      </c>
      <c r="DH47" s="1295">
        <f t="shared" si="63"/>
        <v>0</v>
      </c>
      <c r="DI47" s="1296">
        <f t="shared" si="76"/>
        <v>0</v>
      </c>
      <c r="DJ47" s="1294">
        <f t="shared" si="64"/>
        <v>0</v>
      </c>
      <c r="DK47" s="1295">
        <f t="shared" si="65"/>
        <v>0</v>
      </c>
      <c r="DL47" s="1296">
        <f t="shared" si="77"/>
        <v>0</v>
      </c>
      <c r="DM47" s="1294">
        <f t="shared" si="66"/>
        <v>0</v>
      </c>
      <c r="DN47" s="1295">
        <f t="shared" si="67"/>
        <v>0</v>
      </c>
      <c r="DO47" s="1296">
        <f t="shared" si="78"/>
        <v>0</v>
      </c>
      <c r="DP47" s="1294">
        <f t="shared" si="68"/>
        <v>0</v>
      </c>
      <c r="DQ47" s="1295">
        <f t="shared" si="69"/>
        <v>0</v>
      </c>
      <c r="DR47" s="1296">
        <f t="shared" si="70"/>
        <v>0</v>
      </c>
      <c r="DZ47" s="1227"/>
      <c r="EA47" s="1227"/>
      <c r="EB47" s="1227"/>
      <c r="EC47" s="1227"/>
      <c r="ED47" s="1227"/>
      <c r="EE47" s="1227"/>
      <c r="EF47" s="1227"/>
      <c r="EG47" s="1227"/>
      <c r="EH47" s="1227"/>
      <c r="EI47" s="1227"/>
      <c r="EJ47" s="1227"/>
      <c r="EK47" s="1227"/>
      <c r="EL47" s="1227"/>
      <c r="EM47" s="1227"/>
      <c r="EN47" s="1227"/>
      <c r="EO47" s="1227"/>
      <c r="EP47" s="1227"/>
      <c r="EQ47" s="1227"/>
      <c r="ER47" s="1227"/>
      <c r="ES47" s="1227"/>
      <c r="ET47" s="1227"/>
      <c r="EU47" s="1227"/>
      <c r="EV47" s="1227"/>
      <c r="EW47" s="1227"/>
      <c r="EX47" s="1227"/>
      <c r="EY47" s="1227"/>
      <c r="EZ47" s="1227"/>
      <c r="FA47" s="1227"/>
      <c r="FB47" s="1227"/>
      <c r="FC47" s="1227"/>
      <c r="FD47" s="1227"/>
      <c r="FE47" s="1227"/>
      <c r="FF47" s="1227"/>
      <c r="FG47" s="1227"/>
      <c r="FH47" s="1227"/>
      <c r="FI47" s="1227"/>
      <c r="FJ47" s="1227"/>
      <c r="FK47" s="1227"/>
      <c r="FL47" s="1227"/>
      <c r="FM47" s="1227"/>
      <c r="FN47" s="1227"/>
      <c r="FO47" s="1227"/>
      <c r="FP47" s="1227"/>
      <c r="FQ47" s="1227"/>
      <c r="FR47" s="1227"/>
      <c r="FS47" s="1227"/>
      <c r="FT47" s="1227"/>
      <c r="FU47" s="1227"/>
      <c r="FV47" s="1227"/>
      <c r="FW47" s="1227"/>
      <c r="FX47" s="1227"/>
      <c r="FY47" s="1227"/>
      <c r="FZ47" s="1227"/>
      <c r="GA47" s="1227"/>
      <c r="GB47" s="1227"/>
      <c r="GC47" s="1227"/>
      <c r="GD47" s="1227"/>
      <c r="GE47" s="1227"/>
      <c r="GF47" s="1227"/>
      <c r="GG47" s="1227"/>
      <c r="GH47" s="1227"/>
      <c r="GI47" s="1227"/>
      <c r="GJ47" s="1227"/>
      <c r="GK47" s="1227"/>
      <c r="GL47" s="1227"/>
      <c r="GM47" s="1227"/>
      <c r="GN47" s="1227"/>
      <c r="GO47" s="1227"/>
      <c r="GP47" s="1227"/>
      <c r="GQ47" s="1227"/>
      <c r="GR47" s="1227"/>
      <c r="GS47" s="1227"/>
      <c r="GT47" s="1227"/>
      <c r="GU47" s="1227"/>
      <c r="GV47" s="1227"/>
      <c r="GW47" s="1227"/>
      <c r="GX47" s="1227"/>
      <c r="GY47" s="1227"/>
      <c r="GZ47" s="1227"/>
      <c r="HA47" s="1227"/>
      <c r="HB47" s="1227"/>
      <c r="HC47" s="1227"/>
      <c r="HD47" s="1227"/>
      <c r="HE47" s="1227"/>
      <c r="HF47" s="1227"/>
      <c r="HG47" s="1227"/>
      <c r="HH47" s="1227"/>
      <c r="HI47" s="1227"/>
      <c r="HJ47" s="1227"/>
      <c r="HK47" s="1227"/>
      <c r="HL47" s="1227"/>
      <c r="HM47" s="1227"/>
      <c r="HN47" s="1227"/>
      <c r="HO47" s="1227"/>
      <c r="HP47" s="1227"/>
      <c r="HQ47" s="1227"/>
      <c r="HR47" s="1227"/>
      <c r="HS47" s="1227"/>
      <c r="HT47" s="1227"/>
      <c r="HU47" s="1227"/>
      <c r="HV47" s="1227"/>
      <c r="HW47" s="1227"/>
      <c r="HX47" s="1227"/>
      <c r="HY47" s="1227"/>
      <c r="HZ47" s="1227"/>
      <c r="IA47" s="1227"/>
      <c r="IB47" s="1227"/>
      <c r="IC47" s="1227"/>
      <c r="ID47" s="1227"/>
      <c r="IE47" s="1227"/>
      <c r="IF47" s="1227"/>
      <c r="IG47" s="1227"/>
      <c r="IH47" s="1227"/>
      <c r="II47" s="1227"/>
      <c r="IJ47" s="1227"/>
      <c r="IK47" s="1227"/>
      <c r="IL47" s="1227"/>
      <c r="IM47" s="1227"/>
      <c r="IN47" s="1227"/>
      <c r="IO47" s="1227"/>
      <c r="IP47" s="1227"/>
      <c r="IQ47" s="1227"/>
      <c r="IR47" s="1227"/>
      <c r="IS47" s="1227"/>
      <c r="IT47" s="1227"/>
      <c r="IU47" s="1227"/>
      <c r="IV47" s="1227"/>
      <c r="IW47" s="1227"/>
      <c r="IX47" s="1227"/>
      <c r="IY47" s="1227"/>
      <c r="IZ47" s="1227"/>
      <c r="JA47" s="1227"/>
      <c r="JB47" s="1227"/>
      <c r="JC47" s="1227"/>
      <c r="JD47" s="1227"/>
      <c r="JE47" s="1227"/>
      <c r="JF47" s="1227"/>
      <c r="JG47" s="1227"/>
      <c r="JH47" s="1227"/>
      <c r="JI47" s="1227"/>
      <c r="JJ47" s="1227"/>
      <c r="JK47" s="1227"/>
      <c r="JL47" s="1227"/>
      <c r="JM47" s="1227"/>
      <c r="JN47" s="1227"/>
      <c r="JO47" s="1227"/>
      <c r="JP47" s="1227"/>
      <c r="JQ47" s="1227"/>
      <c r="JR47" s="1227"/>
      <c r="JS47" s="1227"/>
      <c r="JT47" s="1227"/>
      <c r="JU47" s="1227"/>
      <c r="JV47" s="1227"/>
      <c r="JW47" s="1227"/>
    </row>
    <row r="48" spans="1:283" s="1230" customFormat="1" hidden="1">
      <c r="A48" s="1283"/>
      <c r="B48" s="1271"/>
      <c r="C48" s="108" t="s">
        <v>324</v>
      </c>
      <c r="D48" s="706">
        <v>0.83333333333333337</v>
      </c>
      <c r="E48" s="1305" t="s">
        <v>325</v>
      </c>
      <c r="F48" s="1305" t="s">
        <v>287</v>
      </c>
      <c r="G48" s="1306" t="str">
        <f t="shared" si="44"/>
        <v>PRIME</v>
      </c>
      <c r="H48" s="1357" t="s">
        <v>295</v>
      </c>
      <c r="I48" s="1306" t="s">
        <v>334</v>
      </c>
      <c r="J48" s="1306" t="s">
        <v>335</v>
      </c>
      <c r="K48" s="1301"/>
      <c r="L48" s="1301"/>
      <c r="M48" s="1301"/>
      <c r="N48" s="1301"/>
      <c r="O48" s="1301"/>
      <c r="P48" s="1302"/>
      <c r="Q48" s="1302"/>
      <c r="R48" s="1301"/>
      <c r="S48" s="1301"/>
      <c r="T48" s="1301"/>
      <c r="U48" s="1301"/>
      <c r="V48" s="1301"/>
      <c r="W48" s="1302"/>
      <c r="X48" s="1302"/>
      <c r="Y48" s="1301"/>
      <c r="Z48" s="1301"/>
      <c r="AA48" s="1301"/>
      <c r="AB48" s="1301"/>
      <c r="AC48" s="1301"/>
      <c r="AD48" s="1302"/>
      <c r="AE48" s="1302"/>
      <c r="AF48" s="1301"/>
      <c r="AG48" s="1301"/>
      <c r="AH48" s="1301"/>
      <c r="AI48" s="1301"/>
      <c r="AJ48" s="1301"/>
      <c r="AK48" s="1302"/>
      <c r="AL48" s="1302"/>
      <c r="AM48" s="1301"/>
      <c r="AN48" s="1301"/>
      <c r="AO48" s="1301"/>
      <c r="AP48" s="1301"/>
      <c r="AQ48" s="1301"/>
      <c r="AR48" s="1302"/>
      <c r="AS48" s="1302"/>
      <c r="AT48" s="1301"/>
      <c r="AU48" s="1301"/>
      <c r="AV48" s="1301"/>
      <c r="AW48" s="1301"/>
      <c r="AX48" s="1301"/>
      <c r="AY48" s="1302"/>
      <c r="AZ48" s="1302"/>
      <c r="BA48" s="1301"/>
      <c r="BB48" s="1301"/>
      <c r="BC48" s="1301"/>
      <c r="BD48" s="1301"/>
      <c r="BE48" s="1301"/>
      <c r="BF48" s="1302"/>
      <c r="BG48" s="1302"/>
      <c r="BH48" s="1301"/>
      <c r="BI48" s="1301"/>
      <c r="BJ48" s="1301"/>
      <c r="BK48" s="1301"/>
      <c r="BL48" s="1301"/>
      <c r="BM48" s="1302"/>
      <c r="BN48" s="1302"/>
      <c r="BO48" s="1301"/>
      <c r="BP48" s="1301"/>
      <c r="BQ48" s="1301"/>
      <c r="BR48" s="1301"/>
      <c r="BS48" s="1301"/>
      <c r="BT48" s="1302"/>
      <c r="BU48" s="1302"/>
      <c r="BV48" s="1301"/>
      <c r="BW48" s="1301"/>
      <c r="BX48" s="1301"/>
      <c r="BY48" s="1301"/>
      <c r="BZ48" s="1301"/>
      <c r="CA48" s="1302"/>
      <c r="CB48" s="1302"/>
      <c r="CC48" s="1301"/>
      <c r="CD48" s="1303">
        <f t="shared" si="45"/>
        <v>0</v>
      </c>
      <c r="CE48" s="116"/>
      <c r="CF48" s="117">
        <v>3</v>
      </c>
      <c r="CG48" s="118">
        <f t="shared" si="46"/>
        <v>1.2835940081506774</v>
      </c>
      <c r="CH48" s="119">
        <f t="shared" si="47"/>
        <v>0</v>
      </c>
      <c r="CI48" s="120">
        <f t="shared" si="48"/>
        <v>0</v>
      </c>
      <c r="CJ48" s="121">
        <f t="shared" si="49"/>
        <v>0</v>
      </c>
      <c r="CK48" s="543" t="e">
        <f>14.8*4*I48</f>
        <v>#VALUE!</v>
      </c>
      <c r="CL48" s="543">
        <f>14.8*4*J48</f>
        <v>710.40000000000009</v>
      </c>
      <c r="CM48" s="248">
        <f t="shared" si="50"/>
        <v>284.16000000000003</v>
      </c>
      <c r="CN48" s="543"/>
      <c r="CO48" s="248">
        <v>293.57798165137615</v>
      </c>
      <c r="CP48" s="249">
        <f t="shared" si="51"/>
        <v>0</v>
      </c>
      <c r="CQ48" s="249">
        <f t="shared" si="52"/>
        <v>0</v>
      </c>
      <c r="CR48" s="1318" t="e">
        <f t="shared" si="53"/>
        <v>#DIV/0!</v>
      </c>
      <c r="CS48" s="1279"/>
      <c r="CT48" s="1279"/>
      <c r="CU48" s="1279"/>
      <c r="CV48" s="1279">
        <f t="shared" si="85"/>
        <v>0</v>
      </c>
      <c r="CW48" s="1279"/>
      <c r="CX48" s="1294">
        <f t="shared" si="56"/>
        <v>0</v>
      </c>
      <c r="CY48" s="1295">
        <f t="shared" si="57"/>
        <v>0</v>
      </c>
      <c r="CZ48" s="1296">
        <f t="shared" si="73"/>
        <v>0</v>
      </c>
      <c r="DA48" s="1294">
        <f t="shared" si="58"/>
        <v>0</v>
      </c>
      <c r="DB48" s="1295">
        <f t="shared" si="59"/>
        <v>0</v>
      </c>
      <c r="DC48" s="1296">
        <f t="shared" si="74"/>
        <v>0</v>
      </c>
      <c r="DD48" s="1294">
        <f t="shared" si="60"/>
        <v>0</v>
      </c>
      <c r="DE48" s="1295">
        <f t="shared" si="61"/>
        <v>0</v>
      </c>
      <c r="DF48" s="1296">
        <f t="shared" si="75"/>
        <v>0</v>
      </c>
      <c r="DG48" s="1294">
        <f t="shared" si="62"/>
        <v>0</v>
      </c>
      <c r="DH48" s="1295">
        <f t="shared" si="63"/>
        <v>0</v>
      </c>
      <c r="DI48" s="1296">
        <f t="shared" si="76"/>
        <v>0</v>
      </c>
      <c r="DJ48" s="1294">
        <f t="shared" si="64"/>
        <v>0</v>
      </c>
      <c r="DK48" s="1295">
        <f t="shared" si="65"/>
        <v>0</v>
      </c>
      <c r="DL48" s="1296">
        <f t="shared" si="77"/>
        <v>0</v>
      </c>
      <c r="DM48" s="1294">
        <f t="shared" si="66"/>
        <v>0</v>
      </c>
      <c r="DN48" s="1295">
        <f t="shared" si="67"/>
        <v>0</v>
      </c>
      <c r="DO48" s="1296">
        <f t="shared" si="78"/>
        <v>0</v>
      </c>
      <c r="DP48" s="1294">
        <f t="shared" si="68"/>
        <v>0</v>
      </c>
      <c r="DQ48" s="1295">
        <f t="shared" si="69"/>
        <v>0</v>
      </c>
      <c r="DR48" s="1296">
        <f t="shared" si="70"/>
        <v>0</v>
      </c>
      <c r="DZ48" s="1227"/>
      <c r="EA48" s="1227"/>
      <c r="EB48" s="1227"/>
      <c r="EC48" s="1227"/>
      <c r="ED48" s="1227"/>
      <c r="EE48" s="1227"/>
      <c r="EF48" s="1227"/>
      <c r="EG48" s="1227"/>
      <c r="EH48" s="1227"/>
      <c r="EI48" s="1227"/>
      <c r="EJ48" s="1227"/>
      <c r="EK48" s="1227"/>
      <c r="EL48" s="1227"/>
      <c r="EM48" s="1227"/>
      <c r="EN48" s="1227"/>
      <c r="EO48" s="1227"/>
      <c r="EP48" s="1227"/>
      <c r="EQ48" s="1227"/>
      <c r="ER48" s="1227"/>
      <c r="ES48" s="1227"/>
      <c r="ET48" s="1227"/>
      <c r="EU48" s="1227"/>
      <c r="EV48" s="1227"/>
      <c r="EW48" s="1227"/>
      <c r="EX48" s="1227"/>
      <c r="EY48" s="1227"/>
      <c r="EZ48" s="1227"/>
      <c r="FA48" s="1227"/>
      <c r="FB48" s="1227"/>
      <c r="FC48" s="1227"/>
      <c r="FD48" s="1227"/>
      <c r="FE48" s="1227"/>
      <c r="FF48" s="1227"/>
      <c r="FG48" s="1227"/>
      <c r="FH48" s="1227"/>
      <c r="FI48" s="1227"/>
      <c r="FJ48" s="1227"/>
      <c r="FK48" s="1227"/>
      <c r="FL48" s="1227"/>
      <c r="FM48" s="1227"/>
      <c r="FN48" s="1227"/>
      <c r="FO48" s="1227"/>
      <c r="FP48" s="1227"/>
      <c r="FQ48" s="1227"/>
      <c r="FR48" s="1227"/>
      <c r="FS48" s="1227"/>
      <c r="FT48" s="1227"/>
      <c r="FU48" s="1227"/>
      <c r="FV48" s="1227"/>
      <c r="FW48" s="1227"/>
      <c r="FX48" s="1227"/>
      <c r="FY48" s="1227"/>
      <c r="FZ48" s="1227"/>
      <c r="GA48" s="1227"/>
      <c r="GB48" s="1227"/>
      <c r="GC48" s="1227"/>
      <c r="GD48" s="1227"/>
      <c r="GE48" s="1227"/>
      <c r="GF48" s="1227"/>
      <c r="GG48" s="1227"/>
      <c r="GH48" s="1227"/>
      <c r="GI48" s="1227"/>
      <c r="GJ48" s="1227"/>
      <c r="GK48" s="1227"/>
      <c r="GL48" s="1227"/>
      <c r="GM48" s="1227"/>
      <c r="GN48" s="1227"/>
      <c r="GO48" s="1227"/>
      <c r="GP48" s="1227"/>
      <c r="GQ48" s="1227"/>
      <c r="GR48" s="1227"/>
      <c r="GS48" s="1227"/>
      <c r="GT48" s="1227"/>
      <c r="GU48" s="1227"/>
      <c r="GV48" s="1227"/>
      <c r="GW48" s="1227"/>
      <c r="GX48" s="1227"/>
      <c r="GY48" s="1227"/>
      <c r="GZ48" s="1227"/>
      <c r="HA48" s="1227"/>
      <c r="HB48" s="1227"/>
      <c r="HC48" s="1227"/>
      <c r="HD48" s="1227"/>
      <c r="HE48" s="1227"/>
      <c r="HF48" s="1227"/>
      <c r="HG48" s="1227"/>
      <c r="HH48" s="1227"/>
      <c r="HI48" s="1227"/>
      <c r="HJ48" s="1227"/>
      <c r="HK48" s="1227"/>
      <c r="HL48" s="1227"/>
      <c r="HM48" s="1227"/>
      <c r="HN48" s="1227"/>
      <c r="HO48" s="1227"/>
      <c r="HP48" s="1227"/>
      <c r="HQ48" s="1227"/>
      <c r="HR48" s="1227"/>
      <c r="HS48" s="1227"/>
      <c r="HT48" s="1227"/>
      <c r="HU48" s="1227"/>
      <c r="HV48" s="1227"/>
      <c r="HW48" s="1227"/>
      <c r="HX48" s="1227"/>
      <c r="HY48" s="1227"/>
      <c r="HZ48" s="1227"/>
      <c r="IA48" s="1227"/>
      <c r="IB48" s="1227"/>
      <c r="IC48" s="1227"/>
      <c r="ID48" s="1227"/>
      <c r="IE48" s="1227"/>
      <c r="IF48" s="1227"/>
      <c r="IG48" s="1227"/>
      <c r="IH48" s="1227"/>
      <c r="II48" s="1227"/>
      <c r="IJ48" s="1227"/>
      <c r="IK48" s="1227"/>
      <c r="IL48" s="1227"/>
      <c r="IM48" s="1227"/>
      <c r="IN48" s="1227"/>
      <c r="IO48" s="1227"/>
      <c r="IP48" s="1227"/>
      <c r="IQ48" s="1227"/>
      <c r="IR48" s="1227"/>
      <c r="IS48" s="1227"/>
      <c r="IT48" s="1227"/>
      <c r="IU48" s="1227"/>
      <c r="IV48" s="1227"/>
      <c r="IW48" s="1227"/>
      <c r="IX48" s="1227"/>
      <c r="IY48" s="1227"/>
      <c r="IZ48" s="1227"/>
      <c r="JA48" s="1227"/>
      <c r="JB48" s="1227"/>
      <c r="JC48" s="1227"/>
      <c r="JD48" s="1227"/>
      <c r="JE48" s="1227"/>
      <c r="JF48" s="1227"/>
      <c r="JG48" s="1227"/>
      <c r="JH48" s="1227"/>
      <c r="JI48" s="1227"/>
      <c r="JJ48" s="1227"/>
      <c r="JK48" s="1227"/>
      <c r="JL48" s="1227"/>
      <c r="JM48" s="1227"/>
      <c r="JN48" s="1227"/>
      <c r="JO48" s="1227"/>
      <c r="JP48" s="1227"/>
      <c r="JQ48" s="1227"/>
      <c r="JR48" s="1227"/>
      <c r="JS48" s="1227"/>
      <c r="JT48" s="1227"/>
      <c r="JU48" s="1227"/>
      <c r="JV48" s="1227"/>
      <c r="JW48" s="1227"/>
    </row>
    <row r="49" spans="1:283" hidden="1">
      <c r="A49" s="1283"/>
      <c r="B49" s="1271"/>
      <c r="C49" s="108" t="s">
        <v>338</v>
      </c>
      <c r="D49" s="706">
        <v>0.85416666666666663</v>
      </c>
      <c r="E49" s="1305" t="s">
        <v>322</v>
      </c>
      <c r="F49" s="1305" t="s">
        <v>305</v>
      </c>
      <c r="G49" s="1306" t="str">
        <f t="shared" si="44"/>
        <v>PRIME</v>
      </c>
      <c r="H49" s="1357" t="s">
        <v>295</v>
      </c>
      <c r="I49" s="1306" t="s">
        <v>334</v>
      </c>
      <c r="J49" s="1306" t="s">
        <v>335</v>
      </c>
      <c r="K49" s="1301"/>
      <c r="L49" s="1301"/>
      <c r="M49" s="1301"/>
      <c r="N49" s="1301"/>
      <c r="O49" s="1301"/>
      <c r="P49" s="1302"/>
      <c r="Q49" s="1302"/>
      <c r="R49" s="1301"/>
      <c r="S49" s="1301"/>
      <c r="T49" s="1301"/>
      <c r="U49" s="1301"/>
      <c r="V49" s="1301"/>
      <c r="W49" s="1302"/>
      <c r="X49" s="1302"/>
      <c r="Y49" s="1301"/>
      <c r="Z49" s="1301"/>
      <c r="AA49" s="1301"/>
      <c r="AB49" s="1301"/>
      <c r="AC49" s="1301"/>
      <c r="AD49" s="1302"/>
      <c r="AE49" s="1302"/>
      <c r="AF49" s="1301"/>
      <c r="AG49" s="1301"/>
      <c r="AH49" s="1301"/>
      <c r="AI49" s="1301"/>
      <c r="AJ49" s="1301"/>
      <c r="AK49" s="1302"/>
      <c r="AL49" s="1302"/>
      <c r="AM49" s="1301"/>
      <c r="AN49" s="1301"/>
      <c r="AO49" s="1301"/>
      <c r="AP49" s="1301"/>
      <c r="AQ49" s="1301"/>
      <c r="AR49" s="1302"/>
      <c r="AS49" s="1302"/>
      <c r="AT49" s="1301"/>
      <c r="AU49" s="1301"/>
      <c r="AV49" s="1301"/>
      <c r="AW49" s="1301"/>
      <c r="AX49" s="1301"/>
      <c r="AY49" s="1302"/>
      <c r="AZ49" s="1302"/>
      <c r="BA49" s="1301"/>
      <c r="BB49" s="1301"/>
      <c r="BC49" s="1301"/>
      <c r="BD49" s="1301"/>
      <c r="BE49" s="1301"/>
      <c r="BF49" s="1302"/>
      <c r="BG49" s="1302"/>
      <c r="BH49" s="1301"/>
      <c r="BI49" s="1301"/>
      <c r="BJ49" s="1301"/>
      <c r="BK49" s="1301"/>
      <c r="BL49" s="1301"/>
      <c r="BM49" s="1302"/>
      <c r="BN49" s="1302"/>
      <c r="BO49" s="1301"/>
      <c r="BP49" s="1301"/>
      <c r="BQ49" s="1301"/>
      <c r="BR49" s="1301"/>
      <c r="BS49" s="1301"/>
      <c r="BT49" s="1302"/>
      <c r="BU49" s="1302"/>
      <c r="BV49" s="1301"/>
      <c r="BW49" s="1301"/>
      <c r="BX49" s="1301"/>
      <c r="BY49" s="1301"/>
      <c r="BZ49" s="1301"/>
      <c r="CA49" s="1302"/>
      <c r="CB49" s="1302"/>
      <c r="CC49" s="1301"/>
      <c r="CD49" s="1303">
        <f t="shared" si="45"/>
        <v>0</v>
      </c>
      <c r="CE49" s="116"/>
      <c r="CF49" s="145">
        <v>4.4000000000000004</v>
      </c>
      <c r="CG49" s="118">
        <f t="shared" si="46"/>
        <v>1.8826045452876603</v>
      </c>
      <c r="CH49" s="119">
        <f t="shared" si="47"/>
        <v>0</v>
      </c>
      <c r="CI49" s="120">
        <f t="shared" si="48"/>
        <v>0</v>
      </c>
      <c r="CJ49" s="121">
        <f t="shared" si="49"/>
        <v>0</v>
      </c>
      <c r="CK49" s="543" t="e">
        <f>12.4*2.5*I49</f>
        <v>#VALUE!</v>
      </c>
      <c r="CL49" s="543">
        <f>12.4*2.5*J49</f>
        <v>372</v>
      </c>
      <c r="CM49" s="248">
        <f t="shared" si="50"/>
        <v>148.80000000000001</v>
      </c>
      <c r="CN49" s="543"/>
      <c r="CO49" s="248">
        <v>293.57798165137615</v>
      </c>
      <c r="CP49" s="249">
        <f t="shared" si="51"/>
        <v>0</v>
      </c>
      <c r="CQ49" s="249">
        <f t="shared" si="52"/>
        <v>0</v>
      </c>
      <c r="CR49" s="1318" t="e">
        <f t="shared" si="53"/>
        <v>#DIV/0!</v>
      </c>
      <c r="CS49" s="1279"/>
      <c r="CT49" s="1279"/>
      <c r="CU49" s="1279"/>
      <c r="CV49" s="1279">
        <f t="shared" si="85"/>
        <v>0</v>
      </c>
      <c r="CW49" s="1279"/>
      <c r="CX49" s="1294">
        <f t="shared" si="56"/>
        <v>0</v>
      </c>
      <c r="CY49" s="1295">
        <f t="shared" si="57"/>
        <v>0</v>
      </c>
      <c r="CZ49" s="1296">
        <f t="shared" si="73"/>
        <v>0</v>
      </c>
      <c r="DA49" s="1294">
        <f t="shared" si="58"/>
        <v>0</v>
      </c>
      <c r="DB49" s="1295">
        <f t="shared" si="59"/>
        <v>0</v>
      </c>
      <c r="DC49" s="1296">
        <f t="shared" si="74"/>
        <v>0</v>
      </c>
      <c r="DD49" s="1294">
        <f t="shared" si="60"/>
        <v>0</v>
      </c>
      <c r="DE49" s="1295">
        <f t="shared" si="61"/>
        <v>0</v>
      </c>
      <c r="DF49" s="1296">
        <f t="shared" si="75"/>
        <v>0</v>
      </c>
      <c r="DG49" s="1294">
        <f t="shared" si="62"/>
        <v>0</v>
      </c>
      <c r="DH49" s="1295">
        <f t="shared" si="63"/>
        <v>0</v>
      </c>
      <c r="DI49" s="1296">
        <f t="shared" si="76"/>
        <v>0</v>
      </c>
      <c r="DJ49" s="1294">
        <f t="shared" si="64"/>
        <v>0</v>
      </c>
      <c r="DK49" s="1295">
        <f t="shared" si="65"/>
        <v>0</v>
      </c>
      <c r="DL49" s="1296">
        <f t="shared" si="77"/>
        <v>0</v>
      </c>
      <c r="DM49" s="1294">
        <f t="shared" si="66"/>
        <v>0</v>
      </c>
      <c r="DN49" s="1295">
        <f t="shared" si="67"/>
        <v>0</v>
      </c>
      <c r="DO49" s="1296">
        <f t="shared" si="78"/>
        <v>0</v>
      </c>
      <c r="DP49" s="1294">
        <f t="shared" si="68"/>
        <v>0</v>
      </c>
      <c r="DQ49" s="1295">
        <f t="shared" si="69"/>
        <v>0</v>
      </c>
      <c r="DR49" s="1296">
        <f t="shared" si="70"/>
        <v>0</v>
      </c>
    </row>
    <row r="50" spans="1:283" hidden="1">
      <c r="A50" s="1283"/>
      <c r="B50" s="1271"/>
      <c r="C50" s="108" t="s">
        <v>339</v>
      </c>
      <c r="D50" s="706">
        <v>0.88541666666666663</v>
      </c>
      <c r="E50" s="1305" t="s">
        <v>322</v>
      </c>
      <c r="F50" s="1305" t="s">
        <v>305</v>
      </c>
      <c r="G50" s="1306" t="str">
        <f t="shared" si="44"/>
        <v>PRIME</v>
      </c>
      <c r="H50" s="1357" t="s">
        <v>295</v>
      </c>
      <c r="I50" s="1306" t="s">
        <v>334</v>
      </c>
      <c r="J50" s="1306" t="s">
        <v>335</v>
      </c>
      <c r="K50" s="1301"/>
      <c r="L50" s="1301"/>
      <c r="M50" s="1301"/>
      <c r="N50" s="1301"/>
      <c r="O50" s="1301"/>
      <c r="P50" s="1302"/>
      <c r="Q50" s="1302"/>
      <c r="R50" s="1301"/>
      <c r="S50" s="1301"/>
      <c r="T50" s="1301"/>
      <c r="U50" s="1301"/>
      <c r="V50" s="1301"/>
      <c r="W50" s="1302"/>
      <c r="X50" s="1302"/>
      <c r="Y50" s="1301"/>
      <c r="Z50" s="1301"/>
      <c r="AA50" s="1301"/>
      <c r="AB50" s="1301"/>
      <c r="AC50" s="1301"/>
      <c r="AD50" s="1302"/>
      <c r="AE50" s="1302"/>
      <c r="AF50" s="1301"/>
      <c r="AG50" s="1301"/>
      <c r="AH50" s="1301"/>
      <c r="AI50" s="1301"/>
      <c r="AJ50" s="1301"/>
      <c r="AK50" s="1302"/>
      <c r="AL50" s="1302"/>
      <c r="AM50" s="1301"/>
      <c r="AN50" s="1301"/>
      <c r="AO50" s="1301"/>
      <c r="AP50" s="1301"/>
      <c r="AQ50" s="1301"/>
      <c r="AR50" s="1302"/>
      <c r="AS50" s="1302"/>
      <c r="AT50" s="1301"/>
      <c r="AU50" s="1301"/>
      <c r="AV50" s="1301"/>
      <c r="AW50" s="1301"/>
      <c r="AX50" s="1301"/>
      <c r="AY50" s="1302"/>
      <c r="AZ50" s="1302"/>
      <c r="BA50" s="1301"/>
      <c r="BB50" s="1301"/>
      <c r="BC50" s="1301"/>
      <c r="BD50" s="1301"/>
      <c r="BE50" s="1301"/>
      <c r="BF50" s="1302"/>
      <c r="BG50" s="1302"/>
      <c r="BH50" s="1301"/>
      <c r="BI50" s="1301"/>
      <c r="BJ50" s="1301"/>
      <c r="BK50" s="1301"/>
      <c r="BL50" s="1301"/>
      <c r="BM50" s="1302"/>
      <c r="BN50" s="1302"/>
      <c r="BO50" s="1301"/>
      <c r="BP50" s="1301"/>
      <c r="BQ50" s="1301"/>
      <c r="BR50" s="1301"/>
      <c r="BS50" s="1301"/>
      <c r="BT50" s="1302"/>
      <c r="BU50" s="1302"/>
      <c r="BV50" s="1301"/>
      <c r="BW50" s="1301"/>
      <c r="BX50" s="1301"/>
      <c r="BY50" s="1301"/>
      <c r="BZ50" s="1301"/>
      <c r="CA50" s="1302"/>
      <c r="CB50" s="1302"/>
      <c r="CC50" s="1301"/>
      <c r="CD50" s="1303">
        <f t="shared" si="45"/>
        <v>0</v>
      </c>
      <c r="CE50" s="116"/>
      <c r="CF50" s="145">
        <v>4.5999999999999996</v>
      </c>
      <c r="CG50" s="118">
        <f t="shared" si="46"/>
        <v>1.9681774791643718</v>
      </c>
      <c r="CH50" s="119">
        <f t="shared" si="47"/>
        <v>0</v>
      </c>
      <c r="CI50" s="120">
        <f t="shared" si="48"/>
        <v>0</v>
      </c>
      <c r="CJ50" s="121">
        <f t="shared" si="49"/>
        <v>0</v>
      </c>
      <c r="CK50" s="543">
        <f>1417/2</f>
        <v>708.5</v>
      </c>
      <c r="CL50" s="543">
        <f>1417/2</f>
        <v>708.5</v>
      </c>
      <c r="CM50" s="248">
        <f t="shared" si="50"/>
        <v>283.39999999999998</v>
      </c>
      <c r="CN50" s="543"/>
      <c r="CO50" s="248">
        <v>293.57798165137615</v>
      </c>
      <c r="CP50" s="249">
        <f t="shared" si="51"/>
        <v>0</v>
      </c>
      <c r="CQ50" s="249">
        <f t="shared" si="52"/>
        <v>0</v>
      </c>
      <c r="CR50" s="1318" t="e">
        <f t="shared" si="53"/>
        <v>#DIV/0!</v>
      </c>
      <c r="CS50" s="1279"/>
      <c r="CT50" s="1279"/>
      <c r="CU50" s="1279"/>
      <c r="CV50" s="1279">
        <f t="shared" si="85"/>
        <v>0</v>
      </c>
      <c r="CW50" s="1279"/>
      <c r="CX50" s="1294">
        <f t="shared" si="56"/>
        <v>0</v>
      </c>
      <c r="CY50" s="1295">
        <f t="shared" si="57"/>
        <v>0</v>
      </c>
      <c r="CZ50" s="1296">
        <f t="shared" si="73"/>
        <v>0</v>
      </c>
      <c r="DA50" s="1294">
        <f t="shared" si="58"/>
        <v>0</v>
      </c>
      <c r="DB50" s="1295">
        <f t="shared" si="59"/>
        <v>0</v>
      </c>
      <c r="DC50" s="1296">
        <f t="shared" si="74"/>
        <v>0</v>
      </c>
      <c r="DD50" s="1294">
        <f t="shared" si="60"/>
        <v>0</v>
      </c>
      <c r="DE50" s="1295">
        <f t="shared" si="61"/>
        <v>0</v>
      </c>
      <c r="DF50" s="1296">
        <f t="shared" si="75"/>
        <v>0</v>
      </c>
      <c r="DG50" s="1294">
        <f t="shared" si="62"/>
        <v>0</v>
      </c>
      <c r="DH50" s="1295">
        <f t="shared" si="63"/>
        <v>0</v>
      </c>
      <c r="DI50" s="1296">
        <f t="shared" si="76"/>
        <v>0</v>
      </c>
      <c r="DJ50" s="1294">
        <f t="shared" si="64"/>
        <v>0</v>
      </c>
      <c r="DK50" s="1295">
        <f t="shared" si="65"/>
        <v>0</v>
      </c>
      <c r="DL50" s="1296">
        <f t="shared" si="77"/>
        <v>0</v>
      </c>
      <c r="DM50" s="1294">
        <f t="shared" si="66"/>
        <v>0</v>
      </c>
      <c r="DN50" s="1295">
        <f t="shared" si="67"/>
        <v>0</v>
      </c>
      <c r="DO50" s="1296">
        <f t="shared" si="78"/>
        <v>0</v>
      </c>
      <c r="DP50" s="1294">
        <f t="shared" si="68"/>
        <v>0</v>
      </c>
      <c r="DQ50" s="1295">
        <f t="shared" si="69"/>
        <v>0</v>
      </c>
      <c r="DR50" s="1296">
        <f t="shared" si="70"/>
        <v>0</v>
      </c>
    </row>
    <row r="51" spans="1:283" hidden="1">
      <c r="A51" s="1283"/>
      <c r="B51" s="1271"/>
      <c r="C51" s="108" t="s">
        <v>331</v>
      </c>
      <c r="D51" s="706">
        <v>0.89583333333333337</v>
      </c>
      <c r="E51" s="1305" t="s">
        <v>325</v>
      </c>
      <c r="F51" s="1305" t="s">
        <v>286</v>
      </c>
      <c r="G51" s="1306" t="str">
        <f t="shared" si="44"/>
        <v>PRIME</v>
      </c>
      <c r="H51" s="1357" t="s">
        <v>295</v>
      </c>
      <c r="I51" s="1306" t="s">
        <v>334</v>
      </c>
      <c r="J51" s="1306" t="s">
        <v>335</v>
      </c>
      <c r="K51" s="1301"/>
      <c r="L51" s="1301"/>
      <c r="M51" s="1301"/>
      <c r="N51" s="1301"/>
      <c r="O51" s="1301"/>
      <c r="P51" s="1302"/>
      <c r="Q51" s="1302"/>
      <c r="R51" s="1301"/>
      <c r="S51" s="1301"/>
      <c r="T51" s="1301"/>
      <c r="U51" s="1301"/>
      <c r="V51" s="1301"/>
      <c r="W51" s="1302"/>
      <c r="X51" s="1302"/>
      <c r="Y51" s="1301"/>
      <c r="Z51" s="1301"/>
      <c r="AA51" s="1301"/>
      <c r="AB51" s="1301"/>
      <c r="AC51" s="1301"/>
      <c r="AD51" s="1302"/>
      <c r="AE51" s="1302"/>
      <c r="AF51" s="1301"/>
      <c r="AG51" s="1301"/>
      <c r="AH51" s="1301"/>
      <c r="AI51" s="1301"/>
      <c r="AJ51" s="1301"/>
      <c r="AK51" s="1302"/>
      <c r="AL51" s="1302"/>
      <c r="AM51" s="1301"/>
      <c r="AN51" s="1301"/>
      <c r="AO51" s="1301"/>
      <c r="AP51" s="1301"/>
      <c r="AQ51" s="1301"/>
      <c r="AR51" s="1302"/>
      <c r="AS51" s="1302"/>
      <c r="AT51" s="1301"/>
      <c r="AU51" s="1301"/>
      <c r="AV51" s="1301"/>
      <c r="AW51" s="1301"/>
      <c r="AX51" s="1301"/>
      <c r="AY51" s="1302"/>
      <c r="AZ51" s="1302"/>
      <c r="BA51" s="1301"/>
      <c r="BB51" s="1301"/>
      <c r="BC51" s="1301"/>
      <c r="BD51" s="1301"/>
      <c r="BE51" s="1301"/>
      <c r="BF51" s="1302"/>
      <c r="BG51" s="1302"/>
      <c r="BH51" s="1301"/>
      <c r="BI51" s="1301"/>
      <c r="BJ51" s="1301"/>
      <c r="BK51" s="1301"/>
      <c r="BL51" s="1301"/>
      <c r="BM51" s="1302"/>
      <c r="BN51" s="1302"/>
      <c r="BO51" s="1301"/>
      <c r="BP51" s="1301"/>
      <c r="BQ51" s="1301"/>
      <c r="BR51" s="1301"/>
      <c r="BS51" s="1301"/>
      <c r="BT51" s="1302"/>
      <c r="BU51" s="1302"/>
      <c r="BV51" s="1301"/>
      <c r="BW51" s="1301"/>
      <c r="BX51" s="1301"/>
      <c r="BY51" s="1301"/>
      <c r="BZ51" s="1301"/>
      <c r="CA51" s="1302"/>
      <c r="CB51" s="1302"/>
      <c r="CC51" s="1301"/>
      <c r="CD51" s="1303">
        <f t="shared" si="45"/>
        <v>0</v>
      </c>
      <c r="CE51" s="116"/>
      <c r="CF51" s="117">
        <v>3</v>
      </c>
      <c r="CG51" s="118">
        <f t="shared" si="46"/>
        <v>1.2835940081506774</v>
      </c>
      <c r="CH51" s="119">
        <f t="shared" si="47"/>
        <v>0</v>
      </c>
      <c r="CI51" s="120">
        <f t="shared" si="48"/>
        <v>0</v>
      </c>
      <c r="CJ51" s="121">
        <f t="shared" si="49"/>
        <v>0</v>
      </c>
      <c r="CK51" s="543">
        <f>1417/2</f>
        <v>708.5</v>
      </c>
      <c r="CL51" s="543">
        <f>1417/2</f>
        <v>708.5</v>
      </c>
      <c r="CM51" s="248">
        <f t="shared" si="50"/>
        <v>283.39999999999998</v>
      </c>
      <c r="CN51" s="543"/>
      <c r="CO51" s="248">
        <v>293.57798165137615</v>
      </c>
      <c r="CP51" s="249">
        <f t="shared" si="51"/>
        <v>0</v>
      </c>
      <c r="CQ51" s="249">
        <f t="shared" si="52"/>
        <v>0</v>
      </c>
      <c r="CR51" s="1318" t="e">
        <f t="shared" si="53"/>
        <v>#DIV/0!</v>
      </c>
      <c r="CS51" s="1279"/>
      <c r="CT51" s="1279"/>
      <c r="CU51" s="1279"/>
      <c r="CV51" s="1279">
        <f t="shared" si="85"/>
        <v>0</v>
      </c>
      <c r="CW51" s="1279"/>
      <c r="CX51" s="1294">
        <f t="shared" si="56"/>
        <v>0</v>
      </c>
      <c r="CY51" s="1295">
        <f t="shared" si="57"/>
        <v>0</v>
      </c>
      <c r="CZ51" s="1296">
        <f t="shared" si="73"/>
        <v>0</v>
      </c>
      <c r="DA51" s="1294">
        <f t="shared" si="58"/>
        <v>0</v>
      </c>
      <c r="DB51" s="1295">
        <f t="shared" si="59"/>
        <v>0</v>
      </c>
      <c r="DC51" s="1296">
        <f t="shared" si="74"/>
        <v>0</v>
      </c>
      <c r="DD51" s="1294">
        <f t="shared" si="60"/>
        <v>0</v>
      </c>
      <c r="DE51" s="1295">
        <f t="shared" si="61"/>
        <v>0</v>
      </c>
      <c r="DF51" s="1296">
        <f t="shared" si="75"/>
        <v>0</v>
      </c>
      <c r="DG51" s="1294">
        <f t="shared" si="62"/>
        <v>0</v>
      </c>
      <c r="DH51" s="1295">
        <f t="shared" si="63"/>
        <v>0</v>
      </c>
      <c r="DI51" s="1296">
        <f t="shared" si="76"/>
        <v>0</v>
      </c>
      <c r="DJ51" s="1294">
        <f t="shared" si="64"/>
        <v>0</v>
      </c>
      <c r="DK51" s="1295">
        <f t="shared" si="65"/>
        <v>0</v>
      </c>
      <c r="DL51" s="1296">
        <f t="shared" si="77"/>
        <v>0</v>
      </c>
      <c r="DM51" s="1294">
        <f t="shared" si="66"/>
        <v>0</v>
      </c>
      <c r="DN51" s="1295">
        <f t="shared" si="67"/>
        <v>0</v>
      </c>
      <c r="DO51" s="1296">
        <f t="shared" si="78"/>
        <v>0</v>
      </c>
      <c r="DP51" s="1294">
        <f t="shared" si="68"/>
        <v>0</v>
      </c>
      <c r="DQ51" s="1295">
        <f t="shared" si="69"/>
        <v>0</v>
      </c>
      <c r="DR51" s="1296">
        <f t="shared" si="70"/>
        <v>0</v>
      </c>
    </row>
    <row r="52" spans="1:283" hidden="1">
      <c r="A52" s="1283"/>
      <c r="B52" s="1271"/>
      <c r="C52" s="108" t="s">
        <v>332</v>
      </c>
      <c r="D52" s="706">
        <v>0.91666666666666663</v>
      </c>
      <c r="E52" s="1305" t="s">
        <v>322</v>
      </c>
      <c r="F52" s="1305" t="s">
        <v>305</v>
      </c>
      <c r="G52" s="1306" t="str">
        <f t="shared" si="44"/>
        <v>PRIME</v>
      </c>
      <c r="H52" s="1357" t="s">
        <v>295</v>
      </c>
      <c r="I52" s="1306" t="s">
        <v>334</v>
      </c>
      <c r="J52" s="1306" t="s">
        <v>335</v>
      </c>
      <c r="K52" s="1301"/>
      <c r="L52" s="1301"/>
      <c r="M52" s="1301"/>
      <c r="N52" s="1301"/>
      <c r="O52" s="1301"/>
      <c r="P52" s="1302"/>
      <c r="Q52" s="1302"/>
      <c r="R52" s="1301"/>
      <c r="S52" s="1301"/>
      <c r="T52" s="1301"/>
      <c r="U52" s="1301"/>
      <c r="V52" s="1301"/>
      <c r="W52" s="1302"/>
      <c r="X52" s="1302"/>
      <c r="Y52" s="1301"/>
      <c r="Z52" s="1301"/>
      <c r="AA52" s="1301"/>
      <c r="AB52" s="1301"/>
      <c r="AC52" s="1301"/>
      <c r="AD52" s="1302"/>
      <c r="AE52" s="1302"/>
      <c r="AF52" s="1301"/>
      <c r="AG52" s="1301"/>
      <c r="AH52" s="1301"/>
      <c r="AI52" s="1301"/>
      <c r="AJ52" s="1301"/>
      <c r="AK52" s="1302"/>
      <c r="AL52" s="1302"/>
      <c r="AM52" s="1301"/>
      <c r="AN52" s="1301"/>
      <c r="AO52" s="1301"/>
      <c r="AP52" s="1301"/>
      <c r="AQ52" s="1301"/>
      <c r="AR52" s="1302"/>
      <c r="AS52" s="1302"/>
      <c r="AT52" s="1301"/>
      <c r="AU52" s="1301"/>
      <c r="AV52" s="1301"/>
      <c r="AW52" s="1301"/>
      <c r="AX52" s="1301"/>
      <c r="AY52" s="1302"/>
      <c r="AZ52" s="1302"/>
      <c r="BA52" s="1301"/>
      <c r="BB52" s="1301"/>
      <c r="BC52" s="1301"/>
      <c r="BD52" s="1301"/>
      <c r="BE52" s="1301"/>
      <c r="BF52" s="1302"/>
      <c r="BG52" s="1302"/>
      <c r="BH52" s="1301"/>
      <c r="BI52" s="1301"/>
      <c r="BJ52" s="1301"/>
      <c r="BK52" s="1301"/>
      <c r="BL52" s="1301"/>
      <c r="BM52" s="1302"/>
      <c r="BN52" s="1302"/>
      <c r="BO52" s="1301"/>
      <c r="BP52" s="1301"/>
      <c r="BQ52" s="1301"/>
      <c r="BR52" s="1301"/>
      <c r="BS52" s="1301"/>
      <c r="BT52" s="1302"/>
      <c r="BU52" s="1302"/>
      <c r="BV52" s="1301"/>
      <c r="BW52" s="1301"/>
      <c r="BX52" s="1301"/>
      <c r="BY52" s="1301"/>
      <c r="BZ52" s="1301"/>
      <c r="CA52" s="1302"/>
      <c r="CB52" s="1302"/>
      <c r="CC52" s="1301"/>
      <c r="CD52" s="1303">
        <f t="shared" si="45"/>
        <v>0</v>
      </c>
      <c r="CE52" s="116"/>
      <c r="CF52" s="117">
        <v>1.8</v>
      </c>
      <c r="CG52" s="118">
        <f t="shared" si="46"/>
        <v>0.77015640489040638</v>
      </c>
      <c r="CH52" s="119">
        <f t="shared" si="47"/>
        <v>0</v>
      </c>
      <c r="CI52" s="120">
        <f t="shared" si="48"/>
        <v>0</v>
      </c>
      <c r="CJ52" s="121">
        <f t="shared" si="49"/>
        <v>0</v>
      </c>
      <c r="CK52" s="543" t="e">
        <f>12.4*5*I52</f>
        <v>#VALUE!</v>
      </c>
      <c r="CL52" s="543">
        <f>12.4*5*J52</f>
        <v>744</v>
      </c>
      <c r="CM52" s="248">
        <f t="shared" si="50"/>
        <v>297.60000000000002</v>
      </c>
      <c r="CN52" s="543"/>
      <c r="CO52" s="248">
        <v>293.57798165137615</v>
      </c>
      <c r="CP52" s="249">
        <f t="shared" si="51"/>
        <v>0</v>
      </c>
      <c r="CQ52" s="249">
        <f t="shared" si="52"/>
        <v>0</v>
      </c>
      <c r="CR52" s="1318" t="e">
        <f t="shared" si="53"/>
        <v>#DIV/0!</v>
      </c>
      <c r="CS52" s="1279"/>
      <c r="CT52" s="1279"/>
      <c r="CU52" s="1279"/>
      <c r="CV52" s="1279">
        <f t="shared" si="85"/>
        <v>0</v>
      </c>
      <c r="CW52" s="1279"/>
      <c r="CX52" s="1294">
        <f t="shared" si="56"/>
        <v>0</v>
      </c>
      <c r="CY52" s="1295">
        <f t="shared" si="57"/>
        <v>0</v>
      </c>
      <c r="CZ52" s="1296">
        <f t="shared" si="73"/>
        <v>0</v>
      </c>
      <c r="DA52" s="1294">
        <f t="shared" si="58"/>
        <v>0</v>
      </c>
      <c r="DB52" s="1295">
        <f t="shared" si="59"/>
        <v>0</v>
      </c>
      <c r="DC52" s="1296">
        <f t="shared" si="74"/>
        <v>0</v>
      </c>
      <c r="DD52" s="1294">
        <f t="shared" si="60"/>
        <v>0</v>
      </c>
      <c r="DE52" s="1295">
        <f t="shared" si="61"/>
        <v>0</v>
      </c>
      <c r="DF52" s="1296">
        <f t="shared" si="75"/>
        <v>0</v>
      </c>
      <c r="DG52" s="1294">
        <f t="shared" si="62"/>
        <v>0</v>
      </c>
      <c r="DH52" s="1295">
        <f t="shared" si="63"/>
        <v>0</v>
      </c>
      <c r="DI52" s="1296">
        <f t="shared" si="76"/>
        <v>0</v>
      </c>
      <c r="DJ52" s="1294">
        <f t="shared" si="64"/>
        <v>0</v>
      </c>
      <c r="DK52" s="1295">
        <f t="shared" si="65"/>
        <v>0</v>
      </c>
      <c r="DL52" s="1296">
        <f t="shared" si="77"/>
        <v>0</v>
      </c>
      <c r="DM52" s="1294">
        <f t="shared" si="66"/>
        <v>0</v>
      </c>
      <c r="DN52" s="1295">
        <f t="shared" si="67"/>
        <v>0</v>
      </c>
      <c r="DO52" s="1296">
        <f t="shared" si="78"/>
        <v>0</v>
      </c>
      <c r="DP52" s="1294">
        <f t="shared" si="68"/>
        <v>0</v>
      </c>
      <c r="DQ52" s="1295">
        <f t="shared" si="69"/>
        <v>0</v>
      </c>
      <c r="DR52" s="1296">
        <f t="shared" si="70"/>
        <v>0</v>
      </c>
    </row>
    <row r="53" spans="1:283" hidden="1">
      <c r="A53" s="1283"/>
      <c r="B53" s="1271"/>
      <c r="C53" s="108" t="s">
        <v>324</v>
      </c>
      <c r="D53" s="706">
        <v>0.91666666666666663</v>
      </c>
      <c r="E53" s="1305" t="s">
        <v>325</v>
      </c>
      <c r="F53" s="1305" t="s">
        <v>287</v>
      </c>
      <c r="G53" s="1306" t="str">
        <f t="shared" si="44"/>
        <v>PRIME</v>
      </c>
      <c r="H53" s="1358" t="s">
        <v>295</v>
      </c>
      <c r="I53" s="1306" t="s">
        <v>334</v>
      </c>
      <c r="J53" s="1306" t="s">
        <v>335</v>
      </c>
      <c r="K53" s="1301"/>
      <c r="L53" s="1301"/>
      <c r="M53" s="1301"/>
      <c r="N53" s="1301"/>
      <c r="O53" s="1301"/>
      <c r="P53" s="1302"/>
      <c r="Q53" s="1302"/>
      <c r="R53" s="1301"/>
      <c r="S53" s="1301"/>
      <c r="T53" s="1301"/>
      <c r="U53" s="1301"/>
      <c r="V53" s="1301"/>
      <c r="W53" s="1302"/>
      <c r="X53" s="1302"/>
      <c r="Y53" s="1301"/>
      <c r="Z53" s="1301"/>
      <c r="AA53" s="1301"/>
      <c r="AB53" s="1301"/>
      <c r="AC53" s="1301"/>
      <c r="AD53" s="1302"/>
      <c r="AE53" s="1302"/>
      <c r="AF53" s="1301"/>
      <c r="AG53" s="1301"/>
      <c r="AH53" s="1301"/>
      <c r="AI53" s="1301"/>
      <c r="AJ53" s="1301"/>
      <c r="AK53" s="1302"/>
      <c r="AL53" s="1302"/>
      <c r="AM53" s="1301"/>
      <c r="AN53" s="1301"/>
      <c r="AO53" s="1301"/>
      <c r="AP53" s="1301"/>
      <c r="AQ53" s="1301"/>
      <c r="AR53" s="1302"/>
      <c r="AS53" s="1302"/>
      <c r="AT53" s="1301"/>
      <c r="AU53" s="1301"/>
      <c r="AV53" s="1301"/>
      <c r="AW53" s="1301"/>
      <c r="AX53" s="1301"/>
      <c r="AY53" s="1302"/>
      <c r="AZ53" s="1302"/>
      <c r="BA53" s="1301"/>
      <c r="BB53" s="1301"/>
      <c r="BC53" s="1301"/>
      <c r="BD53" s="1301"/>
      <c r="BE53" s="1301"/>
      <c r="BF53" s="1302"/>
      <c r="BG53" s="1302"/>
      <c r="BH53" s="1301"/>
      <c r="BI53" s="1301"/>
      <c r="BJ53" s="1301"/>
      <c r="BK53" s="1301"/>
      <c r="BL53" s="1301"/>
      <c r="BM53" s="1302"/>
      <c r="BN53" s="1302"/>
      <c r="BO53" s="1301"/>
      <c r="BP53" s="1301"/>
      <c r="BQ53" s="1301"/>
      <c r="BR53" s="1301"/>
      <c r="BS53" s="1301"/>
      <c r="BT53" s="1302"/>
      <c r="BU53" s="1302"/>
      <c r="BV53" s="1301"/>
      <c r="BW53" s="1301"/>
      <c r="BX53" s="1301"/>
      <c r="BY53" s="1301"/>
      <c r="BZ53" s="1301"/>
      <c r="CA53" s="1302"/>
      <c r="CB53" s="1302"/>
      <c r="CC53" s="1301"/>
      <c r="CD53" s="1303">
        <f t="shared" si="45"/>
        <v>0</v>
      </c>
      <c r="CE53" s="116"/>
      <c r="CF53" s="117">
        <v>3</v>
      </c>
      <c r="CG53" s="118">
        <f t="shared" si="46"/>
        <v>1.2835940081506774</v>
      </c>
      <c r="CH53" s="119">
        <f t="shared" si="47"/>
        <v>0</v>
      </c>
      <c r="CI53" s="120">
        <f t="shared" si="48"/>
        <v>0</v>
      </c>
      <c r="CJ53" s="121">
        <f t="shared" si="49"/>
        <v>0</v>
      </c>
      <c r="CK53" s="543" t="e">
        <f>12.4*5*I53</f>
        <v>#VALUE!</v>
      </c>
      <c r="CL53" s="543">
        <f>12.4*5*J53</f>
        <v>744</v>
      </c>
      <c r="CM53" s="248">
        <f t="shared" si="50"/>
        <v>297.60000000000002</v>
      </c>
      <c r="CN53" s="543"/>
      <c r="CO53" s="248">
        <v>293.57798165137615</v>
      </c>
      <c r="CP53" s="249">
        <f t="shared" si="51"/>
        <v>0</v>
      </c>
      <c r="CQ53" s="249">
        <f t="shared" si="52"/>
        <v>0</v>
      </c>
      <c r="CR53" s="1318" t="e">
        <f t="shared" si="53"/>
        <v>#DIV/0!</v>
      </c>
      <c r="CS53" s="1279"/>
      <c r="CT53" s="1279"/>
      <c r="CU53" s="1279"/>
      <c r="CV53" s="1279">
        <f t="shared" si="85"/>
        <v>0</v>
      </c>
      <c r="CW53" s="1279"/>
      <c r="CX53" s="1294">
        <f t="shared" si="56"/>
        <v>0</v>
      </c>
      <c r="CY53" s="1295">
        <f t="shared" si="57"/>
        <v>0</v>
      </c>
      <c r="CZ53" s="1296">
        <f t="shared" si="73"/>
        <v>0</v>
      </c>
      <c r="DA53" s="1294">
        <f t="shared" si="58"/>
        <v>0</v>
      </c>
      <c r="DB53" s="1295">
        <f t="shared" si="59"/>
        <v>0</v>
      </c>
      <c r="DC53" s="1296">
        <f t="shared" si="74"/>
        <v>0</v>
      </c>
      <c r="DD53" s="1294">
        <f t="shared" si="60"/>
        <v>0</v>
      </c>
      <c r="DE53" s="1295">
        <f t="shared" si="61"/>
        <v>0</v>
      </c>
      <c r="DF53" s="1296">
        <f t="shared" si="75"/>
        <v>0</v>
      </c>
      <c r="DG53" s="1294">
        <f t="shared" si="62"/>
        <v>0</v>
      </c>
      <c r="DH53" s="1295">
        <f t="shared" si="63"/>
        <v>0</v>
      </c>
      <c r="DI53" s="1296">
        <f t="shared" si="76"/>
        <v>0</v>
      </c>
      <c r="DJ53" s="1294">
        <f t="shared" si="64"/>
        <v>0</v>
      </c>
      <c r="DK53" s="1295">
        <f t="shared" si="65"/>
        <v>0</v>
      </c>
      <c r="DL53" s="1296">
        <f t="shared" si="77"/>
        <v>0</v>
      </c>
      <c r="DM53" s="1294">
        <f t="shared" si="66"/>
        <v>0</v>
      </c>
      <c r="DN53" s="1295">
        <f t="shared" si="67"/>
        <v>0</v>
      </c>
      <c r="DO53" s="1296">
        <f t="shared" si="78"/>
        <v>0</v>
      </c>
      <c r="DP53" s="1294">
        <f t="shared" si="68"/>
        <v>0</v>
      </c>
      <c r="DQ53" s="1295">
        <f t="shared" si="69"/>
        <v>0</v>
      </c>
      <c r="DR53" s="1296">
        <f t="shared" si="70"/>
        <v>0</v>
      </c>
    </row>
    <row r="54" spans="1:283" ht="19.149999999999999" customHeight="1" thickBot="1">
      <c r="B54" s="1271"/>
      <c r="C54" s="1998" t="s">
        <v>340</v>
      </c>
      <c r="D54" s="1999"/>
      <c r="E54" s="1999"/>
      <c r="F54" s="1999"/>
      <c r="G54" s="1999"/>
      <c r="H54" s="1999"/>
      <c r="I54" s="1999"/>
      <c r="J54" s="2000"/>
      <c r="K54" s="1320">
        <f t="shared" ref="K54:BV54" si="86">SUM(K22:K53)</f>
        <v>0</v>
      </c>
      <c r="L54" s="1320">
        <f t="shared" si="86"/>
        <v>0</v>
      </c>
      <c r="M54" s="1320">
        <f t="shared" si="86"/>
        <v>0</v>
      </c>
      <c r="N54" s="1320">
        <f t="shared" si="86"/>
        <v>1</v>
      </c>
      <c r="O54" s="1320">
        <f t="shared" si="86"/>
        <v>4</v>
      </c>
      <c r="P54" s="1320">
        <f t="shared" si="86"/>
        <v>1</v>
      </c>
      <c r="Q54" s="1320">
        <f t="shared" si="86"/>
        <v>1</v>
      </c>
      <c r="R54" s="1320">
        <f t="shared" si="86"/>
        <v>5</v>
      </c>
      <c r="S54" s="1320">
        <f t="shared" si="86"/>
        <v>3</v>
      </c>
      <c r="T54" s="1320">
        <f t="shared" si="86"/>
        <v>3</v>
      </c>
      <c r="U54" s="1320">
        <f t="shared" si="86"/>
        <v>1</v>
      </c>
      <c r="V54" s="1320">
        <f t="shared" si="86"/>
        <v>0</v>
      </c>
      <c r="W54" s="1320">
        <f t="shared" si="86"/>
        <v>0</v>
      </c>
      <c r="X54" s="1320">
        <f t="shared" si="86"/>
        <v>0</v>
      </c>
      <c r="Y54" s="1320">
        <f t="shared" si="86"/>
        <v>1</v>
      </c>
      <c r="Z54" s="1320">
        <f t="shared" si="86"/>
        <v>0</v>
      </c>
      <c r="AA54" s="1320">
        <f t="shared" si="86"/>
        <v>0</v>
      </c>
      <c r="AB54" s="1320">
        <f t="shared" si="86"/>
        <v>6</v>
      </c>
      <c r="AC54" s="1320">
        <f t="shared" si="86"/>
        <v>9</v>
      </c>
      <c r="AD54" s="1320">
        <f t="shared" si="86"/>
        <v>0</v>
      </c>
      <c r="AE54" s="1320">
        <f t="shared" si="86"/>
        <v>3</v>
      </c>
      <c r="AF54" s="1320">
        <f t="shared" si="86"/>
        <v>8</v>
      </c>
      <c r="AG54" s="1320">
        <f t="shared" si="86"/>
        <v>7</v>
      </c>
      <c r="AH54" s="1320">
        <f t="shared" si="86"/>
        <v>4</v>
      </c>
      <c r="AI54" s="1320">
        <f t="shared" si="86"/>
        <v>5</v>
      </c>
      <c r="AJ54" s="1320">
        <f t="shared" si="86"/>
        <v>3</v>
      </c>
      <c r="AK54" s="1320">
        <f t="shared" si="86"/>
        <v>0</v>
      </c>
      <c r="AL54" s="1320">
        <f t="shared" si="86"/>
        <v>2</v>
      </c>
      <c r="AM54" s="1320">
        <f t="shared" si="86"/>
        <v>0</v>
      </c>
      <c r="AN54" s="1320">
        <f t="shared" si="86"/>
        <v>0</v>
      </c>
      <c r="AO54" s="1320">
        <f t="shared" si="86"/>
        <v>6</v>
      </c>
      <c r="AP54" s="1320">
        <f t="shared" si="86"/>
        <v>6</v>
      </c>
      <c r="AQ54" s="1320">
        <f t="shared" si="86"/>
        <v>2</v>
      </c>
      <c r="AR54" s="1320">
        <f t="shared" si="86"/>
        <v>0</v>
      </c>
      <c r="AS54" s="1320">
        <f t="shared" si="86"/>
        <v>6</v>
      </c>
      <c r="AT54" s="1320">
        <f t="shared" si="86"/>
        <v>6</v>
      </c>
      <c r="AU54" s="1320">
        <f t="shared" si="86"/>
        <v>3</v>
      </c>
      <c r="AV54" s="1320">
        <f t="shared" si="86"/>
        <v>0</v>
      </c>
      <c r="AW54" s="1320">
        <f t="shared" si="86"/>
        <v>3</v>
      </c>
      <c r="AX54" s="1320">
        <f t="shared" si="86"/>
        <v>0</v>
      </c>
      <c r="AY54" s="1320">
        <f t="shared" si="86"/>
        <v>0</v>
      </c>
      <c r="AZ54" s="1320">
        <f t="shared" si="86"/>
        <v>0</v>
      </c>
      <c r="BA54" s="1320">
        <f t="shared" si="86"/>
        <v>0</v>
      </c>
      <c r="BB54" s="1320">
        <f t="shared" si="86"/>
        <v>0</v>
      </c>
      <c r="BC54" s="1320">
        <f t="shared" si="86"/>
        <v>0</v>
      </c>
      <c r="BD54" s="1320">
        <f t="shared" si="86"/>
        <v>0</v>
      </c>
      <c r="BE54" s="1320">
        <f t="shared" si="86"/>
        <v>0</v>
      </c>
      <c r="BF54" s="1320">
        <f t="shared" si="86"/>
        <v>0</v>
      </c>
      <c r="BG54" s="1320">
        <f t="shared" si="86"/>
        <v>0</v>
      </c>
      <c r="BH54" s="1320">
        <f t="shared" si="86"/>
        <v>0</v>
      </c>
      <c r="BI54" s="1320">
        <f t="shared" si="86"/>
        <v>0</v>
      </c>
      <c r="BJ54" s="1320">
        <f t="shared" si="86"/>
        <v>0</v>
      </c>
      <c r="BK54" s="1320">
        <f t="shared" si="86"/>
        <v>0</v>
      </c>
      <c r="BL54" s="1320">
        <f t="shared" si="86"/>
        <v>0</v>
      </c>
      <c r="BM54" s="1320">
        <f t="shared" si="86"/>
        <v>0</v>
      </c>
      <c r="BN54" s="1320">
        <f t="shared" si="86"/>
        <v>0</v>
      </c>
      <c r="BO54" s="1320">
        <f t="shared" si="86"/>
        <v>0</v>
      </c>
      <c r="BP54" s="1320">
        <f t="shared" si="86"/>
        <v>0</v>
      </c>
      <c r="BQ54" s="1320">
        <f t="shared" si="86"/>
        <v>0</v>
      </c>
      <c r="BR54" s="1320">
        <f t="shared" si="86"/>
        <v>0</v>
      </c>
      <c r="BS54" s="1320">
        <f t="shared" si="86"/>
        <v>0</v>
      </c>
      <c r="BT54" s="1320">
        <f t="shared" si="86"/>
        <v>0</v>
      </c>
      <c r="BU54" s="1320">
        <f t="shared" si="86"/>
        <v>0</v>
      </c>
      <c r="BV54" s="1320">
        <f t="shared" si="86"/>
        <v>0</v>
      </c>
      <c r="BW54" s="1320">
        <f t="shared" ref="BW54:CD54" si="87">SUM(BW22:BW53)</f>
        <v>0</v>
      </c>
      <c r="BX54" s="1320">
        <f t="shared" si="87"/>
        <v>0</v>
      </c>
      <c r="BY54" s="1320">
        <f t="shared" si="87"/>
        <v>0</v>
      </c>
      <c r="BZ54" s="1320">
        <f t="shared" si="87"/>
        <v>0</v>
      </c>
      <c r="CA54" s="1320">
        <f t="shared" si="87"/>
        <v>0</v>
      </c>
      <c r="CB54" s="1320">
        <f t="shared" si="87"/>
        <v>0</v>
      </c>
      <c r="CC54" s="1320">
        <f t="shared" si="87"/>
        <v>0</v>
      </c>
      <c r="CD54" s="1359">
        <f t="shared" si="87"/>
        <v>59</v>
      </c>
      <c r="CE54" s="1500"/>
      <c r="CF54" s="1360"/>
      <c r="CG54" s="1361"/>
      <c r="CH54" s="1322">
        <f>SUM(CH22:CH53)</f>
        <v>0</v>
      </c>
      <c r="CI54" s="1322">
        <f>SUM(CI22:CI53)</f>
        <v>223.29999999999998</v>
      </c>
      <c r="CJ54" s="1322">
        <f>SUM(CJ22:CJ53)</f>
        <v>95.542180673348753</v>
      </c>
      <c r="CK54" s="315"/>
      <c r="CL54" s="315"/>
      <c r="CM54" s="315"/>
      <c r="CN54" s="1362"/>
      <c r="CO54" s="1363"/>
      <c r="CP54" s="315">
        <f>SUM(CP22:CP53)</f>
        <v>80971.266666666663</v>
      </c>
      <c r="CQ54" s="125">
        <f>SUM(CQ22:CQ53)</f>
        <v>16560</v>
      </c>
      <c r="CR54" s="1445">
        <f t="shared" si="53"/>
        <v>173.32658605121591</v>
      </c>
      <c r="CS54" s="1324"/>
      <c r="CT54" s="1325">
        <f>SUM(CT22:CT53)</f>
        <v>5332.83</v>
      </c>
      <c r="CU54" s="1325">
        <f>SUM(CU22:CU53)</f>
        <v>22454.370000000003</v>
      </c>
      <c r="CV54" s="1325">
        <f>SUM(CV22:CV53)</f>
        <v>0</v>
      </c>
      <c r="CW54" s="1324"/>
      <c r="CX54" s="1326">
        <f t="shared" ref="CX54:DR54" si="88">SUM(CX22:CX53)</f>
        <v>0</v>
      </c>
      <c r="CY54" s="1326">
        <f t="shared" si="88"/>
        <v>39.799999999999997</v>
      </c>
      <c r="CZ54" s="1326">
        <f t="shared" si="88"/>
        <v>10.054819730513639</v>
      </c>
      <c r="DA54" s="1326">
        <f t="shared" si="88"/>
        <v>0</v>
      </c>
      <c r="DB54" s="1326">
        <f t="shared" si="88"/>
        <v>41.499999999999993</v>
      </c>
      <c r="DC54" s="1326">
        <f t="shared" si="88"/>
        <v>17.029013841465652</v>
      </c>
      <c r="DD54" s="1326">
        <f t="shared" si="88"/>
        <v>0</v>
      </c>
      <c r="DE54" s="1326">
        <f t="shared" si="88"/>
        <v>54.8</v>
      </c>
      <c r="DF54" s="1326">
        <f t="shared" si="88"/>
        <v>17.756383779417703</v>
      </c>
      <c r="DG54" s="1326">
        <f t="shared" si="88"/>
        <v>0</v>
      </c>
      <c r="DH54" s="1326">
        <f t="shared" si="88"/>
        <v>36.1</v>
      </c>
      <c r="DI54" s="1326">
        <f t="shared" si="88"/>
        <v>23.446983882219044</v>
      </c>
      <c r="DJ54" s="1326">
        <f t="shared" si="88"/>
        <v>0</v>
      </c>
      <c r="DK54" s="1326">
        <f t="shared" si="88"/>
        <v>25.099999999999998</v>
      </c>
      <c r="DL54" s="1326">
        <f t="shared" si="88"/>
        <v>15.445914564746484</v>
      </c>
      <c r="DM54" s="1326">
        <f t="shared" si="88"/>
        <v>0</v>
      </c>
      <c r="DN54" s="1326">
        <f t="shared" si="88"/>
        <v>0</v>
      </c>
      <c r="DO54" s="1326">
        <f t="shared" si="88"/>
        <v>10.739403201527333</v>
      </c>
      <c r="DP54" s="1326">
        <f t="shared" si="88"/>
        <v>0</v>
      </c>
      <c r="DQ54" s="1326">
        <f t="shared" si="88"/>
        <v>0</v>
      </c>
      <c r="DR54" s="1326">
        <f t="shared" si="88"/>
        <v>0</v>
      </c>
    </row>
    <row r="55" spans="1:283" ht="13.5" thickBot="1">
      <c r="C55" s="1327"/>
      <c r="D55" s="1328"/>
      <c r="E55" s="1328"/>
      <c r="F55" s="1328"/>
      <c r="G55" s="1364"/>
      <c r="H55" s="1364"/>
      <c r="I55" s="1364"/>
      <c r="J55" s="1364"/>
      <c r="K55" s="1329"/>
      <c r="L55" s="1329"/>
      <c r="M55" s="1329"/>
      <c r="N55" s="1329"/>
      <c r="O55" s="1329"/>
      <c r="P55" s="1329"/>
      <c r="Q55" s="1329"/>
      <c r="R55" s="1329"/>
      <c r="S55" s="1329"/>
      <c r="T55" s="1329"/>
      <c r="U55" s="1329"/>
      <c r="V55" s="1329"/>
      <c r="W55" s="1329"/>
      <c r="X55" s="1329"/>
      <c r="Y55" s="1329"/>
      <c r="Z55" s="1329"/>
      <c r="AA55" s="1329"/>
      <c r="AB55" s="1329"/>
      <c r="AC55" s="1329"/>
      <c r="AD55" s="1329"/>
      <c r="AE55" s="1329"/>
      <c r="AF55" s="1329"/>
      <c r="AG55" s="1329"/>
      <c r="AH55" s="1329"/>
      <c r="AI55" s="1329"/>
      <c r="AJ55" s="1329"/>
      <c r="AK55" s="1329"/>
      <c r="AL55" s="1329"/>
      <c r="AM55" s="1329"/>
      <c r="AN55" s="1329"/>
      <c r="AO55" s="1329"/>
      <c r="AP55" s="1329"/>
      <c r="AQ55" s="1329"/>
      <c r="AR55" s="1329"/>
      <c r="AS55" s="1329"/>
      <c r="AT55" s="1329"/>
      <c r="AU55" s="1329"/>
      <c r="AV55" s="1329"/>
      <c r="AW55" s="1329"/>
      <c r="AX55" s="1329"/>
      <c r="AY55" s="1329"/>
      <c r="AZ55" s="1329"/>
      <c r="BA55" s="1329"/>
      <c r="BB55" s="1329"/>
      <c r="BC55" s="1329"/>
      <c r="BD55" s="1329"/>
      <c r="BE55" s="1329"/>
      <c r="BF55" s="1329"/>
      <c r="BG55" s="1329"/>
      <c r="BH55" s="1329"/>
      <c r="BI55" s="1329"/>
      <c r="BJ55" s="1329"/>
      <c r="BK55" s="1329"/>
      <c r="BL55" s="1329"/>
      <c r="BM55" s="1329"/>
      <c r="BN55" s="1329"/>
      <c r="BO55" s="1329"/>
      <c r="BP55" s="1329"/>
      <c r="BQ55" s="1329"/>
      <c r="BR55" s="1329"/>
      <c r="BS55" s="1329"/>
      <c r="BT55" s="1329"/>
      <c r="BU55" s="1329"/>
      <c r="BV55" s="1329"/>
      <c r="BW55" s="1329"/>
      <c r="BX55" s="1329"/>
      <c r="BY55" s="1329"/>
      <c r="BZ55" s="1329"/>
      <c r="CA55" s="1329"/>
      <c r="CB55" s="1329"/>
      <c r="CC55" s="1329"/>
      <c r="CD55" s="1329"/>
      <c r="CE55" s="1330"/>
      <c r="CF55" s="1330"/>
      <c r="CG55" s="1330"/>
      <c r="CH55" s="1330"/>
      <c r="CI55" s="1330"/>
      <c r="CJ55" s="1331"/>
      <c r="CK55" s="547" t="s">
        <v>341</v>
      </c>
      <c r="CL55" s="547" t="s">
        <v>341</v>
      </c>
      <c r="CM55" s="285"/>
      <c r="CN55" s="1365" t="s">
        <v>342</v>
      </c>
      <c r="CO55" s="1365" t="s">
        <v>343</v>
      </c>
      <c r="CP55" s="1332"/>
      <c r="CQ55" s="1333"/>
      <c r="CR55" s="1444"/>
      <c r="CS55" s="1324"/>
      <c r="CT55" s="1279"/>
      <c r="CU55" s="1279"/>
      <c r="CV55" s="1279"/>
      <c r="CW55" s="1324"/>
      <c r="CX55" s="1326"/>
      <c r="CY55" s="1326"/>
      <c r="CZ55" s="1326"/>
      <c r="DA55" s="1326"/>
      <c r="DB55" s="1326"/>
      <c r="DC55" s="1326"/>
      <c r="DD55" s="1326"/>
      <c r="DE55" s="1326"/>
      <c r="DF55" s="1326"/>
      <c r="DG55" s="1326"/>
      <c r="DH55" s="1326"/>
      <c r="DI55" s="1326"/>
      <c r="DJ55" s="1326"/>
      <c r="DK55" s="1326"/>
      <c r="DL55" s="1326"/>
      <c r="DM55" s="1326"/>
      <c r="DN55" s="1326"/>
      <c r="DO55" s="1326"/>
      <c r="DP55" s="1326"/>
      <c r="DQ55" s="1326"/>
      <c r="DR55" s="1326"/>
    </row>
    <row r="56" spans="1:283" ht="13.5" thickBot="1">
      <c r="A56" s="1283"/>
      <c r="B56" s="1271"/>
      <c r="C56" s="1497" t="s">
        <v>344</v>
      </c>
      <c r="D56" s="1273"/>
      <c r="E56" s="1273"/>
      <c r="F56" s="1273"/>
      <c r="G56" s="1273"/>
      <c r="H56" s="1273"/>
      <c r="I56" s="1273"/>
      <c r="J56" s="1273"/>
      <c r="K56" s="1274"/>
      <c r="L56" s="1274"/>
      <c r="M56" s="1274"/>
      <c r="N56" s="1274"/>
      <c r="O56" s="1274"/>
      <c r="P56" s="1274"/>
      <c r="Q56" s="1274"/>
      <c r="R56" s="1274"/>
      <c r="S56" s="1274"/>
      <c r="T56" s="1274"/>
      <c r="U56" s="1274"/>
      <c r="V56" s="1274"/>
      <c r="W56" s="1274"/>
      <c r="X56" s="1274"/>
      <c r="Y56" s="1274"/>
      <c r="Z56" s="1274"/>
      <c r="AA56" s="1274"/>
      <c r="AB56" s="1274"/>
      <c r="AC56" s="1274"/>
      <c r="AD56" s="1274"/>
      <c r="AE56" s="1274"/>
      <c r="AF56" s="1274"/>
      <c r="AG56" s="1274"/>
      <c r="AH56" s="1274"/>
      <c r="AI56" s="1274"/>
      <c r="AJ56" s="1274"/>
      <c r="AK56" s="1274"/>
      <c r="AL56" s="1274"/>
      <c r="AM56" s="1274"/>
      <c r="AN56" s="1274"/>
      <c r="AO56" s="1274"/>
      <c r="AP56" s="1274"/>
      <c r="AQ56" s="1274"/>
      <c r="AR56" s="1274"/>
      <c r="AS56" s="1274"/>
      <c r="AT56" s="1274"/>
      <c r="AU56" s="1274"/>
      <c r="AV56" s="1274"/>
      <c r="AW56" s="1274"/>
      <c r="AX56" s="1274"/>
      <c r="AY56" s="1274"/>
      <c r="AZ56" s="1274"/>
      <c r="BA56" s="1274"/>
      <c r="BB56" s="1274"/>
      <c r="BC56" s="1274"/>
      <c r="BD56" s="1274"/>
      <c r="BE56" s="1274"/>
      <c r="BF56" s="1274"/>
      <c r="BG56" s="1274"/>
      <c r="BH56" s="1274"/>
      <c r="BI56" s="1274"/>
      <c r="BJ56" s="1274"/>
      <c r="BK56" s="1274"/>
      <c r="BL56" s="1274"/>
      <c r="BM56" s="1274"/>
      <c r="BN56" s="1274"/>
      <c r="BO56" s="1274"/>
      <c r="BP56" s="1274"/>
      <c r="BQ56" s="1274"/>
      <c r="BR56" s="1274"/>
      <c r="BS56" s="1274"/>
      <c r="BT56" s="1274"/>
      <c r="BU56" s="1274"/>
      <c r="BV56" s="1274"/>
      <c r="BW56" s="1274"/>
      <c r="BX56" s="1274"/>
      <c r="BY56" s="1274"/>
      <c r="BZ56" s="1274"/>
      <c r="CA56" s="1274"/>
      <c r="CB56" s="1274"/>
      <c r="CC56" s="1274"/>
      <c r="CD56" s="1274"/>
      <c r="CE56" s="1274"/>
      <c r="CF56" s="1274"/>
      <c r="CG56" s="1274"/>
      <c r="CH56" s="1276"/>
      <c r="CI56" s="1274"/>
      <c r="CJ56" s="1274"/>
      <c r="CK56" s="292">
        <v>0.5</v>
      </c>
      <c r="CL56" s="292">
        <v>0.5</v>
      </c>
      <c r="CM56" s="286"/>
      <c r="CN56" s="292">
        <v>0.72</v>
      </c>
      <c r="CO56" s="292">
        <v>0.7</v>
      </c>
      <c r="CP56" s="197"/>
      <c r="CQ56" s="1277"/>
      <c r="CR56" s="1278"/>
      <c r="CS56" s="1232"/>
      <c r="CT56" s="1279"/>
      <c r="CU56" s="1279"/>
      <c r="CV56" s="1279"/>
      <c r="CW56" s="1232"/>
      <c r="CX56" s="1984">
        <v>1</v>
      </c>
      <c r="CY56" s="1985"/>
      <c r="CZ56" s="1986"/>
      <c r="DA56" s="1984">
        <v>2</v>
      </c>
      <c r="DB56" s="1985"/>
      <c r="DC56" s="1986"/>
      <c r="DD56" s="1984">
        <v>3</v>
      </c>
      <c r="DE56" s="1985"/>
      <c r="DF56" s="1986"/>
      <c r="DG56" s="1984">
        <v>4</v>
      </c>
      <c r="DH56" s="1985"/>
      <c r="DI56" s="1986"/>
      <c r="DJ56" s="1984">
        <v>5</v>
      </c>
      <c r="DK56" s="1985"/>
      <c r="DL56" s="1986"/>
      <c r="DM56" s="1984">
        <v>6</v>
      </c>
      <c r="DN56" s="1985"/>
      <c r="DO56" s="1986"/>
      <c r="DP56" s="1984">
        <v>7</v>
      </c>
      <c r="DQ56" s="1985"/>
      <c r="DR56" s="1986"/>
    </row>
    <row r="57" spans="1:283" s="1372" customFormat="1">
      <c r="A57" s="1366"/>
      <c r="B57" s="1271"/>
      <c r="C57" s="156" t="s">
        <v>345</v>
      </c>
      <c r="D57" s="200">
        <v>0.29166666666666669</v>
      </c>
      <c r="E57" s="200" t="s">
        <v>304</v>
      </c>
      <c r="F57" s="200" t="s">
        <v>305</v>
      </c>
      <c r="G57" s="1367" t="str">
        <f t="shared" ref="G57" si="89">IF(D57&lt;=0.541,"DAY",(IF(D57&lt;=0.74930556,"EARLY",(IF(D57&lt;=0.97916667,"PRIME","LATE")))))</f>
        <v>DAY</v>
      </c>
      <c r="H57" s="1287" t="s">
        <v>256</v>
      </c>
      <c r="I57" s="1286" t="s">
        <v>306</v>
      </c>
      <c r="J57" s="1286" t="s">
        <v>307</v>
      </c>
      <c r="K57" s="1368"/>
      <c r="L57" s="1368"/>
      <c r="M57" s="1368"/>
      <c r="N57" s="1368"/>
      <c r="O57" s="1368">
        <v>1</v>
      </c>
      <c r="P57" s="1369"/>
      <c r="Q57" s="1369"/>
      <c r="R57" s="1368">
        <v>1</v>
      </c>
      <c r="S57" s="1368"/>
      <c r="T57" s="1368">
        <v>1</v>
      </c>
      <c r="U57" s="1368"/>
      <c r="V57" s="1368"/>
      <c r="W57" s="1369"/>
      <c r="X57" s="1369"/>
      <c r="Y57" s="1368"/>
      <c r="Z57" s="1368"/>
      <c r="AA57" s="1368"/>
      <c r="AB57" s="1368"/>
      <c r="AC57" s="1368"/>
      <c r="AD57" s="1369"/>
      <c r="AE57" s="1369"/>
      <c r="AF57" s="1368"/>
      <c r="AG57" s="1368"/>
      <c r="AH57" s="1368"/>
      <c r="AI57" s="1368"/>
      <c r="AJ57" s="1368"/>
      <c r="AK57" s="1369"/>
      <c r="AL57" s="1369"/>
      <c r="AM57" s="1290"/>
      <c r="AN57" s="1290"/>
      <c r="AO57" s="1368"/>
      <c r="AP57" s="1368"/>
      <c r="AQ57" s="1368"/>
      <c r="AR57" s="1369"/>
      <c r="AS57" s="1369"/>
      <c r="AT57" s="1368"/>
      <c r="AU57" s="1368"/>
      <c r="AV57" s="1368"/>
      <c r="AW57" s="1368"/>
      <c r="AX57" s="1368"/>
      <c r="AY57" s="1369"/>
      <c r="AZ57" s="1369"/>
      <c r="BA57" s="1368"/>
      <c r="BB57" s="1368"/>
      <c r="BC57" s="1368"/>
      <c r="BD57" s="1368"/>
      <c r="BE57" s="1368"/>
      <c r="BF57" s="1369"/>
      <c r="BG57" s="1369"/>
      <c r="BH57" s="1368"/>
      <c r="BI57" s="1368"/>
      <c r="BJ57" s="1368"/>
      <c r="BK57" s="1368"/>
      <c r="BL57" s="1368"/>
      <c r="BM57" s="1369"/>
      <c r="BN57" s="1369"/>
      <c r="BO57" s="1368"/>
      <c r="BP57" s="1368"/>
      <c r="BQ57" s="1368"/>
      <c r="BR57" s="1368"/>
      <c r="BS57" s="1368"/>
      <c r="BT57" s="1369"/>
      <c r="BU57" s="1369"/>
      <c r="BV57" s="1368"/>
      <c r="BW57" s="1368"/>
      <c r="BX57" s="1368"/>
      <c r="BY57" s="1368"/>
      <c r="BZ57" s="1368"/>
      <c r="CA57" s="1369"/>
      <c r="CB57" s="1369"/>
      <c r="CC57" s="1368"/>
      <c r="CD57" s="1370">
        <f t="shared" ref="CD57:CD65" si="90">SUM(K57:CC57)</f>
        <v>3</v>
      </c>
      <c r="CE57" s="205">
        <v>2.1</v>
      </c>
      <c r="CF57" s="206">
        <v>3.1</v>
      </c>
      <c r="CG57" s="207">
        <v>3.82</v>
      </c>
      <c r="CH57" s="208">
        <f t="shared" ref="CH57:CH64" si="91">+CD57*CE57</f>
        <v>6.3000000000000007</v>
      </c>
      <c r="CI57" s="209">
        <f t="shared" ref="CI57:CI64" si="92">+CD57*CF57</f>
        <v>9.3000000000000007</v>
      </c>
      <c r="CJ57" s="210">
        <f t="shared" ref="CJ57:CJ64" si="93">CD57*CG57</f>
        <v>11.459999999999999</v>
      </c>
      <c r="CK57" s="548">
        <v>1100</v>
      </c>
      <c r="CL57" s="548">
        <v>1100</v>
      </c>
      <c r="CM57" s="776">
        <f>CL57/30*J57</f>
        <v>1466.6666666666665</v>
      </c>
      <c r="CN57" s="558">
        <f>CL57*(1-CN56)</f>
        <v>308.00000000000006</v>
      </c>
      <c r="CO57" s="276">
        <v>448</v>
      </c>
      <c r="CP57" s="277">
        <f t="shared" ref="CP57:CP74" si="94">CM57*CD57</f>
        <v>4400</v>
      </c>
      <c r="CQ57" s="277">
        <f t="shared" ref="CQ57:CQ74" si="95">CO57*CD57</f>
        <v>1344</v>
      </c>
      <c r="CR57" s="1371">
        <f t="shared" ref="CR57:CR75" si="96">CQ57/CJ57</f>
        <v>117.27748691099477</v>
      </c>
      <c r="CS57" s="1324"/>
      <c r="CT57" s="1279">
        <f t="shared" ref="CT57:CT74" si="97">SUM(K57:W57)*CO57</f>
        <v>1344</v>
      </c>
      <c r="CU57" s="1279">
        <f t="shared" ref="CU57:CU74" si="98">SUM(X57:AX57)*CO57</f>
        <v>0</v>
      </c>
      <c r="CV57" s="1279"/>
      <c r="CW57" s="1324"/>
      <c r="CX57" s="1294">
        <f t="shared" ref="CX57:CX74" si="99">COUNTA(R57:X57)*$CE57</f>
        <v>4.2</v>
      </c>
      <c r="CY57" s="1295">
        <f t="shared" ref="CY57:CY74" si="100">COUNTA(R57:X57)*$CF57</f>
        <v>6.2</v>
      </c>
      <c r="CZ57" s="1296">
        <f>COUNTA(K57:Q57)*$CG57</f>
        <v>3.82</v>
      </c>
      <c r="DA57" s="1294">
        <f t="shared" ref="DA57:DA74" si="101">COUNTA(Y57:AE57)*$CE57</f>
        <v>0</v>
      </c>
      <c r="DB57" s="1295">
        <f t="shared" ref="DB57:DB74" si="102">COUNTA(Y57:AE57)*$CF57</f>
        <v>0</v>
      </c>
      <c r="DC57" s="1296">
        <f>COUNTA(R57:X57)*$CG57</f>
        <v>7.64</v>
      </c>
      <c r="DD57" s="1294">
        <f t="shared" ref="DD57:DD74" si="103">COUNTA(AF57:AL57)*$CE57</f>
        <v>0</v>
      </c>
      <c r="DE57" s="1295">
        <f t="shared" ref="DE57:DE74" si="104">COUNTA(AF57:AL57)*$CF57</f>
        <v>0</v>
      </c>
      <c r="DF57" s="1296">
        <f>COUNTA(Y57:AE57)*$CG57</f>
        <v>0</v>
      </c>
      <c r="DG57" s="1294">
        <f t="shared" ref="DG57:DG74" si="105">COUNTA(AM57:AS57)*$CE57</f>
        <v>0</v>
      </c>
      <c r="DH57" s="1295">
        <f t="shared" ref="DH57:DH74" si="106">COUNTA(AM57:AS57)*$CF57</f>
        <v>0</v>
      </c>
      <c r="DI57" s="1296">
        <f>COUNTA(AF57:AL57)*$CG57</f>
        <v>0</v>
      </c>
      <c r="DJ57" s="1294">
        <f t="shared" ref="DJ57:DJ74" si="107">COUNTA(AT57:AZ57)*$CE57</f>
        <v>0</v>
      </c>
      <c r="DK57" s="1295">
        <f t="shared" ref="DK57:DK74" si="108">COUNTA(AT57:AZ57)*$CF57</f>
        <v>0</v>
      </c>
      <c r="DL57" s="1296">
        <f>COUNTA(AM57:AS57)*$CG57</f>
        <v>0</v>
      </c>
      <c r="DM57" s="1294">
        <f t="shared" ref="DM57:DM74" si="109">COUNTA(BA57:BG57)*$CE57</f>
        <v>0</v>
      </c>
      <c r="DN57" s="1295">
        <f t="shared" ref="DN57:DN74" si="110">COUNTA(BA57:BG57)*$CF57</f>
        <v>0</v>
      </c>
      <c r="DO57" s="1296">
        <f>COUNTA(AT57:AX57)*$CG57</f>
        <v>0</v>
      </c>
      <c r="DP57" s="1294">
        <f t="shared" ref="DP57:DP74" si="111">COUNTA(BH57:BN57)*$CE57</f>
        <v>0</v>
      </c>
      <c r="DQ57" s="1295">
        <f t="shared" ref="DQ57:DQ74" si="112">COUNTA(BH57:BN57)*$CF57</f>
        <v>0</v>
      </c>
      <c r="DR57" s="1296">
        <f t="shared" ref="DR57:DR74" si="113">COUNTA(BH57:BN57)*$CG57</f>
        <v>0</v>
      </c>
      <c r="DS57" s="1271"/>
      <c r="DT57" s="1271"/>
      <c r="DU57" s="1271"/>
      <c r="DV57" s="1271"/>
      <c r="DW57" s="1271"/>
      <c r="DX57" s="1271"/>
      <c r="DY57" s="1271"/>
      <c r="DZ57" s="1229"/>
      <c r="EA57" s="1229"/>
      <c r="EB57" s="1229"/>
      <c r="EC57" s="1229"/>
      <c r="ED57" s="1229"/>
      <c r="EE57" s="1229"/>
      <c r="EF57" s="1229"/>
      <c r="EG57" s="1229"/>
      <c r="EH57" s="1229"/>
      <c r="EI57" s="1229"/>
      <c r="EJ57" s="1229"/>
      <c r="EK57" s="1229"/>
      <c r="EL57" s="1229"/>
      <c r="EM57" s="1229"/>
      <c r="EN57" s="1229"/>
      <c r="EO57" s="1229"/>
      <c r="EP57" s="1229"/>
      <c r="EQ57" s="1229"/>
      <c r="ER57" s="1229"/>
      <c r="ES57" s="1229"/>
      <c r="ET57" s="1229"/>
      <c r="EU57" s="1229"/>
      <c r="EV57" s="1229"/>
      <c r="EW57" s="1229"/>
      <c r="EX57" s="1229"/>
      <c r="EY57" s="1229"/>
      <c r="EZ57" s="1229"/>
      <c r="FA57" s="1229"/>
      <c r="FB57" s="1229"/>
      <c r="FC57" s="1229"/>
      <c r="FD57" s="1229"/>
      <c r="FE57" s="1229"/>
      <c r="FF57" s="1229"/>
      <c r="FG57" s="1229"/>
      <c r="FH57" s="1229"/>
      <c r="FI57" s="1229"/>
      <c r="FJ57" s="1229"/>
      <c r="FK57" s="1229"/>
      <c r="FL57" s="1229"/>
      <c r="FM57" s="1229"/>
      <c r="FN57" s="1229"/>
      <c r="FO57" s="1229"/>
      <c r="FP57" s="1229"/>
      <c r="FQ57" s="1229"/>
      <c r="FR57" s="1229"/>
      <c r="FS57" s="1229"/>
      <c r="FT57" s="1229"/>
      <c r="FU57" s="1229"/>
      <c r="FV57" s="1229"/>
      <c r="FW57" s="1229"/>
      <c r="FX57" s="1229"/>
      <c r="FY57" s="1229"/>
      <c r="FZ57" s="1229"/>
      <c r="GA57" s="1229"/>
      <c r="GB57" s="1229"/>
      <c r="GC57" s="1229"/>
      <c r="GD57" s="1229"/>
      <c r="GE57" s="1229"/>
      <c r="GF57" s="1229"/>
      <c r="GG57" s="1229"/>
      <c r="GH57" s="1229"/>
      <c r="GI57" s="1229"/>
      <c r="GJ57" s="1229"/>
      <c r="GK57" s="1229"/>
      <c r="GL57" s="1229"/>
      <c r="GM57" s="1229"/>
      <c r="GN57" s="1229"/>
      <c r="GO57" s="1229"/>
      <c r="GP57" s="1229"/>
      <c r="GQ57" s="1229"/>
      <c r="GR57" s="1229"/>
      <c r="GS57" s="1229"/>
      <c r="GT57" s="1229"/>
      <c r="GU57" s="1229"/>
      <c r="GV57" s="1229"/>
      <c r="GW57" s="1229"/>
      <c r="GX57" s="1229"/>
      <c r="GY57" s="1229"/>
      <c r="GZ57" s="1229"/>
      <c r="HA57" s="1229"/>
      <c r="HB57" s="1229"/>
      <c r="HC57" s="1229"/>
      <c r="HD57" s="1229"/>
      <c r="HE57" s="1229"/>
      <c r="HF57" s="1229"/>
      <c r="HG57" s="1229"/>
      <c r="HH57" s="1229"/>
      <c r="HI57" s="1229"/>
      <c r="HJ57" s="1229"/>
      <c r="HK57" s="1229"/>
      <c r="HL57" s="1229"/>
      <c r="HM57" s="1229"/>
      <c r="HN57" s="1229"/>
      <c r="HO57" s="1229"/>
      <c r="HP57" s="1229"/>
      <c r="HQ57" s="1229"/>
      <c r="HR57" s="1229"/>
      <c r="HS57" s="1229"/>
      <c r="HT57" s="1229"/>
      <c r="HU57" s="1229"/>
      <c r="HV57" s="1229"/>
      <c r="HW57" s="1229"/>
      <c r="HX57" s="1229"/>
      <c r="HY57" s="1229"/>
      <c r="HZ57" s="1229"/>
      <c r="IA57" s="1229"/>
      <c r="IB57" s="1229"/>
      <c r="IC57" s="1229"/>
      <c r="ID57" s="1229"/>
      <c r="IE57" s="1229"/>
      <c r="IF57" s="1229"/>
      <c r="IG57" s="1229"/>
      <c r="IH57" s="1229"/>
      <c r="II57" s="1229"/>
      <c r="IJ57" s="1229"/>
      <c r="IK57" s="1229"/>
      <c r="IL57" s="1229"/>
      <c r="IM57" s="1229"/>
      <c r="IN57" s="1229"/>
      <c r="IO57" s="1229"/>
      <c r="IP57" s="1229"/>
      <c r="IQ57" s="1229"/>
      <c r="IR57" s="1229"/>
      <c r="IS57" s="1229"/>
      <c r="IT57" s="1229"/>
      <c r="IU57" s="1229"/>
      <c r="IV57" s="1229"/>
      <c r="IW57" s="1229"/>
      <c r="IX57" s="1229"/>
      <c r="IY57" s="1229"/>
      <c r="IZ57" s="1229"/>
      <c r="JA57" s="1229"/>
      <c r="JB57" s="1229"/>
      <c r="JC57" s="1229"/>
      <c r="JD57" s="1229"/>
      <c r="JE57" s="1229"/>
      <c r="JF57" s="1229"/>
      <c r="JG57" s="1229"/>
      <c r="JH57" s="1229"/>
      <c r="JI57" s="1229"/>
      <c r="JJ57" s="1229"/>
      <c r="JK57" s="1229"/>
      <c r="JL57" s="1229"/>
      <c r="JM57" s="1229"/>
      <c r="JN57" s="1229"/>
      <c r="JO57" s="1229"/>
      <c r="JP57" s="1229"/>
      <c r="JQ57" s="1229"/>
      <c r="JR57" s="1229"/>
      <c r="JS57" s="1229"/>
      <c r="JT57" s="1229"/>
      <c r="JU57" s="1229"/>
      <c r="JV57" s="1229"/>
      <c r="JW57" s="1229"/>
    </row>
    <row r="58" spans="1:283" s="1372" customFormat="1">
      <c r="A58" s="1366"/>
      <c r="B58" s="1271"/>
      <c r="C58" s="149" t="s">
        <v>346</v>
      </c>
      <c r="D58" s="151">
        <v>0.35416666666666669</v>
      </c>
      <c r="E58" s="151" t="s">
        <v>310</v>
      </c>
      <c r="F58" s="151" t="s">
        <v>305</v>
      </c>
      <c r="G58" s="1337" t="str">
        <f>IF(D58&lt;=0.541,"DAY",(IF(D58&lt;=0.74930556,"EARLY",(IF(D58&lt;=0.97916667,"PRIME","LATE")))))</f>
        <v>DAY</v>
      </c>
      <c r="H58" s="1300" t="s">
        <v>256</v>
      </c>
      <c r="I58" s="1306" t="s">
        <v>306</v>
      </c>
      <c r="J58" s="1306" t="s">
        <v>307</v>
      </c>
      <c r="K58" s="1373"/>
      <c r="L58" s="1373"/>
      <c r="M58" s="1373"/>
      <c r="N58" s="1373"/>
      <c r="O58" s="1373">
        <v>1</v>
      </c>
      <c r="P58" s="1374"/>
      <c r="Q58" s="1374"/>
      <c r="R58" s="1373"/>
      <c r="S58" s="1373">
        <v>1</v>
      </c>
      <c r="T58" s="1373"/>
      <c r="U58" s="1373"/>
      <c r="V58" s="1373"/>
      <c r="W58" s="1374"/>
      <c r="X58" s="1374"/>
      <c r="Y58" s="1373"/>
      <c r="Z58" s="1373"/>
      <c r="AA58" s="1373"/>
      <c r="AB58" s="1373"/>
      <c r="AC58" s="1373"/>
      <c r="AD58" s="1374"/>
      <c r="AE58" s="1374"/>
      <c r="AF58" s="1373"/>
      <c r="AG58" s="1373"/>
      <c r="AH58" s="1373"/>
      <c r="AI58" s="1373"/>
      <c r="AJ58" s="1373"/>
      <c r="AK58" s="1374"/>
      <c r="AL58" s="1374"/>
      <c r="AM58" s="1290"/>
      <c r="AN58" s="1290"/>
      <c r="AO58" s="1373"/>
      <c r="AP58" s="1373"/>
      <c r="AQ58" s="1373"/>
      <c r="AR58" s="1374"/>
      <c r="AS58" s="1374"/>
      <c r="AT58" s="1373"/>
      <c r="AU58" s="1373"/>
      <c r="AV58" s="1373"/>
      <c r="AW58" s="1373"/>
      <c r="AX58" s="1373"/>
      <c r="AY58" s="1374"/>
      <c r="AZ58" s="1374"/>
      <c r="BA58" s="1373"/>
      <c r="BB58" s="1373"/>
      <c r="BC58" s="1373"/>
      <c r="BD58" s="1373"/>
      <c r="BE58" s="1373"/>
      <c r="BF58" s="1374"/>
      <c r="BG58" s="1374"/>
      <c r="BH58" s="1373"/>
      <c r="BI58" s="1373"/>
      <c r="BJ58" s="1373"/>
      <c r="BK58" s="1373"/>
      <c r="BL58" s="1373"/>
      <c r="BM58" s="1374"/>
      <c r="BN58" s="1374"/>
      <c r="BO58" s="1373"/>
      <c r="BP58" s="1373"/>
      <c r="BQ58" s="1373"/>
      <c r="BR58" s="1373"/>
      <c r="BS58" s="1373"/>
      <c r="BT58" s="1374"/>
      <c r="BU58" s="1374"/>
      <c r="BV58" s="1373"/>
      <c r="BW58" s="1373"/>
      <c r="BX58" s="1373"/>
      <c r="BY58" s="1373"/>
      <c r="BZ58" s="1373"/>
      <c r="CA58" s="1374"/>
      <c r="CB58" s="1374"/>
      <c r="CC58" s="1373"/>
      <c r="CD58" s="1375">
        <f t="shared" si="90"/>
        <v>2</v>
      </c>
      <c r="CE58" s="144">
        <v>1</v>
      </c>
      <c r="CF58" s="145">
        <v>2.2999999999999998</v>
      </c>
      <c r="CG58" s="152">
        <v>2.16</v>
      </c>
      <c r="CH58" s="153">
        <f t="shared" si="91"/>
        <v>2</v>
      </c>
      <c r="CI58" s="147">
        <f t="shared" si="92"/>
        <v>4.5999999999999996</v>
      </c>
      <c r="CJ58" s="148">
        <f t="shared" si="93"/>
        <v>4.32</v>
      </c>
      <c r="CK58" s="549">
        <v>900</v>
      </c>
      <c r="CL58" s="549">
        <v>900</v>
      </c>
      <c r="CM58" s="776">
        <f t="shared" ref="CM58:CM74" si="114">CL58/30*J58</f>
        <v>1200</v>
      </c>
      <c r="CN58" s="558" t="e">
        <f>CL58*(1-CN55)</f>
        <v>#VALUE!</v>
      </c>
      <c r="CO58" s="276">
        <v>280</v>
      </c>
      <c r="CP58" s="250">
        <f t="shared" si="94"/>
        <v>2400</v>
      </c>
      <c r="CQ58" s="250">
        <f t="shared" si="95"/>
        <v>560</v>
      </c>
      <c r="CR58" s="1376">
        <f t="shared" si="96"/>
        <v>129.62962962962962</v>
      </c>
      <c r="CS58" s="1324"/>
      <c r="CT58" s="1279">
        <f t="shared" si="97"/>
        <v>560</v>
      </c>
      <c r="CU58" s="1279">
        <f t="shared" si="98"/>
        <v>0</v>
      </c>
      <c r="CV58" s="1279"/>
      <c r="CW58" s="1324"/>
      <c r="CX58" s="1294">
        <f t="shared" si="99"/>
        <v>1</v>
      </c>
      <c r="CY58" s="1295">
        <f t="shared" si="100"/>
        <v>2.2999999999999998</v>
      </c>
      <c r="CZ58" s="1296">
        <f t="shared" ref="CZ58:CZ74" si="115">COUNTA(K58:Q58)*$CG58</f>
        <v>2.16</v>
      </c>
      <c r="DA58" s="1294">
        <f t="shared" si="101"/>
        <v>0</v>
      </c>
      <c r="DB58" s="1295">
        <f t="shared" si="102"/>
        <v>0</v>
      </c>
      <c r="DC58" s="1296">
        <f t="shared" ref="DC58:DC74" si="116">COUNTA(R58:X58)*$CG58</f>
        <v>2.16</v>
      </c>
      <c r="DD58" s="1294">
        <f t="shared" si="103"/>
        <v>0</v>
      </c>
      <c r="DE58" s="1295">
        <f t="shared" si="104"/>
        <v>0</v>
      </c>
      <c r="DF58" s="1296">
        <f t="shared" ref="DF58:DF74" si="117">COUNTA(Y58:AE58)*$CG58</f>
        <v>0</v>
      </c>
      <c r="DG58" s="1294">
        <f t="shared" si="105"/>
        <v>0</v>
      </c>
      <c r="DH58" s="1295">
        <f t="shared" si="106"/>
        <v>0</v>
      </c>
      <c r="DI58" s="1296">
        <f t="shared" ref="DI58:DI74" si="118">COUNTA(AF58:AL58)*$CG58</f>
        <v>0</v>
      </c>
      <c r="DJ58" s="1294">
        <f t="shared" si="107"/>
        <v>0</v>
      </c>
      <c r="DK58" s="1295">
        <f t="shared" si="108"/>
        <v>0</v>
      </c>
      <c r="DL58" s="1296">
        <f t="shared" ref="DL58:DL74" si="119">COUNTA(AM58:AS58)*$CG58</f>
        <v>0</v>
      </c>
      <c r="DM58" s="1294">
        <f t="shared" si="109"/>
        <v>0</v>
      </c>
      <c r="DN58" s="1295">
        <f t="shared" si="110"/>
        <v>0</v>
      </c>
      <c r="DO58" s="1296">
        <f t="shared" ref="DO58:DO74" si="120">COUNTA(AT58:AX58)*$CG58</f>
        <v>0</v>
      </c>
      <c r="DP58" s="1294">
        <f t="shared" si="111"/>
        <v>0</v>
      </c>
      <c r="DQ58" s="1295">
        <f t="shared" si="112"/>
        <v>0</v>
      </c>
      <c r="DR58" s="1296">
        <f t="shared" si="113"/>
        <v>0</v>
      </c>
      <c r="DS58" s="1271"/>
      <c r="DT58" s="1271"/>
      <c r="DU58" s="1271"/>
      <c r="DV58" s="1271"/>
      <c r="DW58" s="1271"/>
      <c r="DX58" s="1271"/>
      <c r="DY58" s="1271"/>
      <c r="DZ58" s="1229"/>
      <c r="EA58" s="1229"/>
      <c r="EB58" s="1229"/>
      <c r="EC58" s="1229"/>
      <c r="ED58" s="1229"/>
      <c r="EE58" s="1229"/>
      <c r="EF58" s="1229"/>
      <c r="EG58" s="1229"/>
      <c r="EH58" s="1229"/>
      <c r="EI58" s="1229"/>
      <c r="EJ58" s="1229"/>
      <c r="EK58" s="1229"/>
      <c r="EL58" s="1229"/>
      <c r="EM58" s="1229"/>
      <c r="EN58" s="1229"/>
      <c r="EO58" s="1229"/>
      <c r="EP58" s="1229"/>
      <c r="EQ58" s="1229"/>
      <c r="ER58" s="1229"/>
      <c r="ES58" s="1229"/>
      <c r="ET58" s="1229"/>
      <c r="EU58" s="1229"/>
      <c r="EV58" s="1229"/>
      <c r="EW58" s="1229"/>
      <c r="EX58" s="1229"/>
      <c r="EY58" s="1229"/>
      <c r="EZ58" s="1229"/>
      <c r="FA58" s="1229"/>
      <c r="FB58" s="1229"/>
      <c r="FC58" s="1229"/>
      <c r="FD58" s="1229"/>
      <c r="FE58" s="1229"/>
      <c r="FF58" s="1229"/>
      <c r="FG58" s="1229"/>
      <c r="FH58" s="1229"/>
      <c r="FI58" s="1229"/>
      <c r="FJ58" s="1229"/>
      <c r="FK58" s="1229"/>
      <c r="FL58" s="1229"/>
      <c r="FM58" s="1229"/>
      <c r="FN58" s="1229"/>
      <c r="FO58" s="1229"/>
      <c r="FP58" s="1229"/>
      <c r="FQ58" s="1229"/>
      <c r="FR58" s="1229"/>
      <c r="FS58" s="1229"/>
      <c r="FT58" s="1229"/>
      <c r="FU58" s="1229"/>
      <c r="FV58" s="1229"/>
      <c r="FW58" s="1229"/>
      <c r="FX58" s="1229"/>
      <c r="FY58" s="1229"/>
      <c r="FZ58" s="1229"/>
      <c r="GA58" s="1229"/>
      <c r="GB58" s="1229"/>
      <c r="GC58" s="1229"/>
      <c r="GD58" s="1229"/>
      <c r="GE58" s="1229"/>
      <c r="GF58" s="1229"/>
      <c r="GG58" s="1229"/>
      <c r="GH58" s="1229"/>
      <c r="GI58" s="1229"/>
      <c r="GJ58" s="1229"/>
      <c r="GK58" s="1229"/>
      <c r="GL58" s="1229"/>
      <c r="GM58" s="1229"/>
      <c r="GN58" s="1229"/>
      <c r="GO58" s="1229"/>
      <c r="GP58" s="1229"/>
      <c r="GQ58" s="1229"/>
      <c r="GR58" s="1229"/>
      <c r="GS58" s="1229"/>
      <c r="GT58" s="1229"/>
      <c r="GU58" s="1229"/>
      <c r="GV58" s="1229"/>
      <c r="GW58" s="1229"/>
      <c r="GX58" s="1229"/>
      <c r="GY58" s="1229"/>
      <c r="GZ58" s="1229"/>
      <c r="HA58" s="1229"/>
      <c r="HB58" s="1229"/>
      <c r="HC58" s="1229"/>
      <c r="HD58" s="1229"/>
      <c r="HE58" s="1229"/>
      <c r="HF58" s="1229"/>
      <c r="HG58" s="1229"/>
      <c r="HH58" s="1229"/>
      <c r="HI58" s="1229"/>
      <c r="HJ58" s="1229"/>
      <c r="HK58" s="1229"/>
      <c r="HL58" s="1229"/>
      <c r="HM58" s="1229"/>
      <c r="HN58" s="1229"/>
      <c r="HO58" s="1229"/>
      <c r="HP58" s="1229"/>
      <c r="HQ58" s="1229"/>
      <c r="HR58" s="1229"/>
      <c r="HS58" s="1229"/>
      <c r="HT58" s="1229"/>
      <c r="HU58" s="1229"/>
      <c r="HV58" s="1229"/>
      <c r="HW58" s="1229"/>
      <c r="HX58" s="1229"/>
      <c r="HY58" s="1229"/>
      <c r="HZ58" s="1229"/>
      <c r="IA58" s="1229"/>
      <c r="IB58" s="1229"/>
      <c r="IC58" s="1229"/>
      <c r="ID58" s="1229"/>
      <c r="IE58" s="1229"/>
      <c r="IF58" s="1229"/>
      <c r="IG58" s="1229"/>
      <c r="IH58" s="1229"/>
      <c r="II58" s="1229"/>
      <c r="IJ58" s="1229"/>
      <c r="IK58" s="1229"/>
      <c r="IL58" s="1229"/>
      <c r="IM58" s="1229"/>
      <c r="IN58" s="1229"/>
      <c r="IO58" s="1229"/>
      <c r="IP58" s="1229"/>
      <c r="IQ58" s="1229"/>
      <c r="IR58" s="1229"/>
      <c r="IS58" s="1229"/>
      <c r="IT58" s="1229"/>
      <c r="IU58" s="1229"/>
      <c r="IV58" s="1229"/>
      <c r="IW58" s="1229"/>
      <c r="IX58" s="1229"/>
      <c r="IY58" s="1229"/>
      <c r="IZ58" s="1229"/>
      <c r="JA58" s="1229"/>
      <c r="JB58" s="1229"/>
      <c r="JC58" s="1229"/>
      <c r="JD58" s="1229"/>
      <c r="JE58" s="1229"/>
      <c r="JF58" s="1229"/>
      <c r="JG58" s="1229"/>
      <c r="JH58" s="1229"/>
      <c r="JI58" s="1229"/>
      <c r="JJ58" s="1229"/>
      <c r="JK58" s="1229"/>
      <c r="JL58" s="1229"/>
      <c r="JM58" s="1229"/>
      <c r="JN58" s="1229"/>
      <c r="JO58" s="1229"/>
      <c r="JP58" s="1229"/>
      <c r="JQ58" s="1229"/>
      <c r="JR58" s="1229"/>
      <c r="JS58" s="1229"/>
      <c r="JT58" s="1229"/>
      <c r="JU58" s="1229"/>
      <c r="JV58" s="1229"/>
      <c r="JW58" s="1229"/>
    </row>
    <row r="59" spans="1:283">
      <c r="A59" s="1283"/>
      <c r="B59" s="1271"/>
      <c r="C59" s="149" t="s">
        <v>347</v>
      </c>
      <c r="D59" s="151">
        <v>0.52083333333333337</v>
      </c>
      <c r="E59" s="151" t="s">
        <v>304</v>
      </c>
      <c r="F59" s="151" t="s">
        <v>305</v>
      </c>
      <c r="G59" s="1337" t="str">
        <f t="shared" ref="G59:G61" si="121">IF(D59&lt;=0.541,"DAY",(IF(D59&lt;=0.74930556,"EARLY",(IF(D59&lt;=0.97916667,"PRIME","LATE")))))</f>
        <v>DAY</v>
      </c>
      <c r="H59" s="1300" t="s">
        <v>256</v>
      </c>
      <c r="I59" s="1306" t="s">
        <v>306</v>
      </c>
      <c r="J59" s="1306" t="s">
        <v>307</v>
      </c>
      <c r="K59" s="1373"/>
      <c r="L59" s="1373"/>
      <c r="M59" s="1373"/>
      <c r="N59" s="1373"/>
      <c r="O59" s="1373"/>
      <c r="P59" s="1374"/>
      <c r="Q59" s="1374"/>
      <c r="R59" s="1373">
        <v>1</v>
      </c>
      <c r="S59" s="1373">
        <v>1</v>
      </c>
      <c r="T59" s="1373"/>
      <c r="U59" s="1373"/>
      <c r="V59" s="1373"/>
      <c r="W59" s="1374"/>
      <c r="X59" s="1374"/>
      <c r="Y59" s="1373"/>
      <c r="Z59" s="1373"/>
      <c r="AA59" s="1373"/>
      <c r="AB59" s="1373"/>
      <c r="AC59" s="1373"/>
      <c r="AD59" s="1374"/>
      <c r="AE59" s="1374"/>
      <c r="AF59" s="1373"/>
      <c r="AG59" s="1373"/>
      <c r="AH59" s="1373"/>
      <c r="AI59" s="1373"/>
      <c r="AJ59" s="1373"/>
      <c r="AK59" s="1374"/>
      <c r="AL59" s="1374"/>
      <c r="AM59" s="1290"/>
      <c r="AN59" s="1290"/>
      <c r="AO59" s="1373"/>
      <c r="AP59" s="1373"/>
      <c r="AQ59" s="1373"/>
      <c r="AR59" s="1374"/>
      <c r="AS59" s="1374"/>
      <c r="AT59" s="1373"/>
      <c r="AU59" s="1373"/>
      <c r="AV59" s="1373"/>
      <c r="AW59" s="1373"/>
      <c r="AX59" s="1373"/>
      <c r="AY59" s="1374"/>
      <c r="AZ59" s="1374"/>
      <c r="BA59" s="1373"/>
      <c r="BB59" s="1373"/>
      <c r="BC59" s="1373"/>
      <c r="BD59" s="1373"/>
      <c r="BE59" s="1373"/>
      <c r="BF59" s="1374"/>
      <c r="BG59" s="1374"/>
      <c r="BH59" s="1373"/>
      <c r="BI59" s="1373"/>
      <c r="BJ59" s="1373"/>
      <c r="BK59" s="1373"/>
      <c r="BL59" s="1373"/>
      <c r="BM59" s="1374"/>
      <c r="BN59" s="1374"/>
      <c r="BO59" s="1373"/>
      <c r="BP59" s="1373"/>
      <c r="BQ59" s="1373"/>
      <c r="BR59" s="1373"/>
      <c r="BS59" s="1373"/>
      <c r="BT59" s="1374"/>
      <c r="BU59" s="1374"/>
      <c r="BV59" s="1373"/>
      <c r="BW59" s="1373"/>
      <c r="BX59" s="1373"/>
      <c r="BY59" s="1373"/>
      <c r="BZ59" s="1373"/>
      <c r="CA59" s="1374"/>
      <c r="CB59" s="1374"/>
      <c r="CC59" s="1373"/>
      <c r="CD59" s="1375">
        <f t="shared" si="90"/>
        <v>2</v>
      </c>
      <c r="CE59" s="144">
        <v>0.8</v>
      </c>
      <c r="CF59" s="145">
        <v>2.2999999999999998</v>
      </c>
      <c r="CG59" s="152">
        <v>2.16</v>
      </c>
      <c r="CH59" s="153">
        <f t="shared" si="91"/>
        <v>1.6</v>
      </c>
      <c r="CI59" s="147">
        <f t="shared" si="92"/>
        <v>4.5999999999999996</v>
      </c>
      <c r="CJ59" s="148">
        <f t="shared" si="93"/>
        <v>4.32</v>
      </c>
      <c r="CK59" s="549">
        <v>900</v>
      </c>
      <c r="CL59" s="549">
        <v>900</v>
      </c>
      <c r="CM59" s="776">
        <f t="shared" si="114"/>
        <v>1200</v>
      </c>
      <c r="CN59" s="558">
        <f>CL59*(1-CN56)</f>
        <v>252.00000000000003</v>
      </c>
      <c r="CO59" s="276">
        <f t="shared" ref="CO59" si="122">CN59/30*J59</f>
        <v>336</v>
      </c>
      <c r="CP59" s="250">
        <f t="shared" si="94"/>
        <v>2400</v>
      </c>
      <c r="CQ59" s="250">
        <f t="shared" si="95"/>
        <v>672</v>
      </c>
      <c r="CR59" s="1376">
        <f t="shared" si="96"/>
        <v>155.55555555555554</v>
      </c>
      <c r="CS59" s="1293"/>
      <c r="CT59" s="1279">
        <f t="shared" si="97"/>
        <v>672</v>
      </c>
      <c r="CU59" s="1279">
        <f t="shared" si="98"/>
        <v>0</v>
      </c>
      <c r="CV59" s="1279"/>
      <c r="CW59" s="1293"/>
      <c r="CX59" s="1294">
        <f t="shared" si="99"/>
        <v>1.6</v>
      </c>
      <c r="CY59" s="1295">
        <f t="shared" si="100"/>
        <v>4.5999999999999996</v>
      </c>
      <c r="CZ59" s="1296">
        <f t="shared" si="115"/>
        <v>0</v>
      </c>
      <c r="DA59" s="1294">
        <f t="shared" si="101"/>
        <v>0</v>
      </c>
      <c r="DB59" s="1295">
        <f t="shared" si="102"/>
        <v>0</v>
      </c>
      <c r="DC59" s="1296">
        <f t="shared" si="116"/>
        <v>4.32</v>
      </c>
      <c r="DD59" s="1294">
        <f t="shared" si="103"/>
        <v>0</v>
      </c>
      <c r="DE59" s="1295">
        <f t="shared" si="104"/>
        <v>0</v>
      </c>
      <c r="DF59" s="1296">
        <f t="shared" si="117"/>
        <v>0</v>
      </c>
      <c r="DG59" s="1294">
        <f t="shared" si="105"/>
        <v>0</v>
      </c>
      <c r="DH59" s="1295">
        <f t="shared" si="106"/>
        <v>0</v>
      </c>
      <c r="DI59" s="1296">
        <f t="shared" si="118"/>
        <v>0</v>
      </c>
      <c r="DJ59" s="1294">
        <f t="shared" si="107"/>
        <v>0</v>
      </c>
      <c r="DK59" s="1295">
        <f t="shared" si="108"/>
        <v>0</v>
      </c>
      <c r="DL59" s="1296">
        <f t="shared" si="119"/>
        <v>0</v>
      </c>
      <c r="DM59" s="1294">
        <f t="shared" si="109"/>
        <v>0</v>
      </c>
      <c r="DN59" s="1295">
        <f t="shared" si="110"/>
        <v>0</v>
      </c>
      <c r="DO59" s="1296">
        <f t="shared" si="120"/>
        <v>0</v>
      </c>
      <c r="DP59" s="1294">
        <f t="shared" si="111"/>
        <v>0</v>
      </c>
      <c r="DQ59" s="1295">
        <f t="shared" si="112"/>
        <v>0</v>
      </c>
      <c r="DR59" s="1296">
        <f t="shared" si="113"/>
        <v>0</v>
      </c>
    </row>
    <row r="60" spans="1:283">
      <c r="A60" s="1283"/>
      <c r="B60" s="1271"/>
      <c r="C60" s="156" t="s">
        <v>348</v>
      </c>
      <c r="D60" s="151">
        <v>0.58333333333333337</v>
      </c>
      <c r="E60" s="151" t="s">
        <v>304</v>
      </c>
      <c r="F60" s="151" t="s">
        <v>305</v>
      </c>
      <c r="G60" s="1337" t="str">
        <f t="shared" si="121"/>
        <v>EARLY</v>
      </c>
      <c r="H60" s="1300" t="s">
        <v>256</v>
      </c>
      <c r="I60" s="1306" t="s">
        <v>306</v>
      </c>
      <c r="J60" s="1306" t="s">
        <v>307</v>
      </c>
      <c r="K60" s="1373"/>
      <c r="L60" s="1373"/>
      <c r="M60" s="1373"/>
      <c r="N60" s="1373"/>
      <c r="O60" s="1373"/>
      <c r="P60" s="1374"/>
      <c r="Q60" s="1374"/>
      <c r="R60" s="1373">
        <v>1</v>
      </c>
      <c r="S60" s="1373"/>
      <c r="T60" s="1373"/>
      <c r="U60" s="1373"/>
      <c r="V60" s="1373"/>
      <c r="W60" s="1374"/>
      <c r="X60" s="1374"/>
      <c r="Y60" s="1373"/>
      <c r="Z60" s="1373"/>
      <c r="AA60" s="1373"/>
      <c r="AB60" s="1373"/>
      <c r="AC60" s="1373"/>
      <c r="AD60" s="1374"/>
      <c r="AE60" s="1374"/>
      <c r="AF60" s="1373"/>
      <c r="AG60" s="1373"/>
      <c r="AH60" s="1373"/>
      <c r="AI60" s="1373"/>
      <c r="AJ60" s="1373"/>
      <c r="AK60" s="1374"/>
      <c r="AL60" s="1374"/>
      <c r="AM60" s="1290"/>
      <c r="AN60" s="1290"/>
      <c r="AO60" s="1373"/>
      <c r="AP60" s="1373"/>
      <c r="AQ60" s="1373"/>
      <c r="AR60" s="1374"/>
      <c r="AS60" s="1374"/>
      <c r="AT60" s="1373"/>
      <c r="AU60" s="1373"/>
      <c r="AV60" s="1373"/>
      <c r="AW60" s="1373"/>
      <c r="AX60" s="1373"/>
      <c r="AY60" s="1374"/>
      <c r="AZ60" s="1374"/>
      <c r="BA60" s="1373"/>
      <c r="BB60" s="1373"/>
      <c r="BC60" s="1373"/>
      <c r="BD60" s="1373"/>
      <c r="BE60" s="1373"/>
      <c r="BF60" s="1374"/>
      <c r="BG60" s="1374"/>
      <c r="BH60" s="1373"/>
      <c r="BI60" s="1373"/>
      <c r="BJ60" s="1373"/>
      <c r="BK60" s="1373"/>
      <c r="BL60" s="1373"/>
      <c r="BM60" s="1374"/>
      <c r="BN60" s="1374"/>
      <c r="BO60" s="1373"/>
      <c r="BP60" s="1373"/>
      <c r="BQ60" s="1373"/>
      <c r="BR60" s="1373"/>
      <c r="BS60" s="1373"/>
      <c r="BT60" s="1374"/>
      <c r="BU60" s="1374"/>
      <c r="BV60" s="1373"/>
      <c r="BW60" s="1373"/>
      <c r="BX60" s="1373"/>
      <c r="BY60" s="1373"/>
      <c r="BZ60" s="1373"/>
      <c r="CA60" s="1374"/>
      <c r="CB60" s="1374"/>
      <c r="CC60" s="1373"/>
      <c r="CD60" s="1375">
        <f t="shared" si="90"/>
        <v>1</v>
      </c>
      <c r="CE60" s="144">
        <v>0.9</v>
      </c>
      <c r="CF60" s="145">
        <v>2.1</v>
      </c>
      <c r="CG60" s="152">
        <v>1.68</v>
      </c>
      <c r="CH60" s="153">
        <f t="shared" si="91"/>
        <v>0.9</v>
      </c>
      <c r="CI60" s="147">
        <f t="shared" si="92"/>
        <v>2.1</v>
      </c>
      <c r="CJ60" s="148">
        <f t="shared" si="93"/>
        <v>1.68</v>
      </c>
      <c r="CK60" s="549">
        <v>500</v>
      </c>
      <c r="CL60" s="549">
        <v>500</v>
      </c>
      <c r="CM60" s="776">
        <f t="shared" si="114"/>
        <v>666.66666666666674</v>
      </c>
      <c r="CN60" s="558" t="e">
        <f>CL60*(1-CN55)</f>
        <v>#VALUE!</v>
      </c>
      <c r="CO60" s="276">
        <v>373.33</v>
      </c>
      <c r="CP60" s="250">
        <f t="shared" si="94"/>
        <v>666.66666666666674</v>
      </c>
      <c r="CQ60" s="250">
        <f t="shared" si="95"/>
        <v>373.33</v>
      </c>
      <c r="CR60" s="1376">
        <f t="shared" si="96"/>
        <v>222.2202380952381</v>
      </c>
      <c r="CS60" s="1293"/>
      <c r="CT60" s="1279">
        <f t="shared" si="97"/>
        <v>373.33</v>
      </c>
      <c r="CU60" s="1279">
        <f t="shared" si="98"/>
        <v>0</v>
      </c>
      <c r="CV60" s="1279"/>
      <c r="CW60" s="1293"/>
      <c r="CX60" s="1294">
        <f t="shared" si="99"/>
        <v>0.9</v>
      </c>
      <c r="CY60" s="1295">
        <f t="shared" si="100"/>
        <v>2.1</v>
      </c>
      <c r="CZ60" s="1296">
        <f t="shared" si="115"/>
        <v>0</v>
      </c>
      <c r="DA60" s="1294">
        <f t="shared" si="101"/>
        <v>0</v>
      </c>
      <c r="DB60" s="1295">
        <f t="shared" si="102"/>
        <v>0</v>
      </c>
      <c r="DC60" s="1296">
        <f t="shared" si="116"/>
        <v>1.68</v>
      </c>
      <c r="DD60" s="1294">
        <f t="shared" si="103"/>
        <v>0</v>
      </c>
      <c r="DE60" s="1295">
        <f t="shared" si="104"/>
        <v>0</v>
      </c>
      <c r="DF60" s="1296">
        <f t="shared" si="117"/>
        <v>0</v>
      </c>
      <c r="DG60" s="1294">
        <f t="shared" si="105"/>
        <v>0</v>
      </c>
      <c r="DH60" s="1295">
        <f t="shared" si="106"/>
        <v>0</v>
      </c>
      <c r="DI60" s="1296">
        <f t="shared" si="118"/>
        <v>0</v>
      </c>
      <c r="DJ60" s="1294">
        <f t="shared" si="107"/>
        <v>0</v>
      </c>
      <c r="DK60" s="1295">
        <f t="shared" si="108"/>
        <v>0</v>
      </c>
      <c r="DL60" s="1296">
        <f t="shared" si="119"/>
        <v>0</v>
      </c>
      <c r="DM60" s="1294">
        <f t="shared" si="109"/>
        <v>0</v>
      </c>
      <c r="DN60" s="1295">
        <f t="shared" si="110"/>
        <v>0</v>
      </c>
      <c r="DO60" s="1296">
        <f t="shared" si="120"/>
        <v>0</v>
      </c>
      <c r="DP60" s="1294">
        <f t="shared" si="111"/>
        <v>0</v>
      </c>
      <c r="DQ60" s="1295">
        <f t="shared" si="112"/>
        <v>0</v>
      </c>
      <c r="DR60" s="1296">
        <f t="shared" si="113"/>
        <v>0</v>
      </c>
    </row>
    <row r="61" spans="1:283" s="1229" customFormat="1">
      <c r="A61" s="1366"/>
      <c r="B61" s="1271"/>
      <c r="C61" s="156" t="s">
        <v>349</v>
      </c>
      <c r="D61" s="151">
        <v>0.6875</v>
      </c>
      <c r="E61" s="1336" t="s">
        <v>322</v>
      </c>
      <c r="F61" s="1336" t="s">
        <v>305</v>
      </c>
      <c r="G61" s="1337" t="str">
        <f t="shared" si="121"/>
        <v>EARLY</v>
      </c>
      <c r="H61" s="1300" t="s">
        <v>256</v>
      </c>
      <c r="I61" s="1306" t="s">
        <v>306</v>
      </c>
      <c r="J61" s="1306" t="s">
        <v>307</v>
      </c>
      <c r="K61" s="1373"/>
      <c r="L61" s="1373"/>
      <c r="M61" s="1373"/>
      <c r="N61" s="1373"/>
      <c r="O61" s="1373">
        <v>1</v>
      </c>
      <c r="P61" s="1374"/>
      <c r="Q61" s="1374"/>
      <c r="R61" s="1373"/>
      <c r="S61" s="1373"/>
      <c r="T61" s="1373">
        <v>1</v>
      </c>
      <c r="U61" s="1373"/>
      <c r="V61" s="1373"/>
      <c r="W61" s="1374"/>
      <c r="X61" s="1374"/>
      <c r="Y61" s="1373"/>
      <c r="Z61" s="1373"/>
      <c r="AA61" s="1373"/>
      <c r="AB61" s="1373"/>
      <c r="AC61" s="1373"/>
      <c r="AD61" s="1374"/>
      <c r="AE61" s="1374"/>
      <c r="AF61" s="1373"/>
      <c r="AG61" s="1373"/>
      <c r="AH61" s="1373"/>
      <c r="AI61" s="1373"/>
      <c r="AJ61" s="1373"/>
      <c r="AK61" s="1374"/>
      <c r="AL61" s="1374"/>
      <c r="AM61" s="1290"/>
      <c r="AN61" s="1290"/>
      <c r="AO61" s="1373"/>
      <c r="AP61" s="1373"/>
      <c r="AQ61" s="1373"/>
      <c r="AR61" s="1374"/>
      <c r="AS61" s="1374"/>
      <c r="AT61" s="1373"/>
      <c r="AU61" s="1373"/>
      <c r="AV61" s="1373"/>
      <c r="AW61" s="1373"/>
      <c r="AX61" s="1373"/>
      <c r="AY61" s="1374"/>
      <c r="AZ61" s="1374"/>
      <c r="BA61" s="1373"/>
      <c r="BB61" s="1373"/>
      <c r="BC61" s="1373"/>
      <c r="BD61" s="1373"/>
      <c r="BE61" s="1373"/>
      <c r="BF61" s="1374"/>
      <c r="BG61" s="1374"/>
      <c r="BH61" s="1373"/>
      <c r="BI61" s="1373"/>
      <c r="BJ61" s="1373"/>
      <c r="BK61" s="1373"/>
      <c r="BL61" s="1373"/>
      <c r="BM61" s="1374"/>
      <c r="BN61" s="1374"/>
      <c r="BO61" s="1373"/>
      <c r="BP61" s="1373"/>
      <c r="BQ61" s="1373"/>
      <c r="BR61" s="1373"/>
      <c r="BS61" s="1373"/>
      <c r="BT61" s="1374"/>
      <c r="BU61" s="1374"/>
      <c r="BV61" s="1373"/>
      <c r="BW61" s="1373"/>
      <c r="BX61" s="1373"/>
      <c r="BY61" s="1373"/>
      <c r="BZ61" s="1373"/>
      <c r="CA61" s="1374"/>
      <c r="CB61" s="1374"/>
      <c r="CC61" s="1373"/>
      <c r="CD61" s="1375">
        <f t="shared" si="90"/>
        <v>2</v>
      </c>
      <c r="CE61" s="144">
        <v>0.3</v>
      </c>
      <c r="CF61" s="145">
        <v>1.5</v>
      </c>
      <c r="CG61" s="152">
        <v>1.68</v>
      </c>
      <c r="CH61" s="153">
        <f t="shared" si="91"/>
        <v>0.6</v>
      </c>
      <c r="CI61" s="147">
        <f t="shared" si="92"/>
        <v>3</v>
      </c>
      <c r="CJ61" s="148">
        <f t="shared" si="93"/>
        <v>3.36</v>
      </c>
      <c r="CK61" s="549">
        <v>500</v>
      </c>
      <c r="CL61" s="549">
        <v>500</v>
      </c>
      <c r="CM61" s="776">
        <f t="shared" si="114"/>
        <v>666.66666666666674</v>
      </c>
      <c r="CN61" s="558">
        <f>CL61*(1-CN56)</f>
        <v>140</v>
      </c>
      <c r="CO61" s="276">
        <v>224</v>
      </c>
      <c r="CP61" s="250">
        <f t="shared" si="94"/>
        <v>1333.3333333333335</v>
      </c>
      <c r="CQ61" s="250">
        <f t="shared" si="95"/>
        <v>448</v>
      </c>
      <c r="CR61" s="1376">
        <f t="shared" si="96"/>
        <v>133.33333333333334</v>
      </c>
      <c r="CS61" s="1324"/>
      <c r="CT61" s="1279">
        <f t="shared" si="97"/>
        <v>448</v>
      </c>
      <c r="CU61" s="1279">
        <f t="shared" si="98"/>
        <v>0</v>
      </c>
      <c r="CV61" s="1279"/>
      <c r="CW61" s="1324"/>
      <c r="CX61" s="1294">
        <f t="shared" si="99"/>
        <v>0.3</v>
      </c>
      <c r="CY61" s="1295">
        <f t="shared" si="100"/>
        <v>1.5</v>
      </c>
      <c r="CZ61" s="1296">
        <f t="shared" si="115"/>
        <v>1.68</v>
      </c>
      <c r="DA61" s="1294">
        <f t="shared" si="101"/>
        <v>0</v>
      </c>
      <c r="DB61" s="1295">
        <f t="shared" si="102"/>
        <v>0</v>
      </c>
      <c r="DC61" s="1296">
        <f t="shared" si="116"/>
        <v>1.68</v>
      </c>
      <c r="DD61" s="1294">
        <f t="shared" si="103"/>
        <v>0</v>
      </c>
      <c r="DE61" s="1295">
        <f t="shared" si="104"/>
        <v>0</v>
      </c>
      <c r="DF61" s="1296">
        <f t="shared" si="117"/>
        <v>0</v>
      </c>
      <c r="DG61" s="1294">
        <f t="shared" si="105"/>
        <v>0</v>
      </c>
      <c r="DH61" s="1295">
        <f t="shared" si="106"/>
        <v>0</v>
      </c>
      <c r="DI61" s="1296">
        <f t="shared" si="118"/>
        <v>0</v>
      </c>
      <c r="DJ61" s="1294">
        <f t="shared" si="107"/>
        <v>0</v>
      </c>
      <c r="DK61" s="1295">
        <f t="shared" si="108"/>
        <v>0</v>
      </c>
      <c r="DL61" s="1296">
        <f t="shared" si="119"/>
        <v>0</v>
      </c>
      <c r="DM61" s="1294">
        <f t="shared" si="109"/>
        <v>0</v>
      </c>
      <c r="DN61" s="1295">
        <f t="shared" si="110"/>
        <v>0</v>
      </c>
      <c r="DO61" s="1296">
        <f t="shared" si="120"/>
        <v>0</v>
      </c>
      <c r="DP61" s="1294">
        <f t="shared" si="111"/>
        <v>0</v>
      </c>
      <c r="DQ61" s="1295">
        <f t="shared" si="112"/>
        <v>0</v>
      </c>
      <c r="DR61" s="1296">
        <f t="shared" si="113"/>
        <v>0</v>
      </c>
      <c r="DS61" s="1271"/>
      <c r="DT61" s="1271"/>
      <c r="DU61" s="1271"/>
      <c r="DV61" s="1271"/>
      <c r="DW61" s="1271"/>
      <c r="DX61" s="1271"/>
      <c r="DY61" s="1271"/>
    </row>
    <row r="62" spans="1:283" s="1229" customFormat="1">
      <c r="A62" s="1366"/>
      <c r="B62" s="1271"/>
      <c r="C62" s="156" t="s">
        <v>350</v>
      </c>
      <c r="D62" s="151">
        <v>0.72916666666666663</v>
      </c>
      <c r="E62" s="1336" t="s">
        <v>322</v>
      </c>
      <c r="F62" s="1336" t="s">
        <v>305</v>
      </c>
      <c r="G62" s="1337" t="str">
        <f>IF(D62&lt;=0.541,"DAY",(IF(D62&lt;=0.74930556,"EARLY",(IF(D62&lt;=0.97916667,"PRIME","LATE")))))</f>
        <v>EARLY</v>
      </c>
      <c r="H62" s="1300" t="s">
        <v>256</v>
      </c>
      <c r="I62" s="1306" t="s">
        <v>306</v>
      </c>
      <c r="J62" s="1306" t="s">
        <v>307</v>
      </c>
      <c r="K62" s="1373"/>
      <c r="L62" s="1373"/>
      <c r="M62" s="1373"/>
      <c r="N62" s="1373"/>
      <c r="O62" s="1373"/>
      <c r="P62" s="1374"/>
      <c r="Q62" s="1374"/>
      <c r="R62" s="1373">
        <v>1</v>
      </c>
      <c r="S62" s="1373"/>
      <c r="T62" s="1373"/>
      <c r="U62" s="1373"/>
      <c r="V62" s="1373"/>
      <c r="W62" s="1374"/>
      <c r="X62" s="1374"/>
      <c r="Y62" s="1373"/>
      <c r="Z62" s="1373"/>
      <c r="AA62" s="1373"/>
      <c r="AB62" s="1373"/>
      <c r="AC62" s="1373"/>
      <c r="AD62" s="1374"/>
      <c r="AE62" s="1374"/>
      <c r="AF62" s="1373"/>
      <c r="AG62" s="1373"/>
      <c r="AH62" s="1373"/>
      <c r="AI62" s="1373"/>
      <c r="AJ62" s="1373"/>
      <c r="AK62" s="1374"/>
      <c r="AL62" s="1374"/>
      <c r="AM62" s="1290"/>
      <c r="AN62" s="1290"/>
      <c r="AO62" s="1373"/>
      <c r="AP62" s="1373"/>
      <c r="AQ62" s="1373"/>
      <c r="AR62" s="1374"/>
      <c r="AS62" s="1374"/>
      <c r="AT62" s="1373"/>
      <c r="AU62" s="1373"/>
      <c r="AV62" s="1373"/>
      <c r="AW62" s="1373"/>
      <c r="AX62" s="1373"/>
      <c r="AY62" s="1374"/>
      <c r="AZ62" s="1374"/>
      <c r="BA62" s="1373"/>
      <c r="BB62" s="1373"/>
      <c r="BC62" s="1373"/>
      <c r="BD62" s="1373"/>
      <c r="BE62" s="1373"/>
      <c r="BF62" s="1374"/>
      <c r="BG62" s="1374"/>
      <c r="BH62" s="1373"/>
      <c r="BI62" s="1373"/>
      <c r="BJ62" s="1373"/>
      <c r="BK62" s="1373"/>
      <c r="BL62" s="1373"/>
      <c r="BM62" s="1374"/>
      <c r="BN62" s="1374"/>
      <c r="BO62" s="1373"/>
      <c r="BP62" s="1373"/>
      <c r="BQ62" s="1373"/>
      <c r="BR62" s="1373"/>
      <c r="BS62" s="1373"/>
      <c r="BT62" s="1374"/>
      <c r="BU62" s="1374"/>
      <c r="BV62" s="1373"/>
      <c r="BW62" s="1373"/>
      <c r="BX62" s="1373"/>
      <c r="BY62" s="1373"/>
      <c r="BZ62" s="1373"/>
      <c r="CA62" s="1374"/>
      <c r="CB62" s="1374"/>
      <c r="CC62" s="1373"/>
      <c r="CD62" s="1375">
        <f t="shared" si="90"/>
        <v>1</v>
      </c>
      <c r="CE62" s="144">
        <v>0.3</v>
      </c>
      <c r="CF62" s="145">
        <v>1.5</v>
      </c>
      <c r="CG62" s="152">
        <v>2.89</v>
      </c>
      <c r="CH62" s="153">
        <f t="shared" si="91"/>
        <v>0.3</v>
      </c>
      <c r="CI62" s="147">
        <f t="shared" si="92"/>
        <v>1.5</v>
      </c>
      <c r="CJ62" s="148">
        <f t="shared" si="93"/>
        <v>2.89</v>
      </c>
      <c r="CK62" s="549">
        <v>1000</v>
      </c>
      <c r="CL62" s="549">
        <v>1000</v>
      </c>
      <c r="CM62" s="776">
        <f t="shared" si="114"/>
        <v>1333.3333333333335</v>
      </c>
      <c r="CN62" s="558">
        <f>CL62*(1-CN56)</f>
        <v>280</v>
      </c>
      <c r="CO62" s="276">
        <v>224</v>
      </c>
      <c r="CP62" s="250">
        <f t="shared" si="94"/>
        <v>1333.3333333333335</v>
      </c>
      <c r="CQ62" s="250">
        <f t="shared" si="95"/>
        <v>224</v>
      </c>
      <c r="CR62" s="1376">
        <f t="shared" si="96"/>
        <v>77.508650519031136</v>
      </c>
      <c r="CS62" s="1324"/>
      <c r="CT62" s="1279">
        <f t="shared" si="97"/>
        <v>224</v>
      </c>
      <c r="CU62" s="1279">
        <f t="shared" si="98"/>
        <v>0</v>
      </c>
      <c r="CV62" s="1279"/>
      <c r="CW62" s="1324"/>
      <c r="CX62" s="1294">
        <f t="shared" si="99"/>
        <v>0.3</v>
      </c>
      <c r="CY62" s="1295">
        <f t="shared" si="100"/>
        <v>1.5</v>
      </c>
      <c r="CZ62" s="1296">
        <f t="shared" si="115"/>
        <v>0</v>
      </c>
      <c r="DA62" s="1294">
        <f t="shared" si="101"/>
        <v>0</v>
      </c>
      <c r="DB62" s="1295">
        <f t="shared" si="102"/>
        <v>0</v>
      </c>
      <c r="DC62" s="1296">
        <f t="shared" si="116"/>
        <v>2.89</v>
      </c>
      <c r="DD62" s="1294">
        <f t="shared" si="103"/>
        <v>0</v>
      </c>
      <c r="DE62" s="1295">
        <f t="shared" si="104"/>
        <v>0</v>
      </c>
      <c r="DF62" s="1296">
        <f t="shared" si="117"/>
        <v>0</v>
      </c>
      <c r="DG62" s="1294">
        <f t="shared" si="105"/>
        <v>0</v>
      </c>
      <c r="DH62" s="1295">
        <f t="shared" si="106"/>
        <v>0</v>
      </c>
      <c r="DI62" s="1296">
        <f t="shared" si="118"/>
        <v>0</v>
      </c>
      <c r="DJ62" s="1294">
        <f t="shared" si="107"/>
        <v>0</v>
      </c>
      <c r="DK62" s="1295">
        <f t="shared" si="108"/>
        <v>0</v>
      </c>
      <c r="DL62" s="1296">
        <f t="shared" si="119"/>
        <v>0</v>
      </c>
      <c r="DM62" s="1294">
        <f t="shared" si="109"/>
        <v>0</v>
      </c>
      <c r="DN62" s="1295">
        <f t="shared" si="110"/>
        <v>0</v>
      </c>
      <c r="DO62" s="1296">
        <f t="shared" si="120"/>
        <v>0</v>
      </c>
      <c r="DP62" s="1294">
        <f t="shared" si="111"/>
        <v>0</v>
      </c>
      <c r="DQ62" s="1295">
        <f t="shared" si="112"/>
        <v>0</v>
      </c>
      <c r="DR62" s="1296">
        <f t="shared" si="113"/>
        <v>0</v>
      </c>
      <c r="DS62" s="1271"/>
      <c r="DT62" s="1271"/>
      <c r="DU62" s="1271"/>
      <c r="DV62" s="1271"/>
      <c r="DW62" s="1271"/>
      <c r="DX62" s="1271"/>
      <c r="DY62" s="1271"/>
    </row>
    <row r="63" spans="1:283" s="1372" customFormat="1">
      <c r="A63" s="1366"/>
      <c r="B63" s="1271"/>
      <c r="C63" s="156" t="s">
        <v>351</v>
      </c>
      <c r="D63" s="151">
        <v>0.79166666666666663</v>
      </c>
      <c r="E63" s="1336" t="s">
        <v>304</v>
      </c>
      <c r="F63" s="1336" t="s">
        <v>287</v>
      </c>
      <c r="G63" s="1337" t="str">
        <f t="shared" ref="G63:G66" si="123">IF(D63&lt;=0.541,"DAY",(IF(D63&lt;=0.74930556,"EARLY",(IF(D63&lt;=0.97916667,"PRIME","LATE")))))</f>
        <v>PRIME</v>
      </c>
      <c r="H63" s="1300" t="s">
        <v>256</v>
      </c>
      <c r="I63" s="1306" t="s">
        <v>306</v>
      </c>
      <c r="J63" s="1306" t="s">
        <v>307</v>
      </c>
      <c r="K63" s="1373"/>
      <c r="L63" s="1373"/>
      <c r="M63" s="1373"/>
      <c r="N63" s="1373"/>
      <c r="O63" s="1373"/>
      <c r="P63" s="1374"/>
      <c r="Q63" s="1374">
        <v>1</v>
      </c>
      <c r="R63" s="1373"/>
      <c r="S63" s="1373"/>
      <c r="T63" s="1373"/>
      <c r="U63" s="1373"/>
      <c r="V63" s="1373"/>
      <c r="W63" s="1374"/>
      <c r="X63" s="1374"/>
      <c r="Y63" s="1373"/>
      <c r="Z63" s="1373"/>
      <c r="AA63" s="1373"/>
      <c r="AB63" s="1373"/>
      <c r="AC63" s="1373"/>
      <c r="AD63" s="1374"/>
      <c r="AE63" s="1374"/>
      <c r="AF63" s="1373"/>
      <c r="AG63" s="1373"/>
      <c r="AH63" s="1373"/>
      <c r="AI63" s="1373"/>
      <c r="AJ63" s="1373"/>
      <c r="AK63" s="1374"/>
      <c r="AL63" s="1374"/>
      <c r="AM63" s="1290"/>
      <c r="AN63" s="1290"/>
      <c r="AO63" s="1373"/>
      <c r="AP63" s="1373"/>
      <c r="AQ63" s="1373"/>
      <c r="AR63" s="1374"/>
      <c r="AS63" s="1374"/>
      <c r="AT63" s="1373"/>
      <c r="AU63" s="1373"/>
      <c r="AV63" s="1373"/>
      <c r="AW63" s="1373"/>
      <c r="AX63" s="1373"/>
      <c r="AY63" s="1374"/>
      <c r="AZ63" s="1374"/>
      <c r="BA63" s="1373"/>
      <c r="BB63" s="1373"/>
      <c r="BC63" s="1373"/>
      <c r="BD63" s="1373"/>
      <c r="BE63" s="1373"/>
      <c r="BF63" s="1374"/>
      <c r="BG63" s="1374"/>
      <c r="BH63" s="1373"/>
      <c r="BI63" s="1373"/>
      <c r="BJ63" s="1373"/>
      <c r="BK63" s="1373"/>
      <c r="BL63" s="1373"/>
      <c r="BM63" s="1374"/>
      <c r="BN63" s="1374"/>
      <c r="BO63" s="1373"/>
      <c r="BP63" s="1373"/>
      <c r="BQ63" s="1373"/>
      <c r="BR63" s="1373"/>
      <c r="BS63" s="1373"/>
      <c r="BT63" s="1374"/>
      <c r="BU63" s="1374"/>
      <c r="BV63" s="1373"/>
      <c r="BW63" s="1373"/>
      <c r="BX63" s="1373"/>
      <c r="BY63" s="1373"/>
      <c r="BZ63" s="1373"/>
      <c r="CA63" s="1374"/>
      <c r="CB63" s="1374"/>
      <c r="CC63" s="1373"/>
      <c r="CD63" s="1375">
        <f t="shared" si="90"/>
        <v>1</v>
      </c>
      <c r="CE63" s="144">
        <v>1.4</v>
      </c>
      <c r="CF63" s="145">
        <v>2.2000000000000002</v>
      </c>
      <c r="CG63" s="152">
        <v>5.72</v>
      </c>
      <c r="CH63" s="153">
        <f t="shared" si="91"/>
        <v>1.4</v>
      </c>
      <c r="CI63" s="147">
        <f t="shared" si="92"/>
        <v>2.2000000000000002</v>
      </c>
      <c r="CJ63" s="148">
        <f t="shared" si="93"/>
        <v>5.72</v>
      </c>
      <c r="CK63" s="549">
        <v>1600</v>
      </c>
      <c r="CL63" s="549">
        <v>1600</v>
      </c>
      <c r="CM63" s="776">
        <f t="shared" si="114"/>
        <v>2133.3333333333335</v>
      </c>
      <c r="CN63" s="558">
        <f>CL63*(1-CN56)</f>
        <v>448.00000000000006</v>
      </c>
      <c r="CO63" s="276">
        <v>634.66999999999996</v>
      </c>
      <c r="CP63" s="250">
        <f t="shared" si="94"/>
        <v>2133.3333333333335</v>
      </c>
      <c r="CQ63" s="250">
        <f t="shared" si="95"/>
        <v>634.66999999999996</v>
      </c>
      <c r="CR63" s="1376">
        <f t="shared" si="96"/>
        <v>110.95629370629371</v>
      </c>
      <c r="CS63" s="1293"/>
      <c r="CT63" s="1279">
        <f t="shared" si="97"/>
        <v>634.66999999999996</v>
      </c>
      <c r="CU63" s="1279">
        <f t="shared" si="98"/>
        <v>0</v>
      </c>
      <c r="CV63" s="1279"/>
      <c r="CW63" s="1293"/>
      <c r="CX63" s="1294">
        <f t="shared" si="99"/>
        <v>0</v>
      </c>
      <c r="CY63" s="1295">
        <f t="shared" si="100"/>
        <v>0</v>
      </c>
      <c r="CZ63" s="1296">
        <f t="shared" si="115"/>
        <v>5.72</v>
      </c>
      <c r="DA63" s="1294">
        <f t="shared" si="101"/>
        <v>0</v>
      </c>
      <c r="DB63" s="1295">
        <f t="shared" si="102"/>
        <v>0</v>
      </c>
      <c r="DC63" s="1296">
        <f t="shared" si="116"/>
        <v>0</v>
      </c>
      <c r="DD63" s="1294">
        <f t="shared" si="103"/>
        <v>0</v>
      </c>
      <c r="DE63" s="1295">
        <f t="shared" si="104"/>
        <v>0</v>
      </c>
      <c r="DF63" s="1296">
        <f t="shared" si="117"/>
        <v>0</v>
      </c>
      <c r="DG63" s="1294">
        <f t="shared" si="105"/>
        <v>0</v>
      </c>
      <c r="DH63" s="1295">
        <f t="shared" si="106"/>
        <v>0</v>
      </c>
      <c r="DI63" s="1296">
        <f t="shared" si="118"/>
        <v>0</v>
      </c>
      <c r="DJ63" s="1294">
        <f t="shared" si="107"/>
        <v>0</v>
      </c>
      <c r="DK63" s="1295">
        <f t="shared" si="108"/>
        <v>0</v>
      </c>
      <c r="DL63" s="1296">
        <f t="shared" si="119"/>
        <v>0</v>
      </c>
      <c r="DM63" s="1294">
        <f t="shared" si="109"/>
        <v>0</v>
      </c>
      <c r="DN63" s="1295">
        <f t="shared" si="110"/>
        <v>0</v>
      </c>
      <c r="DO63" s="1296">
        <f t="shared" si="120"/>
        <v>0</v>
      </c>
      <c r="DP63" s="1294">
        <f t="shared" si="111"/>
        <v>0</v>
      </c>
      <c r="DQ63" s="1295">
        <f t="shared" si="112"/>
        <v>0</v>
      </c>
      <c r="DR63" s="1296">
        <f t="shared" si="113"/>
        <v>0</v>
      </c>
      <c r="DS63" s="1271"/>
      <c r="DT63" s="1271"/>
      <c r="DU63" s="1271"/>
      <c r="DV63" s="1271"/>
      <c r="DW63" s="1271"/>
      <c r="DX63" s="1271"/>
      <c r="DY63" s="1271"/>
      <c r="DZ63" s="1229"/>
      <c r="EA63" s="1229"/>
      <c r="EB63" s="1229"/>
      <c r="EC63" s="1229"/>
      <c r="ED63" s="1229"/>
      <c r="EE63" s="1229"/>
      <c r="EF63" s="1229"/>
      <c r="EG63" s="1229"/>
      <c r="EH63" s="1229"/>
      <c r="EI63" s="1229"/>
      <c r="EJ63" s="1229"/>
      <c r="EK63" s="1229"/>
      <c r="EL63" s="1229"/>
      <c r="EM63" s="1229"/>
      <c r="EN63" s="1229"/>
      <c r="EO63" s="1229"/>
      <c r="EP63" s="1229"/>
      <c r="EQ63" s="1229"/>
      <c r="ER63" s="1229"/>
      <c r="ES63" s="1229"/>
      <c r="ET63" s="1229"/>
      <c r="EU63" s="1229"/>
      <c r="EV63" s="1229"/>
      <c r="EW63" s="1229"/>
      <c r="EX63" s="1229"/>
      <c r="EY63" s="1229"/>
      <c r="EZ63" s="1229"/>
      <c r="FA63" s="1229"/>
      <c r="FB63" s="1229"/>
      <c r="FC63" s="1229"/>
      <c r="FD63" s="1229"/>
      <c r="FE63" s="1229"/>
      <c r="FF63" s="1229"/>
      <c r="FG63" s="1229"/>
      <c r="FH63" s="1229"/>
      <c r="FI63" s="1229"/>
      <c r="FJ63" s="1229"/>
      <c r="FK63" s="1229"/>
      <c r="FL63" s="1229"/>
      <c r="FM63" s="1229"/>
      <c r="FN63" s="1229"/>
      <c r="FO63" s="1229"/>
      <c r="FP63" s="1229"/>
      <c r="FQ63" s="1229"/>
      <c r="FR63" s="1229"/>
      <c r="FS63" s="1229"/>
      <c r="FT63" s="1229"/>
      <c r="FU63" s="1229"/>
      <c r="FV63" s="1229"/>
      <c r="FW63" s="1229"/>
      <c r="FX63" s="1229"/>
      <c r="FY63" s="1229"/>
      <c r="FZ63" s="1229"/>
      <c r="GA63" s="1229"/>
      <c r="GB63" s="1229"/>
      <c r="GC63" s="1229"/>
      <c r="GD63" s="1229"/>
      <c r="GE63" s="1229"/>
      <c r="GF63" s="1229"/>
      <c r="GG63" s="1229"/>
      <c r="GH63" s="1229"/>
      <c r="GI63" s="1229"/>
      <c r="GJ63" s="1229"/>
      <c r="GK63" s="1229"/>
      <c r="GL63" s="1229"/>
      <c r="GM63" s="1229"/>
      <c r="GN63" s="1229"/>
      <c r="GO63" s="1229"/>
      <c r="GP63" s="1229"/>
      <c r="GQ63" s="1229"/>
      <c r="GR63" s="1229"/>
      <c r="GS63" s="1229"/>
      <c r="GT63" s="1229"/>
      <c r="GU63" s="1229"/>
      <c r="GV63" s="1229"/>
      <c r="GW63" s="1229"/>
      <c r="GX63" s="1229"/>
      <c r="GY63" s="1229"/>
      <c r="GZ63" s="1229"/>
      <c r="HA63" s="1229"/>
      <c r="HB63" s="1229"/>
      <c r="HC63" s="1229"/>
      <c r="HD63" s="1229"/>
      <c r="HE63" s="1229"/>
      <c r="HF63" s="1229"/>
      <c r="HG63" s="1229"/>
      <c r="HH63" s="1229"/>
      <c r="HI63" s="1229"/>
      <c r="HJ63" s="1229"/>
      <c r="HK63" s="1229"/>
      <c r="HL63" s="1229"/>
      <c r="HM63" s="1229"/>
      <c r="HN63" s="1229"/>
      <c r="HO63" s="1229"/>
      <c r="HP63" s="1229"/>
      <c r="HQ63" s="1229"/>
      <c r="HR63" s="1229"/>
      <c r="HS63" s="1229"/>
      <c r="HT63" s="1229"/>
      <c r="HU63" s="1229"/>
      <c r="HV63" s="1229"/>
      <c r="HW63" s="1229"/>
      <c r="HX63" s="1229"/>
      <c r="HY63" s="1229"/>
      <c r="HZ63" s="1229"/>
      <c r="IA63" s="1229"/>
      <c r="IB63" s="1229"/>
      <c r="IC63" s="1229"/>
      <c r="ID63" s="1229"/>
      <c r="IE63" s="1229"/>
      <c r="IF63" s="1229"/>
      <c r="IG63" s="1229"/>
      <c r="IH63" s="1229"/>
      <c r="II63" s="1229"/>
      <c r="IJ63" s="1229"/>
      <c r="IK63" s="1229"/>
      <c r="IL63" s="1229"/>
      <c r="IM63" s="1229"/>
      <c r="IN63" s="1229"/>
      <c r="IO63" s="1229"/>
      <c r="IP63" s="1229"/>
      <c r="IQ63" s="1229"/>
      <c r="IR63" s="1229"/>
      <c r="IS63" s="1229"/>
      <c r="IT63" s="1229"/>
      <c r="IU63" s="1229"/>
      <c r="IV63" s="1229"/>
      <c r="IW63" s="1229"/>
      <c r="IX63" s="1229"/>
      <c r="IY63" s="1229"/>
      <c r="IZ63" s="1229"/>
      <c r="JA63" s="1229"/>
      <c r="JB63" s="1229"/>
      <c r="JC63" s="1229"/>
      <c r="JD63" s="1229"/>
      <c r="JE63" s="1229"/>
      <c r="JF63" s="1229"/>
      <c r="JG63" s="1229"/>
      <c r="JH63" s="1229"/>
      <c r="JI63" s="1229"/>
      <c r="JJ63" s="1229"/>
      <c r="JK63" s="1229"/>
      <c r="JL63" s="1229"/>
      <c r="JM63" s="1229"/>
      <c r="JN63" s="1229"/>
      <c r="JO63" s="1229"/>
      <c r="JP63" s="1229"/>
      <c r="JQ63" s="1229"/>
      <c r="JR63" s="1229"/>
      <c r="JS63" s="1229"/>
      <c r="JT63" s="1229"/>
      <c r="JU63" s="1229"/>
      <c r="JV63" s="1229"/>
      <c r="JW63" s="1229"/>
    </row>
    <row r="64" spans="1:283" s="1372" customFormat="1">
      <c r="A64" s="1366"/>
      <c r="B64" s="1271"/>
      <c r="C64" s="156" t="s">
        <v>352</v>
      </c>
      <c r="D64" s="151">
        <v>0.79166666666666663</v>
      </c>
      <c r="E64" s="1336" t="s">
        <v>304</v>
      </c>
      <c r="F64" s="1336" t="s">
        <v>305</v>
      </c>
      <c r="G64" s="1337" t="str">
        <f t="shared" si="123"/>
        <v>PRIME</v>
      </c>
      <c r="H64" s="1300" t="s">
        <v>256</v>
      </c>
      <c r="I64" s="1306" t="s">
        <v>306</v>
      </c>
      <c r="J64" s="1306" t="s">
        <v>307</v>
      </c>
      <c r="K64" s="1373"/>
      <c r="L64" s="1373"/>
      <c r="M64" s="1373"/>
      <c r="N64" s="1373">
        <v>1</v>
      </c>
      <c r="O64" s="1373"/>
      <c r="P64" s="1374"/>
      <c r="Q64" s="1374"/>
      <c r="R64" s="1373">
        <v>1</v>
      </c>
      <c r="S64" s="1373"/>
      <c r="T64" s="1373"/>
      <c r="U64" s="1373"/>
      <c r="V64" s="1373"/>
      <c r="W64" s="1374"/>
      <c r="X64" s="1374"/>
      <c r="Y64" s="1373"/>
      <c r="Z64" s="1373"/>
      <c r="AA64" s="1373"/>
      <c r="AB64" s="1373"/>
      <c r="AC64" s="1373"/>
      <c r="AD64" s="1374"/>
      <c r="AE64" s="1374"/>
      <c r="AF64" s="1373"/>
      <c r="AG64" s="1373"/>
      <c r="AH64" s="1373"/>
      <c r="AI64" s="1373"/>
      <c r="AJ64" s="1373"/>
      <c r="AK64" s="1374"/>
      <c r="AL64" s="1374"/>
      <c r="AM64" s="1290"/>
      <c r="AN64" s="1290"/>
      <c r="AO64" s="1373"/>
      <c r="AP64" s="1373"/>
      <c r="AQ64" s="1373"/>
      <c r="AR64" s="1374"/>
      <c r="AS64" s="1374"/>
      <c r="AT64" s="1373"/>
      <c r="AU64" s="1373"/>
      <c r="AV64" s="1373"/>
      <c r="AW64" s="1373"/>
      <c r="AX64" s="1373"/>
      <c r="AY64" s="1374"/>
      <c r="AZ64" s="1374"/>
      <c r="BA64" s="1373"/>
      <c r="BB64" s="1373"/>
      <c r="BC64" s="1373"/>
      <c r="BD64" s="1373"/>
      <c r="BE64" s="1373"/>
      <c r="BF64" s="1374"/>
      <c r="BG64" s="1374"/>
      <c r="BH64" s="1373"/>
      <c r="BI64" s="1373"/>
      <c r="BJ64" s="1373"/>
      <c r="BK64" s="1373"/>
      <c r="BL64" s="1373"/>
      <c r="BM64" s="1374"/>
      <c r="BN64" s="1374"/>
      <c r="BO64" s="1373"/>
      <c r="BP64" s="1373"/>
      <c r="BQ64" s="1373"/>
      <c r="BR64" s="1373"/>
      <c r="BS64" s="1373"/>
      <c r="BT64" s="1374"/>
      <c r="BU64" s="1374"/>
      <c r="BV64" s="1373"/>
      <c r="BW64" s="1373"/>
      <c r="BX64" s="1373"/>
      <c r="BY64" s="1373"/>
      <c r="BZ64" s="1373"/>
      <c r="CA64" s="1374"/>
      <c r="CB64" s="1374"/>
      <c r="CC64" s="1373"/>
      <c r="CD64" s="1375">
        <f t="shared" si="90"/>
        <v>2</v>
      </c>
      <c r="CE64" s="144">
        <v>1.3</v>
      </c>
      <c r="CF64" s="145">
        <v>4.3</v>
      </c>
      <c r="CG64" s="152">
        <v>5.72</v>
      </c>
      <c r="CH64" s="153">
        <f t="shared" si="91"/>
        <v>2.6</v>
      </c>
      <c r="CI64" s="147">
        <f t="shared" si="92"/>
        <v>8.6</v>
      </c>
      <c r="CJ64" s="148">
        <f t="shared" si="93"/>
        <v>11.44</v>
      </c>
      <c r="CK64" s="549">
        <v>2800</v>
      </c>
      <c r="CL64" s="549">
        <v>2800</v>
      </c>
      <c r="CM64" s="776">
        <f t="shared" si="114"/>
        <v>3733.333333333333</v>
      </c>
      <c r="CN64" s="558">
        <f>CL64*(1-CO56)</f>
        <v>840.00000000000011</v>
      </c>
      <c r="CO64" s="276">
        <v>1000</v>
      </c>
      <c r="CP64" s="250">
        <f t="shared" si="94"/>
        <v>7466.6666666666661</v>
      </c>
      <c r="CQ64" s="250">
        <f t="shared" si="95"/>
        <v>2000</v>
      </c>
      <c r="CR64" s="1376">
        <f t="shared" si="96"/>
        <v>174.82517482517483</v>
      </c>
      <c r="CS64" s="1293"/>
      <c r="CT64" s="1279">
        <f t="shared" si="97"/>
        <v>2000</v>
      </c>
      <c r="CU64" s="1279">
        <f t="shared" si="98"/>
        <v>0</v>
      </c>
      <c r="CV64" s="1279"/>
      <c r="CW64" s="1293"/>
      <c r="CX64" s="1294">
        <f t="shared" si="99"/>
        <v>1.3</v>
      </c>
      <c r="CY64" s="1295">
        <f t="shared" si="100"/>
        <v>4.3</v>
      </c>
      <c r="CZ64" s="1296">
        <f t="shared" si="115"/>
        <v>5.72</v>
      </c>
      <c r="DA64" s="1294">
        <f t="shared" si="101"/>
        <v>0</v>
      </c>
      <c r="DB64" s="1295">
        <f t="shared" si="102"/>
        <v>0</v>
      </c>
      <c r="DC64" s="1296">
        <f t="shared" si="116"/>
        <v>5.72</v>
      </c>
      <c r="DD64" s="1294">
        <f t="shared" si="103"/>
        <v>0</v>
      </c>
      <c r="DE64" s="1295">
        <f t="shared" si="104"/>
        <v>0</v>
      </c>
      <c r="DF64" s="1296">
        <f t="shared" si="117"/>
        <v>0</v>
      </c>
      <c r="DG64" s="1294">
        <f t="shared" si="105"/>
        <v>0</v>
      </c>
      <c r="DH64" s="1295">
        <f t="shared" si="106"/>
        <v>0</v>
      </c>
      <c r="DI64" s="1296">
        <f t="shared" si="118"/>
        <v>0</v>
      </c>
      <c r="DJ64" s="1294">
        <f t="shared" si="107"/>
        <v>0</v>
      </c>
      <c r="DK64" s="1295">
        <f t="shared" si="108"/>
        <v>0</v>
      </c>
      <c r="DL64" s="1296">
        <f t="shared" si="119"/>
        <v>0</v>
      </c>
      <c r="DM64" s="1294">
        <f t="shared" si="109"/>
        <v>0</v>
      </c>
      <c r="DN64" s="1295">
        <f t="shared" si="110"/>
        <v>0</v>
      </c>
      <c r="DO64" s="1296">
        <f t="shared" si="120"/>
        <v>0</v>
      </c>
      <c r="DP64" s="1294">
        <f t="shared" si="111"/>
        <v>0</v>
      </c>
      <c r="DQ64" s="1295">
        <f t="shared" si="112"/>
        <v>0</v>
      </c>
      <c r="DR64" s="1296">
        <f t="shared" si="113"/>
        <v>0</v>
      </c>
      <c r="DS64" s="1271"/>
      <c r="DT64" s="1271"/>
      <c r="DU64" s="1271"/>
      <c r="DV64" s="1271"/>
      <c r="DW64" s="1271"/>
      <c r="DX64" s="1271"/>
      <c r="DY64" s="1271"/>
      <c r="DZ64" s="1229"/>
      <c r="EA64" s="1229"/>
      <c r="EB64" s="1229"/>
      <c r="EC64" s="1229"/>
      <c r="ED64" s="1229"/>
      <c r="EE64" s="1229"/>
      <c r="EF64" s="1229"/>
      <c r="EG64" s="1229"/>
      <c r="EH64" s="1229"/>
      <c r="EI64" s="1229"/>
      <c r="EJ64" s="1229"/>
      <c r="EK64" s="1229"/>
      <c r="EL64" s="1229"/>
      <c r="EM64" s="1229"/>
      <c r="EN64" s="1229"/>
      <c r="EO64" s="1229"/>
      <c r="EP64" s="1229"/>
      <c r="EQ64" s="1229"/>
      <c r="ER64" s="1229"/>
      <c r="ES64" s="1229"/>
      <c r="ET64" s="1229"/>
      <c r="EU64" s="1229"/>
      <c r="EV64" s="1229"/>
      <c r="EW64" s="1229"/>
      <c r="EX64" s="1229"/>
      <c r="EY64" s="1229"/>
      <c r="EZ64" s="1229"/>
      <c r="FA64" s="1229"/>
      <c r="FB64" s="1229"/>
      <c r="FC64" s="1229"/>
      <c r="FD64" s="1229"/>
      <c r="FE64" s="1229"/>
      <c r="FF64" s="1229"/>
      <c r="FG64" s="1229"/>
      <c r="FH64" s="1229"/>
      <c r="FI64" s="1229"/>
      <c r="FJ64" s="1229"/>
      <c r="FK64" s="1229"/>
      <c r="FL64" s="1229"/>
      <c r="FM64" s="1229"/>
      <c r="FN64" s="1229"/>
      <c r="FO64" s="1229"/>
      <c r="FP64" s="1229"/>
      <c r="FQ64" s="1229"/>
      <c r="FR64" s="1229"/>
      <c r="FS64" s="1229"/>
      <c r="FT64" s="1229"/>
      <c r="FU64" s="1229"/>
      <c r="FV64" s="1229"/>
      <c r="FW64" s="1229"/>
      <c r="FX64" s="1229"/>
      <c r="FY64" s="1229"/>
      <c r="FZ64" s="1229"/>
      <c r="GA64" s="1229"/>
      <c r="GB64" s="1229"/>
      <c r="GC64" s="1229"/>
      <c r="GD64" s="1229"/>
      <c r="GE64" s="1229"/>
      <c r="GF64" s="1229"/>
      <c r="GG64" s="1229"/>
      <c r="GH64" s="1229"/>
      <c r="GI64" s="1229"/>
      <c r="GJ64" s="1229"/>
      <c r="GK64" s="1229"/>
      <c r="GL64" s="1229"/>
      <c r="GM64" s="1229"/>
      <c r="GN64" s="1229"/>
      <c r="GO64" s="1229"/>
      <c r="GP64" s="1229"/>
      <c r="GQ64" s="1229"/>
      <c r="GR64" s="1229"/>
      <c r="GS64" s="1229"/>
      <c r="GT64" s="1229"/>
      <c r="GU64" s="1229"/>
      <c r="GV64" s="1229"/>
      <c r="GW64" s="1229"/>
      <c r="GX64" s="1229"/>
      <c r="GY64" s="1229"/>
      <c r="GZ64" s="1229"/>
      <c r="HA64" s="1229"/>
      <c r="HB64" s="1229"/>
      <c r="HC64" s="1229"/>
      <c r="HD64" s="1229"/>
      <c r="HE64" s="1229"/>
      <c r="HF64" s="1229"/>
      <c r="HG64" s="1229"/>
      <c r="HH64" s="1229"/>
      <c r="HI64" s="1229"/>
      <c r="HJ64" s="1229"/>
      <c r="HK64" s="1229"/>
      <c r="HL64" s="1229"/>
      <c r="HM64" s="1229"/>
      <c r="HN64" s="1229"/>
      <c r="HO64" s="1229"/>
      <c r="HP64" s="1229"/>
      <c r="HQ64" s="1229"/>
      <c r="HR64" s="1229"/>
      <c r="HS64" s="1229"/>
      <c r="HT64" s="1229"/>
      <c r="HU64" s="1229"/>
      <c r="HV64" s="1229"/>
      <c r="HW64" s="1229"/>
      <c r="HX64" s="1229"/>
      <c r="HY64" s="1229"/>
      <c r="HZ64" s="1229"/>
      <c r="IA64" s="1229"/>
      <c r="IB64" s="1229"/>
      <c r="IC64" s="1229"/>
      <c r="ID64" s="1229"/>
      <c r="IE64" s="1229"/>
      <c r="IF64" s="1229"/>
      <c r="IG64" s="1229"/>
      <c r="IH64" s="1229"/>
      <c r="II64" s="1229"/>
      <c r="IJ64" s="1229"/>
      <c r="IK64" s="1229"/>
      <c r="IL64" s="1229"/>
      <c r="IM64" s="1229"/>
      <c r="IN64" s="1229"/>
      <c r="IO64" s="1229"/>
      <c r="IP64" s="1229"/>
      <c r="IQ64" s="1229"/>
      <c r="IR64" s="1229"/>
      <c r="IS64" s="1229"/>
      <c r="IT64" s="1229"/>
      <c r="IU64" s="1229"/>
      <c r="IV64" s="1229"/>
      <c r="IW64" s="1229"/>
      <c r="IX64" s="1229"/>
      <c r="IY64" s="1229"/>
      <c r="IZ64" s="1229"/>
      <c r="JA64" s="1229"/>
      <c r="JB64" s="1229"/>
      <c r="JC64" s="1229"/>
      <c r="JD64" s="1229"/>
      <c r="JE64" s="1229"/>
      <c r="JF64" s="1229"/>
      <c r="JG64" s="1229"/>
      <c r="JH64" s="1229"/>
      <c r="JI64" s="1229"/>
      <c r="JJ64" s="1229"/>
      <c r="JK64" s="1229"/>
      <c r="JL64" s="1229"/>
      <c r="JM64" s="1229"/>
      <c r="JN64" s="1229"/>
      <c r="JO64" s="1229"/>
      <c r="JP64" s="1229"/>
      <c r="JQ64" s="1229"/>
      <c r="JR64" s="1229"/>
      <c r="JS64" s="1229"/>
      <c r="JT64" s="1229"/>
      <c r="JU64" s="1229"/>
      <c r="JV64" s="1229"/>
      <c r="JW64" s="1229"/>
    </row>
    <row r="65" spans="1:283" s="1372" customFormat="1">
      <c r="A65" s="1366"/>
      <c r="B65" s="1271"/>
      <c r="C65" s="108" t="s">
        <v>353</v>
      </c>
      <c r="D65" s="706">
        <v>0.875</v>
      </c>
      <c r="E65" s="706" t="s">
        <v>322</v>
      </c>
      <c r="F65" s="706" t="s">
        <v>305</v>
      </c>
      <c r="G65" s="1306" t="str">
        <f t="shared" si="123"/>
        <v>PRIME</v>
      </c>
      <c r="H65" s="1307" t="s">
        <v>256</v>
      </c>
      <c r="I65" s="1306" t="s">
        <v>306</v>
      </c>
      <c r="J65" s="1306" t="s">
        <v>307</v>
      </c>
      <c r="K65" s="1301"/>
      <c r="L65" s="1301"/>
      <c r="M65" s="1301"/>
      <c r="N65" s="1301">
        <v>1</v>
      </c>
      <c r="O65" s="1301"/>
      <c r="P65" s="1302"/>
      <c r="Q65" s="1302"/>
      <c r="R65" s="1301"/>
      <c r="S65" s="1301">
        <v>1</v>
      </c>
      <c r="T65" s="1301"/>
      <c r="U65" s="1301"/>
      <c r="V65" s="1301"/>
      <c r="W65" s="1302"/>
      <c r="X65" s="1302"/>
      <c r="Y65" s="1301"/>
      <c r="Z65" s="1301"/>
      <c r="AA65" s="1301"/>
      <c r="AB65" s="1301"/>
      <c r="AC65" s="1301"/>
      <c r="AD65" s="1302"/>
      <c r="AE65" s="1302"/>
      <c r="AF65" s="1301"/>
      <c r="AG65" s="1301"/>
      <c r="AH65" s="1301"/>
      <c r="AI65" s="1301"/>
      <c r="AJ65" s="1301"/>
      <c r="AK65" s="1302"/>
      <c r="AL65" s="1302"/>
      <c r="AM65" s="1290"/>
      <c r="AN65" s="1290"/>
      <c r="AO65" s="1301"/>
      <c r="AP65" s="1301"/>
      <c r="AQ65" s="1301"/>
      <c r="AR65" s="1302"/>
      <c r="AS65" s="1302"/>
      <c r="AT65" s="1301"/>
      <c r="AU65" s="1301"/>
      <c r="AV65" s="1301"/>
      <c r="AW65" s="1301"/>
      <c r="AX65" s="1301"/>
      <c r="AY65" s="1302"/>
      <c r="AZ65" s="1302"/>
      <c r="BA65" s="1301"/>
      <c r="BB65" s="1301"/>
      <c r="BC65" s="1301"/>
      <c r="BD65" s="1301"/>
      <c r="BE65" s="1301"/>
      <c r="BF65" s="1302"/>
      <c r="BG65" s="1302"/>
      <c r="BH65" s="1301"/>
      <c r="BI65" s="1301"/>
      <c r="BJ65" s="1301"/>
      <c r="BK65" s="1301"/>
      <c r="BL65" s="1301"/>
      <c r="BM65" s="1302"/>
      <c r="BN65" s="1302"/>
      <c r="BO65" s="1301"/>
      <c r="BP65" s="1301"/>
      <c r="BQ65" s="1301"/>
      <c r="BR65" s="1301"/>
      <c r="BS65" s="1301"/>
      <c r="BT65" s="1302"/>
      <c r="BU65" s="1302"/>
      <c r="BV65" s="1301"/>
      <c r="BW65" s="1301"/>
      <c r="BX65" s="1301"/>
      <c r="BY65" s="1301"/>
      <c r="BZ65" s="1301"/>
      <c r="CA65" s="1302"/>
      <c r="CB65" s="1302"/>
      <c r="CC65" s="1301"/>
      <c r="CD65" s="1303">
        <f t="shared" si="90"/>
        <v>2</v>
      </c>
      <c r="CE65" s="144">
        <v>0.5</v>
      </c>
      <c r="CF65" s="145">
        <v>2.7</v>
      </c>
      <c r="CG65" s="707">
        <v>3.28</v>
      </c>
      <c r="CH65" s="708">
        <f>+CD65*CE65</f>
        <v>1</v>
      </c>
      <c r="CI65" s="120">
        <f>+CD65*CF65</f>
        <v>5.4</v>
      </c>
      <c r="CJ65" s="121">
        <f>CD65*CG65</f>
        <v>6.56</v>
      </c>
      <c r="CK65" s="543">
        <v>1600</v>
      </c>
      <c r="CL65" s="543">
        <v>1600</v>
      </c>
      <c r="CM65" s="733">
        <f t="shared" si="114"/>
        <v>2133.3333333333335</v>
      </c>
      <c r="CN65" s="709">
        <f>CL65*(1-CN56)</f>
        <v>448.00000000000006</v>
      </c>
      <c r="CO65" s="247">
        <v>597.33000000000004</v>
      </c>
      <c r="CP65" s="249">
        <f t="shared" si="94"/>
        <v>4266.666666666667</v>
      </c>
      <c r="CQ65" s="249">
        <f t="shared" si="95"/>
        <v>1194.6600000000001</v>
      </c>
      <c r="CR65" s="1377">
        <f t="shared" si="96"/>
        <v>182.11280487804879</v>
      </c>
      <c r="CS65" s="1324"/>
      <c r="CT65" s="1279">
        <f t="shared" si="97"/>
        <v>1194.6600000000001</v>
      </c>
      <c r="CU65" s="1279">
        <f t="shared" si="98"/>
        <v>0</v>
      </c>
      <c r="CV65" s="1279"/>
      <c r="CW65" s="1324"/>
      <c r="CX65" s="1294">
        <f t="shared" si="99"/>
        <v>0.5</v>
      </c>
      <c r="CY65" s="1295">
        <f t="shared" si="100"/>
        <v>2.7</v>
      </c>
      <c r="CZ65" s="1296">
        <f t="shared" si="115"/>
        <v>3.28</v>
      </c>
      <c r="DA65" s="1294">
        <f t="shared" si="101"/>
        <v>0</v>
      </c>
      <c r="DB65" s="1295">
        <f t="shared" si="102"/>
        <v>0</v>
      </c>
      <c r="DC65" s="1296">
        <f t="shared" si="116"/>
        <v>3.28</v>
      </c>
      <c r="DD65" s="1294">
        <f t="shared" si="103"/>
        <v>0</v>
      </c>
      <c r="DE65" s="1295">
        <f t="shared" si="104"/>
        <v>0</v>
      </c>
      <c r="DF65" s="1296">
        <f t="shared" si="117"/>
        <v>0</v>
      </c>
      <c r="DG65" s="1294">
        <f t="shared" si="105"/>
        <v>0</v>
      </c>
      <c r="DH65" s="1295">
        <f t="shared" si="106"/>
        <v>0</v>
      </c>
      <c r="DI65" s="1296">
        <f t="shared" si="118"/>
        <v>0</v>
      </c>
      <c r="DJ65" s="1294">
        <f t="shared" si="107"/>
        <v>0</v>
      </c>
      <c r="DK65" s="1295">
        <f t="shared" si="108"/>
        <v>0</v>
      </c>
      <c r="DL65" s="1296">
        <f t="shared" si="119"/>
        <v>0</v>
      </c>
      <c r="DM65" s="1294">
        <f t="shared" si="109"/>
        <v>0</v>
      </c>
      <c r="DN65" s="1295">
        <f t="shared" si="110"/>
        <v>0</v>
      </c>
      <c r="DO65" s="1296">
        <f t="shared" si="120"/>
        <v>0</v>
      </c>
      <c r="DP65" s="1294">
        <f t="shared" si="111"/>
        <v>0</v>
      </c>
      <c r="DQ65" s="1295">
        <f t="shared" si="112"/>
        <v>0</v>
      </c>
      <c r="DR65" s="1296">
        <f t="shared" si="113"/>
        <v>0</v>
      </c>
      <c r="DS65" s="1271"/>
      <c r="DT65" s="1271"/>
      <c r="DU65" s="1271"/>
      <c r="DV65" s="1271"/>
      <c r="DW65" s="1271"/>
      <c r="DX65" s="1271"/>
      <c r="DY65" s="1271"/>
      <c r="DZ65" s="1229"/>
      <c r="EA65" s="1229"/>
      <c r="EB65" s="1229"/>
      <c r="EC65" s="1229"/>
      <c r="ED65" s="1229"/>
      <c r="EE65" s="1229"/>
      <c r="EF65" s="1229"/>
      <c r="EG65" s="1229"/>
      <c r="EH65" s="1229"/>
      <c r="EI65" s="1229"/>
      <c r="EJ65" s="1229"/>
      <c r="EK65" s="1229"/>
      <c r="EL65" s="1229"/>
      <c r="EM65" s="1229"/>
      <c r="EN65" s="1229"/>
      <c r="EO65" s="1229"/>
      <c r="EP65" s="1229"/>
      <c r="EQ65" s="1229"/>
      <c r="ER65" s="1229"/>
      <c r="ES65" s="1229"/>
      <c r="ET65" s="1229"/>
      <c r="EU65" s="1229"/>
      <c r="EV65" s="1229"/>
      <c r="EW65" s="1229"/>
      <c r="EX65" s="1229"/>
      <c r="EY65" s="1229"/>
      <c r="EZ65" s="1229"/>
      <c r="FA65" s="1229"/>
      <c r="FB65" s="1229"/>
      <c r="FC65" s="1229"/>
      <c r="FD65" s="1229"/>
      <c r="FE65" s="1229"/>
      <c r="FF65" s="1229"/>
      <c r="FG65" s="1229"/>
      <c r="FH65" s="1229"/>
      <c r="FI65" s="1229"/>
      <c r="FJ65" s="1229"/>
      <c r="FK65" s="1229"/>
      <c r="FL65" s="1229"/>
      <c r="FM65" s="1229"/>
      <c r="FN65" s="1229"/>
      <c r="FO65" s="1229"/>
      <c r="FP65" s="1229"/>
      <c r="FQ65" s="1229"/>
      <c r="FR65" s="1229"/>
      <c r="FS65" s="1229"/>
      <c r="FT65" s="1229"/>
      <c r="FU65" s="1229"/>
      <c r="FV65" s="1229"/>
      <c r="FW65" s="1229"/>
      <c r="FX65" s="1229"/>
      <c r="FY65" s="1229"/>
      <c r="FZ65" s="1229"/>
      <c r="GA65" s="1229"/>
      <c r="GB65" s="1229"/>
      <c r="GC65" s="1229"/>
      <c r="GD65" s="1229"/>
      <c r="GE65" s="1229"/>
      <c r="GF65" s="1229"/>
      <c r="GG65" s="1229"/>
      <c r="GH65" s="1229"/>
      <c r="GI65" s="1229"/>
      <c r="GJ65" s="1229"/>
      <c r="GK65" s="1229"/>
      <c r="GL65" s="1229"/>
      <c r="GM65" s="1229"/>
      <c r="GN65" s="1229"/>
      <c r="GO65" s="1229"/>
      <c r="GP65" s="1229"/>
      <c r="GQ65" s="1229"/>
      <c r="GR65" s="1229"/>
      <c r="GS65" s="1229"/>
      <c r="GT65" s="1229"/>
      <c r="GU65" s="1229"/>
      <c r="GV65" s="1229"/>
      <c r="GW65" s="1229"/>
      <c r="GX65" s="1229"/>
      <c r="GY65" s="1229"/>
      <c r="GZ65" s="1229"/>
      <c r="HA65" s="1229"/>
      <c r="HB65" s="1229"/>
      <c r="HC65" s="1229"/>
      <c r="HD65" s="1229"/>
      <c r="HE65" s="1229"/>
      <c r="HF65" s="1229"/>
      <c r="HG65" s="1229"/>
      <c r="HH65" s="1229"/>
      <c r="HI65" s="1229"/>
      <c r="HJ65" s="1229"/>
      <c r="HK65" s="1229"/>
      <c r="HL65" s="1229"/>
      <c r="HM65" s="1229"/>
      <c r="HN65" s="1229"/>
      <c r="HO65" s="1229"/>
      <c r="HP65" s="1229"/>
      <c r="HQ65" s="1229"/>
      <c r="HR65" s="1229"/>
      <c r="HS65" s="1229"/>
      <c r="HT65" s="1229"/>
      <c r="HU65" s="1229"/>
      <c r="HV65" s="1229"/>
      <c r="HW65" s="1229"/>
      <c r="HX65" s="1229"/>
      <c r="HY65" s="1229"/>
      <c r="HZ65" s="1229"/>
      <c r="IA65" s="1229"/>
      <c r="IB65" s="1229"/>
      <c r="IC65" s="1229"/>
      <c r="ID65" s="1229"/>
      <c r="IE65" s="1229"/>
      <c r="IF65" s="1229"/>
      <c r="IG65" s="1229"/>
      <c r="IH65" s="1229"/>
      <c r="II65" s="1229"/>
      <c r="IJ65" s="1229"/>
      <c r="IK65" s="1229"/>
      <c r="IL65" s="1229"/>
      <c r="IM65" s="1229"/>
      <c r="IN65" s="1229"/>
      <c r="IO65" s="1229"/>
      <c r="IP65" s="1229"/>
      <c r="IQ65" s="1229"/>
      <c r="IR65" s="1229"/>
      <c r="IS65" s="1229"/>
      <c r="IT65" s="1229"/>
      <c r="IU65" s="1229"/>
      <c r="IV65" s="1229"/>
      <c r="IW65" s="1229"/>
      <c r="IX65" s="1229"/>
      <c r="IY65" s="1229"/>
      <c r="IZ65" s="1229"/>
      <c r="JA65" s="1229"/>
      <c r="JB65" s="1229"/>
      <c r="JC65" s="1229"/>
      <c r="JD65" s="1229"/>
      <c r="JE65" s="1229"/>
      <c r="JF65" s="1229"/>
      <c r="JG65" s="1229"/>
      <c r="JH65" s="1229"/>
      <c r="JI65" s="1229"/>
      <c r="JJ65" s="1229"/>
      <c r="JK65" s="1229"/>
      <c r="JL65" s="1229"/>
      <c r="JM65" s="1229"/>
      <c r="JN65" s="1229"/>
      <c r="JO65" s="1229"/>
      <c r="JP65" s="1229"/>
      <c r="JQ65" s="1229"/>
      <c r="JR65" s="1229"/>
      <c r="JS65" s="1229"/>
      <c r="JT65" s="1229"/>
      <c r="JU65" s="1229"/>
      <c r="JV65" s="1229"/>
      <c r="JW65" s="1229"/>
    </row>
    <row r="66" spans="1:283" s="1372" customFormat="1">
      <c r="A66" s="1366"/>
      <c r="B66" s="1271"/>
      <c r="C66" s="711" t="s">
        <v>345</v>
      </c>
      <c r="D66" s="712">
        <v>0.29166666666666669</v>
      </c>
      <c r="E66" s="712" t="s">
        <v>304</v>
      </c>
      <c r="F66" s="712" t="s">
        <v>305</v>
      </c>
      <c r="G66" s="1378" t="str">
        <f t="shared" si="123"/>
        <v>DAY</v>
      </c>
      <c r="H66" s="1312" t="s">
        <v>256</v>
      </c>
      <c r="I66" s="1311" t="s">
        <v>306</v>
      </c>
      <c r="J66" s="1378" t="s">
        <v>314</v>
      </c>
      <c r="K66" s="1379"/>
      <c r="L66" s="1379"/>
      <c r="M66" s="1379"/>
      <c r="N66" s="1379"/>
      <c r="O66" s="1379"/>
      <c r="P66" s="1380"/>
      <c r="Q66" s="1380"/>
      <c r="R66" s="1379"/>
      <c r="S66" s="1379"/>
      <c r="T66" s="1379"/>
      <c r="U66" s="1488"/>
      <c r="V66" s="1488"/>
      <c r="W66" s="1380"/>
      <c r="X66" s="1380"/>
      <c r="Y66" s="1379"/>
      <c r="Z66" s="1488"/>
      <c r="AA66" s="1379"/>
      <c r="AB66" s="1379"/>
      <c r="AC66" s="1486">
        <v>2</v>
      </c>
      <c r="AD66" s="1380"/>
      <c r="AE66" s="1380"/>
      <c r="AF66" s="1379">
        <v>3</v>
      </c>
      <c r="AG66" s="1379"/>
      <c r="AH66" s="1486">
        <v>2</v>
      </c>
      <c r="AI66" s="1379">
        <v>1</v>
      </c>
      <c r="AJ66" s="1379"/>
      <c r="AK66" s="1380"/>
      <c r="AL66" s="1381"/>
      <c r="AM66" s="1315"/>
      <c r="AN66" s="1315"/>
      <c r="AO66" s="1382">
        <v>2</v>
      </c>
      <c r="AP66" s="1379"/>
      <c r="AQ66" s="1486">
        <v>1</v>
      </c>
      <c r="AR66" s="1380"/>
      <c r="AS66" s="1380"/>
      <c r="AT66" s="1379"/>
      <c r="AU66" s="1379">
        <v>1</v>
      </c>
      <c r="AV66" s="1379"/>
      <c r="AW66" s="1379"/>
      <c r="AX66" s="1379"/>
      <c r="AY66" s="1380"/>
      <c r="AZ66" s="1380"/>
      <c r="BA66" s="1379"/>
      <c r="BB66" s="1379"/>
      <c r="BC66" s="1379"/>
      <c r="BD66" s="1379"/>
      <c r="BE66" s="1379"/>
      <c r="BF66" s="1380"/>
      <c r="BG66" s="1380"/>
      <c r="BH66" s="1379"/>
      <c r="BI66" s="1379"/>
      <c r="BJ66" s="1379"/>
      <c r="BK66" s="1379"/>
      <c r="BL66" s="1379"/>
      <c r="BM66" s="1380"/>
      <c r="BN66" s="1380"/>
      <c r="BO66" s="1379"/>
      <c r="BP66" s="1379"/>
      <c r="BQ66" s="1379"/>
      <c r="BR66" s="1379"/>
      <c r="BS66" s="1379"/>
      <c r="BT66" s="1380"/>
      <c r="BU66" s="1380"/>
      <c r="BV66" s="1379"/>
      <c r="BW66" s="1379"/>
      <c r="BX66" s="1379"/>
      <c r="BY66" s="1379"/>
      <c r="BZ66" s="1379"/>
      <c r="CA66" s="1380"/>
      <c r="CB66" s="1380"/>
      <c r="CC66" s="1379"/>
      <c r="CD66" s="1316">
        <f t="shared" ref="CD66:CD74" si="124">+COUNTA(M66:AX66)</f>
        <v>7</v>
      </c>
      <c r="CE66" s="205">
        <v>2.1</v>
      </c>
      <c r="CF66" s="206">
        <v>3.1</v>
      </c>
      <c r="CG66" s="718">
        <v>3.82</v>
      </c>
      <c r="CH66" s="719">
        <f t="shared" ref="CH66" si="125">+CD66*CE66</f>
        <v>14.700000000000001</v>
      </c>
      <c r="CI66" s="720">
        <f t="shared" ref="CI66" si="126">+CD66*CF66</f>
        <v>21.7</v>
      </c>
      <c r="CJ66" s="721">
        <f t="shared" ref="CJ66" si="127">CD66*CG66</f>
        <v>26.74</v>
      </c>
      <c r="CK66" s="722">
        <v>1100</v>
      </c>
      <c r="CL66" s="722">
        <v>1100</v>
      </c>
      <c r="CM66" s="777">
        <f t="shared" si="114"/>
        <v>733.33333333333326</v>
      </c>
      <c r="CN66" s="724">
        <f>CL66*(1-CN56)</f>
        <v>308.00000000000006</v>
      </c>
      <c r="CO66" s="723">
        <v>224</v>
      </c>
      <c r="CP66" s="725">
        <f t="shared" si="94"/>
        <v>5133.333333333333</v>
      </c>
      <c r="CQ66" s="725">
        <f t="shared" si="95"/>
        <v>1568</v>
      </c>
      <c r="CR66" s="1384">
        <f t="shared" si="96"/>
        <v>58.638743455497384</v>
      </c>
      <c r="CS66" s="1293"/>
      <c r="CT66" s="1279">
        <f t="shared" si="97"/>
        <v>0</v>
      </c>
      <c r="CU66" s="1279">
        <f t="shared" si="98"/>
        <v>2688</v>
      </c>
      <c r="CV66" s="1279"/>
      <c r="CW66" s="1293"/>
      <c r="CX66" s="1294">
        <f t="shared" si="99"/>
        <v>0</v>
      </c>
      <c r="CY66" s="1295">
        <f t="shared" si="100"/>
        <v>0</v>
      </c>
      <c r="CZ66" s="1296">
        <f t="shared" si="115"/>
        <v>0</v>
      </c>
      <c r="DA66" s="1294">
        <f t="shared" si="101"/>
        <v>2.1</v>
      </c>
      <c r="DB66" s="1295">
        <f t="shared" si="102"/>
        <v>3.1</v>
      </c>
      <c r="DC66" s="1296">
        <f t="shared" si="116"/>
        <v>0</v>
      </c>
      <c r="DD66" s="1294">
        <f t="shared" si="103"/>
        <v>6.3000000000000007</v>
      </c>
      <c r="DE66" s="1295">
        <f t="shared" si="104"/>
        <v>9.3000000000000007</v>
      </c>
      <c r="DF66" s="1296">
        <f t="shared" si="117"/>
        <v>3.82</v>
      </c>
      <c r="DG66" s="1294">
        <f t="shared" si="105"/>
        <v>4.2</v>
      </c>
      <c r="DH66" s="1295">
        <f t="shared" si="106"/>
        <v>6.2</v>
      </c>
      <c r="DI66" s="1296">
        <f t="shared" si="118"/>
        <v>11.459999999999999</v>
      </c>
      <c r="DJ66" s="1294">
        <f t="shared" si="107"/>
        <v>2.1</v>
      </c>
      <c r="DK66" s="1295">
        <f t="shared" si="108"/>
        <v>3.1</v>
      </c>
      <c r="DL66" s="1296">
        <f t="shared" si="119"/>
        <v>7.64</v>
      </c>
      <c r="DM66" s="1294">
        <f t="shared" si="109"/>
        <v>0</v>
      </c>
      <c r="DN66" s="1295">
        <f t="shared" si="110"/>
        <v>0</v>
      </c>
      <c r="DO66" s="1296">
        <f t="shared" si="120"/>
        <v>3.82</v>
      </c>
      <c r="DP66" s="1294">
        <f t="shared" si="111"/>
        <v>0</v>
      </c>
      <c r="DQ66" s="1295">
        <f t="shared" si="112"/>
        <v>0</v>
      </c>
      <c r="DR66" s="1296">
        <f t="shared" si="113"/>
        <v>0</v>
      </c>
      <c r="DS66" s="1271"/>
      <c r="DT66" s="1271"/>
      <c r="DU66" s="1271"/>
      <c r="DV66" s="1271"/>
      <c r="DW66" s="1271"/>
      <c r="DX66" s="1271"/>
      <c r="DY66" s="1271"/>
      <c r="DZ66" s="1229"/>
      <c r="EA66" s="1229"/>
      <c r="EB66" s="1229"/>
      <c r="EC66" s="1229"/>
      <c r="ED66" s="1229"/>
      <c r="EE66" s="1229"/>
      <c r="EF66" s="1229"/>
      <c r="EG66" s="1229"/>
      <c r="EH66" s="1229"/>
      <c r="EI66" s="1229"/>
      <c r="EJ66" s="1229"/>
      <c r="EK66" s="1229"/>
      <c r="EL66" s="1229"/>
      <c r="EM66" s="1229"/>
      <c r="EN66" s="1229"/>
      <c r="EO66" s="1229"/>
      <c r="EP66" s="1229"/>
      <c r="EQ66" s="1229"/>
      <c r="ER66" s="1229"/>
      <c r="ES66" s="1229"/>
      <c r="ET66" s="1229"/>
      <c r="EU66" s="1229"/>
      <c r="EV66" s="1229"/>
      <c r="EW66" s="1229"/>
      <c r="EX66" s="1229"/>
      <c r="EY66" s="1229"/>
      <c r="EZ66" s="1229"/>
      <c r="FA66" s="1229"/>
      <c r="FB66" s="1229"/>
      <c r="FC66" s="1229"/>
      <c r="FD66" s="1229"/>
      <c r="FE66" s="1229"/>
      <c r="FF66" s="1229"/>
      <c r="FG66" s="1229"/>
      <c r="FH66" s="1229"/>
      <c r="FI66" s="1229"/>
      <c r="FJ66" s="1229"/>
      <c r="FK66" s="1229"/>
      <c r="FL66" s="1229"/>
      <c r="FM66" s="1229"/>
      <c r="FN66" s="1229"/>
      <c r="FO66" s="1229"/>
      <c r="FP66" s="1229"/>
      <c r="FQ66" s="1229"/>
      <c r="FR66" s="1229"/>
      <c r="FS66" s="1229"/>
      <c r="FT66" s="1229"/>
      <c r="FU66" s="1229"/>
      <c r="FV66" s="1229"/>
      <c r="FW66" s="1229"/>
      <c r="FX66" s="1229"/>
      <c r="FY66" s="1229"/>
      <c r="FZ66" s="1229"/>
      <c r="GA66" s="1229"/>
      <c r="GB66" s="1229"/>
      <c r="GC66" s="1229"/>
      <c r="GD66" s="1229"/>
      <c r="GE66" s="1229"/>
      <c r="GF66" s="1229"/>
      <c r="GG66" s="1229"/>
      <c r="GH66" s="1229"/>
      <c r="GI66" s="1229"/>
      <c r="GJ66" s="1229"/>
      <c r="GK66" s="1229"/>
      <c r="GL66" s="1229"/>
      <c r="GM66" s="1229"/>
      <c r="GN66" s="1229"/>
      <c r="GO66" s="1229"/>
      <c r="GP66" s="1229"/>
      <c r="GQ66" s="1229"/>
      <c r="GR66" s="1229"/>
      <c r="GS66" s="1229"/>
      <c r="GT66" s="1229"/>
      <c r="GU66" s="1229"/>
      <c r="GV66" s="1229"/>
      <c r="GW66" s="1229"/>
      <c r="GX66" s="1229"/>
      <c r="GY66" s="1229"/>
      <c r="GZ66" s="1229"/>
      <c r="HA66" s="1229"/>
      <c r="HB66" s="1229"/>
      <c r="HC66" s="1229"/>
      <c r="HD66" s="1229"/>
      <c r="HE66" s="1229"/>
      <c r="HF66" s="1229"/>
      <c r="HG66" s="1229"/>
      <c r="HH66" s="1229"/>
      <c r="HI66" s="1229"/>
      <c r="HJ66" s="1229"/>
      <c r="HK66" s="1229"/>
      <c r="HL66" s="1229"/>
      <c r="HM66" s="1229"/>
      <c r="HN66" s="1229"/>
      <c r="HO66" s="1229"/>
      <c r="HP66" s="1229"/>
      <c r="HQ66" s="1229"/>
      <c r="HR66" s="1229"/>
      <c r="HS66" s="1229"/>
      <c r="HT66" s="1229"/>
      <c r="HU66" s="1229"/>
      <c r="HV66" s="1229"/>
      <c r="HW66" s="1229"/>
      <c r="HX66" s="1229"/>
      <c r="HY66" s="1229"/>
      <c r="HZ66" s="1229"/>
      <c r="IA66" s="1229"/>
      <c r="IB66" s="1229"/>
      <c r="IC66" s="1229"/>
      <c r="ID66" s="1229"/>
      <c r="IE66" s="1229"/>
      <c r="IF66" s="1229"/>
      <c r="IG66" s="1229"/>
      <c r="IH66" s="1229"/>
      <c r="II66" s="1229"/>
      <c r="IJ66" s="1229"/>
      <c r="IK66" s="1229"/>
      <c r="IL66" s="1229"/>
      <c r="IM66" s="1229"/>
      <c r="IN66" s="1229"/>
      <c r="IO66" s="1229"/>
      <c r="IP66" s="1229"/>
      <c r="IQ66" s="1229"/>
      <c r="IR66" s="1229"/>
      <c r="IS66" s="1229"/>
      <c r="IT66" s="1229"/>
      <c r="IU66" s="1229"/>
      <c r="IV66" s="1229"/>
      <c r="IW66" s="1229"/>
      <c r="IX66" s="1229"/>
      <c r="IY66" s="1229"/>
      <c r="IZ66" s="1229"/>
      <c r="JA66" s="1229"/>
      <c r="JB66" s="1229"/>
      <c r="JC66" s="1229"/>
      <c r="JD66" s="1229"/>
      <c r="JE66" s="1229"/>
      <c r="JF66" s="1229"/>
      <c r="JG66" s="1229"/>
      <c r="JH66" s="1229"/>
      <c r="JI66" s="1229"/>
      <c r="JJ66" s="1229"/>
      <c r="JK66" s="1229"/>
      <c r="JL66" s="1229"/>
      <c r="JM66" s="1229"/>
      <c r="JN66" s="1229"/>
      <c r="JO66" s="1229"/>
      <c r="JP66" s="1229"/>
      <c r="JQ66" s="1229"/>
      <c r="JR66" s="1229"/>
      <c r="JS66" s="1229"/>
      <c r="JT66" s="1229"/>
      <c r="JU66" s="1229"/>
      <c r="JV66" s="1229"/>
      <c r="JW66" s="1229"/>
    </row>
    <row r="67" spans="1:283" s="1372" customFormat="1">
      <c r="A67" s="1366"/>
      <c r="B67" s="1271"/>
      <c r="C67" s="149" t="s">
        <v>346</v>
      </c>
      <c r="D67" s="151">
        <v>0.35416666666666669</v>
      </c>
      <c r="E67" s="151" t="s">
        <v>310</v>
      </c>
      <c r="F67" s="151" t="s">
        <v>305</v>
      </c>
      <c r="G67" s="1337" t="str">
        <f>IF(D67&lt;=0.541,"DAY",(IF(D67&lt;=0.74930556,"EARLY",(IF(D67&lt;=0.97916667,"PRIME","LATE")))))</f>
        <v>DAY</v>
      </c>
      <c r="H67" s="1300" t="s">
        <v>256</v>
      </c>
      <c r="I67" s="1306" t="s">
        <v>306</v>
      </c>
      <c r="J67" s="1306" t="s">
        <v>314</v>
      </c>
      <c r="K67" s="1373"/>
      <c r="L67" s="1373"/>
      <c r="M67" s="1373"/>
      <c r="N67" s="1373"/>
      <c r="O67" s="1373"/>
      <c r="P67" s="1374"/>
      <c r="Q67" s="1374"/>
      <c r="R67" s="1373"/>
      <c r="S67" s="1373"/>
      <c r="T67" s="1373"/>
      <c r="U67" s="1489"/>
      <c r="V67" s="1373"/>
      <c r="W67" s="1374"/>
      <c r="X67" s="1374"/>
      <c r="Y67" s="1373"/>
      <c r="Z67" s="1373"/>
      <c r="AA67" s="1373"/>
      <c r="AB67" s="1489"/>
      <c r="AC67" s="1373"/>
      <c r="AD67" s="1374"/>
      <c r="AE67" s="1374"/>
      <c r="AF67" s="1487">
        <v>2</v>
      </c>
      <c r="AG67" s="1373"/>
      <c r="AH67" s="1373">
        <v>3</v>
      </c>
      <c r="AI67" s="1373"/>
      <c r="AJ67" s="1487">
        <v>1</v>
      </c>
      <c r="AK67" s="1374"/>
      <c r="AL67" s="1374"/>
      <c r="AM67" s="1385"/>
      <c r="AN67" s="1385"/>
      <c r="AO67" s="1373"/>
      <c r="AP67" s="1373">
        <v>2</v>
      </c>
      <c r="AQ67" s="1373"/>
      <c r="AR67" s="1374"/>
      <c r="AS67" s="1374"/>
      <c r="AT67" s="1373"/>
      <c r="AU67" s="1373"/>
      <c r="AV67" s="1373">
        <v>1</v>
      </c>
      <c r="AW67" s="1373"/>
      <c r="AX67" s="1373"/>
      <c r="AY67" s="1374"/>
      <c r="AZ67" s="1374"/>
      <c r="BA67" s="1373"/>
      <c r="BB67" s="1373"/>
      <c r="BC67" s="1373"/>
      <c r="BD67" s="1373"/>
      <c r="BE67" s="1373"/>
      <c r="BF67" s="1374"/>
      <c r="BG67" s="1374"/>
      <c r="BH67" s="1373"/>
      <c r="BI67" s="1373"/>
      <c r="BJ67" s="1373"/>
      <c r="BK67" s="1373"/>
      <c r="BL67" s="1373"/>
      <c r="BM67" s="1374"/>
      <c r="BN67" s="1374"/>
      <c r="BO67" s="1373"/>
      <c r="BP67" s="1373"/>
      <c r="BQ67" s="1373"/>
      <c r="BR67" s="1373"/>
      <c r="BS67" s="1373"/>
      <c r="BT67" s="1374"/>
      <c r="BU67" s="1374"/>
      <c r="BV67" s="1373"/>
      <c r="BW67" s="1373"/>
      <c r="BX67" s="1373"/>
      <c r="BY67" s="1373"/>
      <c r="BZ67" s="1373"/>
      <c r="CA67" s="1374"/>
      <c r="CB67" s="1374"/>
      <c r="CC67" s="1373"/>
      <c r="CD67" s="1316">
        <f t="shared" si="124"/>
        <v>5</v>
      </c>
      <c r="CE67" s="144">
        <v>1</v>
      </c>
      <c r="CF67" s="145">
        <v>2.2999999999999998</v>
      </c>
      <c r="CG67" s="152">
        <v>1.76</v>
      </c>
      <c r="CH67" s="153">
        <f>+CD67*CE67</f>
        <v>5</v>
      </c>
      <c r="CI67" s="147">
        <f>+CD67*CF67</f>
        <v>11.5</v>
      </c>
      <c r="CJ67" s="148">
        <f>CD67*CG67</f>
        <v>8.8000000000000007</v>
      </c>
      <c r="CK67" s="550">
        <v>200</v>
      </c>
      <c r="CL67" s="550">
        <v>200</v>
      </c>
      <c r="CM67" s="776">
        <f>CL67</f>
        <v>200</v>
      </c>
      <c r="CN67" s="727">
        <f>CL67*(1-CL56)</f>
        <v>100</v>
      </c>
      <c r="CO67" s="276">
        <v>140</v>
      </c>
      <c r="CP67" s="250">
        <f t="shared" si="94"/>
        <v>1000</v>
      </c>
      <c r="CQ67" s="250">
        <f t="shared" si="95"/>
        <v>700</v>
      </c>
      <c r="CR67" s="1376">
        <f t="shared" si="96"/>
        <v>79.545454545454533</v>
      </c>
      <c r="CS67" s="1324"/>
      <c r="CT67" s="1279">
        <f t="shared" si="97"/>
        <v>0</v>
      </c>
      <c r="CU67" s="1279">
        <f t="shared" si="98"/>
        <v>1260</v>
      </c>
      <c r="CV67" s="1279"/>
      <c r="CW67" s="1324"/>
      <c r="CX67" s="1294">
        <f t="shared" si="99"/>
        <v>0</v>
      </c>
      <c r="CY67" s="1295">
        <f t="shared" si="100"/>
        <v>0</v>
      </c>
      <c r="CZ67" s="1296">
        <f t="shared" si="115"/>
        <v>0</v>
      </c>
      <c r="DA67" s="1294">
        <f t="shared" si="101"/>
        <v>0</v>
      </c>
      <c r="DB67" s="1295">
        <f t="shared" si="102"/>
        <v>0</v>
      </c>
      <c r="DC67" s="1296">
        <f t="shared" si="116"/>
        <v>0</v>
      </c>
      <c r="DD67" s="1294">
        <f t="shared" si="103"/>
        <v>3</v>
      </c>
      <c r="DE67" s="1295">
        <f t="shared" si="104"/>
        <v>6.8999999999999995</v>
      </c>
      <c r="DF67" s="1296">
        <f t="shared" si="117"/>
        <v>0</v>
      </c>
      <c r="DG67" s="1294">
        <f t="shared" si="105"/>
        <v>1</v>
      </c>
      <c r="DH67" s="1295">
        <f t="shared" si="106"/>
        <v>2.2999999999999998</v>
      </c>
      <c r="DI67" s="1296">
        <f t="shared" si="118"/>
        <v>5.28</v>
      </c>
      <c r="DJ67" s="1294">
        <f t="shared" si="107"/>
        <v>1</v>
      </c>
      <c r="DK67" s="1295">
        <f t="shared" si="108"/>
        <v>2.2999999999999998</v>
      </c>
      <c r="DL67" s="1296">
        <f t="shared" si="119"/>
        <v>1.76</v>
      </c>
      <c r="DM67" s="1294">
        <f t="shared" si="109"/>
        <v>0</v>
      </c>
      <c r="DN67" s="1295">
        <f t="shared" si="110"/>
        <v>0</v>
      </c>
      <c r="DO67" s="1296">
        <f t="shared" si="120"/>
        <v>1.76</v>
      </c>
      <c r="DP67" s="1294">
        <f t="shared" si="111"/>
        <v>0</v>
      </c>
      <c r="DQ67" s="1295">
        <f t="shared" si="112"/>
        <v>0</v>
      </c>
      <c r="DR67" s="1296">
        <f t="shared" si="113"/>
        <v>0</v>
      </c>
      <c r="DS67" s="1271"/>
      <c r="DT67" s="1271"/>
      <c r="DU67" s="1271"/>
      <c r="DV67" s="1271"/>
      <c r="DW67" s="1271"/>
      <c r="DX67" s="1271"/>
      <c r="DY67" s="1271"/>
      <c r="DZ67" s="1229"/>
      <c r="EA67" s="1229"/>
      <c r="EB67" s="1229"/>
      <c r="EC67" s="1229"/>
      <c r="ED67" s="1229"/>
      <c r="EE67" s="1229"/>
      <c r="EF67" s="1229"/>
      <c r="EG67" s="1229"/>
      <c r="EH67" s="1229"/>
      <c r="EI67" s="1229"/>
      <c r="EJ67" s="1229"/>
      <c r="EK67" s="1229"/>
      <c r="EL67" s="1229"/>
      <c r="EM67" s="1229"/>
      <c r="EN67" s="1229"/>
      <c r="EO67" s="1229"/>
      <c r="EP67" s="1229"/>
      <c r="EQ67" s="1229"/>
      <c r="ER67" s="1229"/>
      <c r="ES67" s="1229"/>
      <c r="ET67" s="1229"/>
      <c r="EU67" s="1229"/>
      <c r="EV67" s="1229"/>
      <c r="EW67" s="1229"/>
      <c r="EX67" s="1229"/>
      <c r="EY67" s="1229"/>
      <c r="EZ67" s="1229"/>
      <c r="FA67" s="1229"/>
      <c r="FB67" s="1229"/>
      <c r="FC67" s="1229"/>
      <c r="FD67" s="1229"/>
      <c r="FE67" s="1229"/>
      <c r="FF67" s="1229"/>
      <c r="FG67" s="1229"/>
      <c r="FH67" s="1229"/>
      <c r="FI67" s="1229"/>
      <c r="FJ67" s="1229"/>
      <c r="FK67" s="1229"/>
      <c r="FL67" s="1229"/>
      <c r="FM67" s="1229"/>
      <c r="FN67" s="1229"/>
      <c r="FO67" s="1229"/>
      <c r="FP67" s="1229"/>
      <c r="FQ67" s="1229"/>
      <c r="FR67" s="1229"/>
      <c r="FS67" s="1229"/>
      <c r="FT67" s="1229"/>
      <c r="FU67" s="1229"/>
      <c r="FV67" s="1229"/>
      <c r="FW67" s="1229"/>
      <c r="FX67" s="1229"/>
      <c r="FY67" s="1229"/>
      <c r="FZ67" s="1229"/>
      <c r="GA67" s="1229"/>
      <c r="GB67" s="1229"/>
      <c r="GC67" s="1229"/>
      <c r="GD67" s="1229"/>
      <c r="GE67" s="1229"/>
      <c r="GF67" s="1229"/>
      <c r="GG67" s="1229"/>
      <c r="GH67" s="1229"/>
      <c r="GI67" s="1229"/>
      <c r="GJ67" s="1229"/>
      <c r="GK67" s="1229"/>
      <c r="GL67" s="1229"/>
      <c r="GM67" s="1229"/>
      <c r="GN67" s="1229"/>
      <c r="GO67" s="1229"/>
      <c r="GP67" s="1229"/>
      <c r="GQ67" s="1229"/>
      <c r="GR67" s="1229"/>
      <c r="GS67" s="1229"/>
      <c r="GT67" s="1229"/>
      <c r="GU67" s="1229"/>
      <c r="GV67" s="1229"/>
      <c r="GW67" s="1229"/>
      <c r="GX67" s="1229"/>
      <c r="GY67" s="1229"/>
      <c r="GZ67" s="1229"/>
      <c r="HA67" s="1229"/>
      <c r="HB67" s="1229"/>
      <c r="HC67" s="1229"/>
      <c r="HD67" s="1229"/>
      <c r="HE67" s="1229"/>
      <c r="HF67" s="1229"/>
      <c r="HG67" s="1229"/>
      <c r="HH67" s="1229"/>
      <c r="HI67" s="1229"/>
      <c r="HJ67" s="1229"/>
      <c r="HK67" s="1229"/>
      <c r="HL67" s="1229"/>
      <c r="HM67" s="1229"/>
      <c r="HN67" s="1229"/>
      <c r="HO67" s="1229"/>
      <c r="HP67" s="1229"/>
      <c r="HQ67" s="1229"/>
      <c r="HR67" s="1229"/>
      <c r="HS67" s="1229"/>
      <c r="HT67" s="1229"/>
      <c r="HU67" s="1229"/>
      <c r="HV67" s="1229"/>
      <c r="HW67" s="1229"/>
      <c r="HX67" s="1229"/>
      <c r="HY67" s="1229"/>
      <c r="HZ67" s="1229"/>
      <c r="IA67" s="1229"/>
      <c r="IB67" s="1229"/>
      <c r="IC67" s="1229"/>
      <c r="ID67" s="1229"/>
      <c r="IE67" s="1229"/>
      <c r="IF67" s="1229"/>
      <c r="IG67" s="1229"/>
      <c r="IH67" s="1229"/>
      <c r="II67" s="1229"/>
      <c r="IJ67" s="1229"/>
      <c r="IK67" s="1229"/>
      <c r="IL67" s="1229"/>
      <c r="IM67" s="1229"/>
      <c r="IN67" s="1229"/>
      <c r="IO67" s="1229"/>
      <c r="IP67" s="1229"/>
      <c r="IQ67" s="1229"/>
      <c r="IR67" s="1229"/>
      <c r="IS67" s="1229"/>
      <c r="IT67" s="1229"/>
      <c r="IU67" s="1229"/>
      <c r="IV67" s="1229"/>
      <c r="IW67" s="1229"/>
      <c r="IX67" s="1229"/>
      <c r="IY67" s="1229"/>
      <c r="IZ67" s="1229"/>
      <c r="JA67" s="1229"/>
      <c r="JB67" s="1229"/>
      <c r="JC67" s="1229"/>
      <c r="JD67" s="1229"/>
      <c r="JE67" s="1229"/>
      <c r="JF67" s="1229"/>
      <c r="JG67" s="1229"/>
      <c r="JH67" s="1229"/>
      <c r="JI67" s="1229"/>
      <c r="JJ67" s="1229"/>
      <c r="JK67" s="1229"/>
      <c r="JL67" s="1229"/>
      <c r="JM67" s="1229"/>
      <c r="JN67" s="1229"/>
      <c r="JO67" s="1229"/>
      <c r="JP67" s="1229"/>
      <c r="JQ67" s="1229"/>
      <c r="JR67" s="1229"/>
      <c r="JS67" s="1229"/>
      <c r="JT67" s="1229"/>
      <c r="JU67" s="1229"/>
      <c r="JV67" s="1229"/>
      <c r="JW67" s="1229"/>
    </row>
    <row r="68" spans="1:283" s="1372" customFormat="1">
      <c r="A68" s="1366"/>
      <c r="B68" s="1271"/>
      <c r="C68" s="149" t="s">
        <v>347</v>
      </c>
      <c r="D68" s="151">
        <v>0.52083333333333337</v>
      </c>
      <c r="E68" s="151" t="s">
        <v>304</v>
      </c>
      <c r="F68" s="151" t="s">
        <v>305</v>
      </c>
      <c r="G68" s="1337" t="str">
        <f t="shared" ref="G68:G70" si="128">IF(D68&lt;=0.541,"DAY",(IF(D68&lt;=0.74930556,"EARLY",(IF(D68&lt;=0.97916667,"PRIME","LATE")))))</f>
        <v>DAY</v>
      </c>
      <c r="H68" s="1300" t="s">
        <v>256</v>
      </c>
      <c r="I68" s="1306" t="s">
        <v>306</v>
      </c>
      <c r="J68" s="1306" t="s">
        <v>314</v>
      </c>
      <c r="K68" s="1373"/>
      <c r="L68" s="1373"/>
      <c r="M68" s="1373"/>
      <c r="N68" s="1373"/>
      <c r="O68" s="1373"/>
      <c r="P68" s="1374"/>
      <c r="Q68" s="1374"/>
      <c r="R68" s="1373"/>
      <c r="S68" s="1373"/>
      <c r="T68" s="1373"/>
      <c r="U68" s="1373"/>
      <c r="V68" s="1373"/>
      <c r="W68" s="1374"/>
      <c r="X68" s="1374"/>
      <c r="Y68" s="1489"/>
      <c r="Z68" s="1373"/>
      <c r="AA68" s="1489"/>
      <c r="AB68" s="1373"/>
      <c r="AC68" s="1373">
        <v>1</v>
      </c>
      <c r="AD68" s="1374"/>
      <c r="AE68" s="1374"/>
      <c r="AF68" s="1373"/>
      <c r="AG68" s="1373">
        <v>3</v>
      </c>
      <c r="AH68" s="1373"/>
      <c r="AI68" s="1487">
        <v>2</v>
      </c>
      <c r="AJ68" s="1373"/>
      <c r="AK68" s="1374"/>
      <c r="AL68" s="1374"/>
      <c r="AM68" s="1290"/>
      <c r="AN68" s="1290"/>
      <c r="AO68" s="1487">
        <v>1</v>
      </c>
      <c r="AP68" s="1373"/>
      <c r="AQ68" s="1373"/>
      <c r="AR68" s="1374"/>
      <c r="AS68" s="1374"/>
      <c r="AT68" s="1373"/>
      <c r="AU68" s="1373"/>
      <c r="AV68" s="1373"/>
      <c r="AW68" s="1373">
        <v>3</v>
      </c>
      <c r="AX68" s="1373"/>
      <c r="AY68" s="1374"/>
      <c r="AZ68" s="1374"/>
      <c r="BA68" s="1373"/>
      <c r="BB68" s="1373"/>
      <c r="BC68" s="1373"/>
      <c r="BD68" s="1373"/>
      <c r="BE68" s="1373"/>
      <c r="BF68" s="1374"/>
      <c r="BG68" s="1374"/>
      <c r="BH68" s="1373"/>
      <c r="BI68" s="1373"/>
      <c r="BJ68" s="1373"/>
      <c r="BK68" s="1373"/>
      <c r="BL68" s="1373"/>
      <c r="BM68" s="1374"/>
      <c r="BN68" s="1374"/>
      <c r="BO68" s="1373"/>
      <c r="BP68" s="1373"/>
      <c r="BQ68" s="1373"/>
      <c r="BR68" s="1373"/>
      <c r="BS68" s="1373"/>
      <c r="BT68" s="1374"/>
      <c r="BU68" s="1374"/>
      <c r="BV68" s="1373"/>
      <c r="BW68" s="1373"/>
      <c r="BX68" s="1373"/>
      <c r="BY68" s="1373"/>
      <c r="BZ68" s="1373"/>
      <c r="CA68" s="1374"/>
      <c r="CB68" s="1374"/>
      <c r="CC68" s="1373"/>
      <c r="CD68" s="1316">
        <f t="shared" si="124"/>
        <v>5</v>
      </c>
      <c r="CE68" s="144">
        <v>0.8</v>
      </c>
      <c r="CF68" s="145">
        <v>2.2999999999999998</v>
      </c>
      <c r="CG68" s="152">
        <v>2.16</v>
      </c>
      <c r="CH68" s="153">
        <f t="shared" ref="CH68" si="129">+CD68*CE68</f>
        <v>4</v>
      </c>
      <c r="CI68" s="147">
        <f t="shared" ref="CI68" si="130">+CD68*CF68</f>
        <v>11.5</v>
      </c>
      <c r="CJ68" s="148">
        <f t="shared" ref="CJ68" si="131">CD68*CG68</f>
        <v>10.8</v>
      </c>
      <c r="CK68" s="549">
        <v>900</v>
      </c>
      <c r="CL68" s="549">
        <v>900</v>
      </c>
      <c r="CM68" s="776">
        <f t="shared" si="114"/>
        <v>600</v>
      </c>
      <c r="CN68" s="558">
        <f>CL68*(1-CN56)</f>
        <v>252.00000000000003</v>
      </c>
      <c r="CO68" s="276">
        <v>168</v>
      </c>
      <c r="CP68" s="250">
        <f t="shared" si="94"/>
        <v>3000</v>
      </c>
      <c r="CQ68" s="250">
        <f t="shared" si="95"/>
        <v>840</v>
      </c>
      <c r="CR68" s="1376">
        <f t="shared" si="96"/>
        <v>77.777777777777771</v>
      </c>
      <c r="CS68" s="1293"/>
      <c r="CT68" s="1279">
        <f t="shared" si="97"/>
        <v>0</v>
      </c>
      <c r="CU68" s="1279">
        <f t="shared" si="98"/>
        <v>1680</v>
      </c>
      <c r="CV68" s="1279"/>
      <c r="CW68" s="1293"/>
      <c r="CX68" s="1294">
        <f t="shared" si="99"/>
        <v>0</v>
      </c>
      <c r="CY68" s="1295">
        <f t="shared" si="100"/>
        <v>0</v>
      </c>
      <c r="CZ68" s="1296">
        <f t="shared" si="115"/>
        <v>0</v>
      </c>
      <c r="DA68" s="1294">
        <f t="shared" si="101"/>
        <v>0.8</v>
      </c>
      <c r="DB68" s="1295">
        <f t="shared" si="102"/>
        <v>2.2999999999999998</v>
      </c>
      <c r="DC68" s="1296">
        <f t="shared" si="116"/>
        <v>0</v>
      </c>
      <c r="DD68" s="1294">
        <f t="shared" si="103"/>
        <v>1.6</v>
      </c>
      <c r="DE68" s="1295">
        <f t="shared" si="104"/>
        <v>4.5999999999999996</v>
      </c>
      <c r="DF68" s="1296">
        <f t="shared" si="117"/>
        <v>2.16</v>
      </c>
      <c r="DG68" s="1294">
        <f t="shared" si="105"/>
        <v>0.8</v>
      </c>
      <c r="DH68" s="1295">
        <f t="shared" si="106"/>
        <v>2.2999999999999998</v>
      </c>
      <c r="DI68" s="1296">
        <f t="shared" si="118"/>
        <v>4.32</v>
      </c>
      <c r="DJ68" s="1294">
        <f t="shared" si="107"/>
        <v>0.8</v>
      </c>
      <c r="DK68" s="1295">
        <f t="shared" si="108"/>
        <v>2.2999999999999998</v>
      </c>
      <c r="DL68" s="1296">
        <f t="shared" si="119"/>
        <v>2.16</v>
      </c>
      <c r="DM68" s="1294">
        <f t="shared" si="109"/>
        <v>0</v>
      </c>
      <c r="DN68" s="1295">
        <f t="shared" si="110"/>
        <v>0</v>
      </c>
      <c r="DO68" s="1296">
        <f t="shared" si="120"/>
        <v>2.16</v>
      </c>
      <c r="DP68" s="1294">
        <f t="shared" si="111"/>
        <v>0</v>
      </c>
      <c r="DQ68" s="1295">
        <f t="shared" si="112"/>
        <v>0</v>
      </c>
      <c r="DR68" s="1296">
        <f t="shared" si="113"/>
        <v>0</v>
      </c>
      <c r="DS68" s="1271"/>
      <c r="DT68" s="1271"/>
      <c r="DU68" s="1271"/>
      <c r="DV68" s="1271"/>
      <c r="DW68" s="1271"/>
      <c r="DX68" s="1271"/>
      <c r="DY68" s="1271"/>
      <c r="DZ68" s="1229"/>
      <c r="EA68" s="1229"/>
      <c r="EB68" s="1229"/>
      <c r="EC68" s="1229"/>
      <c r="ED68" s="1229"/>
      <c r="EE68" s="1229"/>
      <c r="EF68" s="1229"/>
      <c r="EG68" s="1229"/>
      <c r="EH68" s="1229"/>
      <c r="EI68" s="1229"/>
      <c r="EJ68" s="1229"/>
      <c r="EK68" s="1229"/>
      <c r="EL68" s="1229"/>
      <c r="EM68" s="1229"/>
      <c r="EN68" s="1229"/>
      <c r="EO68" s="1229"/>
      <c r="EP68" s="1229"/>
      <c r="EQ68" s="1229"/>
      <c r="ER68" s="1229"/>
      <c r="ES68" s="1229"/>
      <c r="ET68" s="1229"/>
      <c r="EU68" s="1229"/>
      <c r="EV68" s="1229"/>
      <c r="EW68" s="1229"/>
      <c r="EX68" s="1229"/>
      <c r="EY68" s="1229"/>
      <c r="EZ68" s="1229"/>
      <c r="FA68" s="1229"/>
      <c r="FB68" s="1229"/>
      <c r="FC68" s="1229"/>
      <c r="FD68" s="1229"/>
      <c r="FE68" s="1229"/>
      <c r="FF68" s="1229"/>
      <c r="FG68" s="1229"/>
      <c r="FH68" s="1229"/>
      <c r="FI68" s="1229"/>
      <c r="FJ68" s="1229"/>
      <c r="FK68" s="1229"/>
      <c r="FL68" s="1229"/>
      <c r="FM68" s="1229"/>
      <c r="FN68" s="1229"/>
      <c r="FO68" s="1229"/>
      <c r="FP68" s="1229"/>
      <c r="FQ68" s="1229"/>
      <c r="FR68" s="1229"/>
      <c r="FS68" s="1229"/>
      <c r="FT68" s="1229"/>
      <c r="FU68" s="1229"/>
      <c r="FV68" s="1229"/>
      <c r="FW68" s="1229"/>
      <c r="FX68" s="1229"/>
      <c r="FY68" s="1229"/>
      <c r="FZ68" s="1229"/>
      <c r="GA68" s="1229"/>
      <c r="GB68" s="1229"/>
      <c r="GC68" s="1229"/>
      <c r="GD68" s="1229"/>
      <c r="GE68" s="1229"/>
      <c r="GF68" s="1229"/>
      <c r="GG68" s="1229"/>
      <c r="GH68" s="1229"/>
      <c r="GI68" s="1229"/>
      <c r="GJ68" s="1229"/>
      <c r="GK68" s="1229"/>
      <c r="GL68" s="1229"/>
      <c r="GM68" s="1229"/>
      <c r="GN68" s="1229"/>
      <c r="GO68" s="1229"/>
      <c r="GP68" s="1229"/>
      <c r="GQ68" s="1229"/>
      <c r="GR68" s="1229"/>
      <c r="GS68" s="1229"/>
      <c r="GT68" s="1229"/>
      <c r="GU68" s="1229"/>
      <c r="GV68" s="1229"/>
      <c r="GW68" s="1229"/>
      <c r="GX68" s="1229"/>
      <c r="GY68" s="1229"/>
      <c r="GZ68" s="1229"/>
      <c r="HA68" s="1229"/>
      <c r="HB68" s="1229"/>
      <c r="HC68" s="1229"/>
      <c r="HD68" s="1229"/>
      <c r="HE68" s="1229"/>
      <c r="HF68" s="1229"/>
      <c r="HG68" s="1229"/>
      <c r="HH68" s="1229"/>
      <c r="HI68" s="1229"/>
      <c r="HJ68" s="1229"/>
      <c r="HK68" s="1229"/>
      <c r="HL68" s="1229"/>
      <c r="HM68" s="1229"/>
      <c r="HN68" s="1229"/>
      <c r="HO68" s="1229"/>
      <c r="HP68" s="1229"/>
      <c r="HQ68" s="1229"/>
      <c r="HR68" s="1229"/>
      <c r="HS68" s="1229"/>
      <c r="HT68" s="1229"/>
      <c r="HU68" s="1229"/>
      <c r="HV68" s="1229"/>
      <c r="HW68" s="1229"/>
      <c r="HX68" s="1229"/>
      <c r="HY68" s="1229"/>
      <c r="HZ68" s="1229"/>
      <c r="IA68" s="1229"/>
      <c r="IB68" s="1229"/>
      <c r="IC68" s="1229"/>
      <c r="ID68" s="1229"/>
      <c r="IE68" s="1229"/>
      <c r="IF68" s="1229"/>
      <c r="IG68" s="1229"/>
      <c r="IH68" s="1229"/>
      <c r="II68" s="1229"/>
      <c r="IJ68" s="1229"/>
      <c r="IK68" s="1229"/>
      <c r="IL68" s="1229"/>
      <c r="IM68" s="1229"/>
      <c r="IN68" s="1229"/>
      <c r="IO68" s="1229"/>
      <c r="IP68" s="1229"/>
      <c r="IQ68" s="1229"/>
      <c r="IR68" s="1229"/>
      <c r="IS68" s="1229"/>
      <c r="IT68" s="1229"/>
      <c r="IU68" s="1229"/>
      <c r="IV68" s="1229"/>
      <c r="IW68" s="1229"/>
      <c r="IX68" s="1229"/>
      <c r="IY68" s="1229"/>
      <c r="IZ68" s="1229"/>
      <c r="JA68" s="1229"/>
      <c r="JB68" s="1229"/>
      <c r="JC68" s="1229"/>
      <c r="JD68" s="1229"/>
      <c r="JE68" s="1229"/>
      <c r="JF68" s="1229"/>
      <c r="JG68" s="1229"/>
      <c r="JH68" s="1229"/>
      <c r="JI68" s="1229"/>
      <c r="JJ68" s="1229"/>
      <c r="JK68" s="1229"/>
      <c r="JL68" s="1229"/>
      <c r="JM68" s="1229"/>
      <c r="JN68" s="1229"/>
      <c r="JO68" s="1229"/>
      <c r="JP68" s="1229"/>
      <c r="JQ68" s="1229"/>
      <c r="JR68" s="1229"/>
      <c r="JS68" s="1229"/>
      <c r="JT68" s="1229"/>
      <c r="JU68" s="1229"/>
      <c r="JV68" s="1229"/>
      <c r="JW68" s="1229"/>
    </row>
    <row r="69" spans="1:283">
      <c r="A69" s="1283"/>
      <c r="B69" s="1271"/>
      <c r="C69" s="156" t="s">
        <v>348</v>
      </c>
      <c r="D69" s="151">
        <v>0.58333333333333337</v>
      </c>
      <c r="E69" s="151" t="s">
        <v>304</v>
      </c>
      <c r="F69" s="151" t="s">
        <v>305</v>
      </c>
      <c r="G69" s="1337" t="str">
        <f t="shared" si="128"/>
        <v>EARLY</v>
      </c>
      <c r="H69" s="1300" t="s">
        <v>256</v>
      </c>
      <c r="I69" s="1306" t="s">
        <v>306</v>
      </c>
      <c r="J69" s="1306" t="s">
        <v>314</v>
      </c>
      <c r="K69" s="1373"/>
      <c r="L69" s="1373"/>
      <c r="M69" s="1373"/>
      <c r="N69" s="1373"/>
      <c r="O69" s="1373"/>
      <c r="P69" s="1374"/>
      <c r="Q69" s="1374"/>
      <c r="R69" s="1373"/>
      <c r="S69" s="1373"/>
      <c r="T69" s="1373"/>
      <c r="U69" s="1373"/>
      <c r="V69" s="1489"/>
      <c r="W69" s="1374"/>
      <c r="X69" s="1374"/>
      <c r="Y69" s="1373"/>
      <c r="Z69" s="1373"/>
      <c r="AA69" s="1489"/>
      <c r="AB69" s="1487">
        <v>1</v>
      </c>
      <c r="AC69" s="1373"/>
      <c r="AD69" s="1374"/>
      <c r="AE69" s="1374"/>
      <c r="AF69" s="1373"/>
      <c r="AG69" s="1487">
        <v>2</v>
      </c>
      <c r="AH69" s="1373"/>
      <c r="AI69" s="1373">
        <v>3</v>
      </c>
      <c r="AJ69" s="1373"/>
      <c r="AK69" s="1374"/>
      <c r="AL69" s="1374"/>
      <c r="AM69" s="1290"/>
      <c r="AN69" s="1290"/>
      <c r="AO69" s="1373"/>
      <c r="AP69" s="1373"/>
      <c r="AQ69" s="1373">
        <v>2</v>
      </c>
      <c r="AR69" s="1374"/>
      <c r="AS69" s="1374"/>
      <c r="AT69" s="1373">
        <v>2</v>
      </c>
      <c r="AU69" s="1373"/>
      <c r="AV69" s="1373"/>
      <c r="AW69" s="1373"/>
      <c r="AX69" s="1373"/>
      <c r="AY69" s="1374"/>
      <c r="AZ69" s="1374"/>
      <c r="BA69" s="1373"/>
      <c r="BB69" s="1373"/>
      <c r="BC69" s="1373"/>
      <c r="BD69" s="1373"/>
      <c r="BE69" s="1373"/>
      <c r="BF69" s="1374"/>
      <c r="BG69" s="1374"/>
      <c r="BH69" s="1373"/>
      <c r="BI69" s="1373"/>
      <c r="BJ69" s="1373"/>
      <c r="BK69" s="1373"/>
      <c r="BL69" s="1373"/>
      <c r="BM69" s="1374"/>
      <c r="BN69" s="1374"/>
      <c r="BO69" s="1373"/>
      <c r="BP69" s="1373"/>
      <c r="BQ69" s="1373"/>
      <c r="BR69" s="1373"/>
      <c r="BS69" s="1373"/>
      <c r="BT69" s="1374"/>
      <c r="BU69" s="1374"/>
      <c r="BV69" s="1373"/>
      <c r="BW69" s="1373"/>
      <c r="BX69" s="1373"/>
      <c r="BY69" s="1373"/>
      <c r="BZ69" s="1373"/>
      <c r="CA69" s="1374"/>
      <c r="CB69" s="1374"/>
      <c r="CC69" s="1373"/>
      <c r="CD69" s="1316">
        <f t="shared" si="124"/>
        <v>5</v>
      </c>
      <c r="CE69" s="144">
        <v>0.9</v>
      </c>
      <c r="CF69" s="145">
        <v>2.1</v>
      </c>
      <c r="CG69" s="152">
        <v>1.82</v>
      </c>
      <c r="CH69" s="153">
        <f>+CD69*CE69</f>
        <v>4.5</v>
      </c>
      <c r="CI69" s="147">
        <f>+CD69*CF69</f>
        <v>10.5</v>
      </c>
      <c r="CJ69" s="148">
        <f>CD69*CG69</f>
        <v>9.1</v>
      </c>
      <c r="CK69" s="549">
        <v>550</v>
      </c>
      <c r="CL69" s="549">
        <v>550</v>
      </c>
      <c r="CM69" s="776">
        <f t="shared" si="114"/>
        <v>366.66666666666663</v>
      </c>
      <c r="CN69" s="558">
        <f>CL69*(1-CN56)</f>
        <v>154.00000000000003</v>
      </c>
      <c r="CO69" s="276">
        <v>186.67</v>
      </c>
      <c r="CP69" s="250">
        <f t="shared" si="94"/>
        <v>1833.333333333333</v>
      </c>
      <c r="CQ69" s="250">
        <f t="shared" si="95"/>
        <v>933.34999999999991</v>
      </c>
      <c r="CR69" s="1376">
        <f t="shared" si="96"/>
        <v>102.56593406593406</v>
      </c>
      <c r="CS69" s="1293"/>
      <c r="CT69" s="1279">
        <f t="shared" si="97"/>
        <v>0</v>
      </c>
      <c r="CU69" s="1279">
        <f t="shared" si="98"/>
        <v>1866.6999999999998</v>
      </c>
      <c r="CV69" s="1279"/>
      <c r="CW69" s="1293"/>
      <c r="CX69" s="1294">
        <f t="shared" si="99"/>
        <v>0</v>
      </c>
      <c r="CY69" s="1295">
        <f t="shared" si="100"/>
        <v>0</v>
      </c>
      <c r="CZ69" s="1296">
        <f t="shared" si="115"/>
        <v>0</v>
      </c>
      <c r="DA69" s="1294">
        <f t="shared" si="101"/>
        <v>0.9</v>
      </c>
      <c r="DB69" s="1295">
        <f t="shared" si="102"/>
        <v>2.1</v>
      </c>
      <c r="DC69" s="1296">
        <f t="shared" si="116"/>
        <v>0</v>
      </c>
      <c r="DD69" s="1294">
        <f t="shared" si="103"/>
        <v>1.8</v>
      </c>
      <c r="DE69" s="1295">
        <f t="shared" si="104"/>
        <v>4.2</v>
      </c>
      <c r="DF69" s="1296">
        <f t="shared" si="117"/>
        <v>1.82</v>
      </c>
      <c r="DG69" s="1294">
        <f t="shared" si="105"/>
        <v>0.9</v>
      </c>
      <c r="DH69" s="1295">
        <f t="shared" si="106"/>
        <v>2.1</v>
      </c>
      <c r="DI69" s="1296">
        <f t="shared" si="118"/>
        <v>3.64</v>
      </c>
      <c r="DJ69" s="1294">
        <f t="shared" si="107"/>
        <v>0.9</v>
      </c>
      <c r="DK69" s="1295">
        <f t="shared" si="108"/>
        <v>2.1</v>
      </c>
      <c r="DL69" s="1296">
        <f t="shared" si="119"/>
        <v>1.82</v>
      </c>
      <c r="DM69" s="1294">
        <f t="shared" si="109"/>
        <v>0</v>
      </c>
      <c r="DN69" s="1295">
        <f t="shared" si="110"/>
        <v>0</v>
      </c>
      <c r="DO69" s="1296">
        <f t="shared" si="120"/>
        <v>1.82</v>
      </c>
      <c r="DP69" s="1294">
        <f t="shared" si="111"/>
        <v>0</v>
      </c>
      <c r="DQ69" s="1295">
        <f t="shared" si="112"/>
        <v>0</v>
      </c>
      <c r="DR69" s="1296">
        <f t="shared" si="113"/>
        <v>0</v>
      </c>
    </row>
    <row r="70" spans="1:283" s="1372" customFormat="1">
      <c r="A70" s="1366"/>
      <c r="B70" s="1271"/>
      <c r="C70" s="156" t="s">
        <v>349</v>
      </c>
      <c r="D70" s="151">
        <v>0.6875</v>
      </c>
      <c r="E70" s="1336" t="s">
        <v>322</v>
      </c>
      <c r="F70" s="1336" t="s">
        <v>305</v>
      </c>
      <c r="G70" s="1337" t="str">
        <f t="shared" si="128"/>
        <v>EARLY</v>
      </c>
      <c r="H70" s="1300" t="s">
        <v>256</v>
      </c>
      <c r="I70" s="1306" t="s">
        <v>306</v>
      </c>
      <c r="J70" s="1306" t="s">
        <v>314</v>
      </c>
      <c r="K70" s="1373"/>
      <c r="L70" s="1373"/>
      <c r="M70" s="1373"/>
      <c r="N70" s="1373"/>
      <c r="O70" s="1373"/>
      <c r="P70" s="1374"/>
      <c r="Q70" s="1374"/>
      <c r="R70" s="1373"/>
      <c r="S70" s="1373"/>
      <c r="T70" s="1373"/>
      <c r="U70" s="1489"/>
      <c r="V70" s="1373"/>
      <c r="W70" s="1374"/>
      <c r="X70" s="1374"/>
      <c r="Y70" s="1373"/>
      <c r="Z70" s="1489"/>
      <c r="AA70" s="1373"/>
      <c r="AB70" s="1373"/>
      <c r="AC70" s="1487">
        <v>3</v>
      </c>
      <c r="AD70" s="1374"/>
      <c r="AE70" s="1374"/>
      <c r="AF70" s="1373"/>
      <c r="AG70" s="1373"/>
      <c r="AH70" s="1487">
        <v>1</v>
      </c>
      <c r="AI70" s="1373"/>
      <c r="AJ70" s="1373"/>
      <c r="AK70" s="1374"/>
      <c r="AL70" s="1374"/>
      <c r="AM70" s="1290"/>
      <c r="AN70" s="1290"/>
      <c r="AO70" s="1373"/>
      <c r="AP70" s="1373"/>
      <c r="AQ70" s="1373"/>
      <c r="AR70" s="1374"/>
      <c r="AS70" s="1374"/>
      <c r="AT70" s="1373"/>
      <c r="AU70" s="1373"/>
      <c r="AV70" s="1373"/>
      <c r="AW70" s="1373"/>
      <c r="AX70" s="1373"/>
      <c r="AY70" s="1374"/>
      <c r="AZ70" s="1374"/>
      <c r="BA70" s="1373"/>
      <c r="BB70" s="1373"/>
      <c r="BC70" s="1373"/>
      <c r="BD70" s="1373"/>
      <c r="BE70" s="1373"/>
      <c r="BF70" s="1374"/>
      <c r="BG70" s="1374"/>
      <c r="BH70" s="1373"/>
      <c r="BI70" s="1373"/>
      <c r="BJ70" s="1373"/>
      <c r="BK70" s="1373"/>
      <c r="BL70" s="1373"/>
      <c r="BM70" s="1374"/>
      <c r="BN70" s="1374"/>
      <c r="BO70" s="1373"/>
      <c r="BP70" s="1373"/>
      <c r="BQ70" s="1373"/>
      <c r="BR70" s="1373"/>
      <c r="BS70" s="1373"/>
      <c r="BT70" s="1374"/>
      <c r="BU70" s="1374"/>
      <c r="BV70" s="1373"/>
      <c r="BW70" s="1373"/>
      <c r="BX70" s="1373"/>
      <c r="BY70" s="1373"/>
      <c r="BZ70" s="1373"/>
      <c r="CA70" s="1374"/>
      <c r="CB70" s="1374"/>
      <c r="CC70" s="1373"/>
      <c r="CD70" s="1316">
        <f t="shared" si="124"/>
        <v>2</v>
      </c>
      <c r="CE70" s="144">
        <v>0.3</v>
      </c>
      <c r="CF70" s="145">
        <v>1.5</v>
      </c>
      <c r="CG70" s="152">
        <v>1.68</v>
      </c>
      <c r="CH70" s="153">
        <f t="shared" ref="CH70:CH73" si="132">+CD70*CE70</f>
        <v>0.6</v>
      </c>
      <c r="CI70" s="147">
        <f t="shared" ref="CI70:CI73" si="133">+CD70*CF70</f>
        <v>3</v>
      </c>
      <c r="CJ70" s="148">
        <f t="shared" ref="CJ70:CJ73" si="134">CD70*CG70</f>
        <v>3.36</v>
      </c>
      <c r="CK70" s="550">
        <v>350</v>
      </c>
      <c r="CL70" s="550">
        <v>350</v>
      </c>
      <c r="CM70" s="776">
        <f>CL70</f>
        <v>350</v>
      </c>
      <c r="CN70" s="559">
        <f>CL70*(1-CL56)</f>
        <v>175</v>
      </c>
      <c r="CO70" s="276">
        <v>112</v>
      </c>
      <c r="CP70" s="250">
        <f t="shared" si="94"/>
        <v>700</v>
      </c>
      <c r="CQ70" s="250">
        <f t="shared" si="95"/>
        <v>224</v>
      </c>
      <c r="CR70" s="1376">
        <f t="shared" si="96"/>
        <v>66.666666666666671</v>
      </c>
      <c r="CS70" s="1293"/>
      <c r="CT70" s="1279">
        <f t="shared" si="97"/>
        <v>0</v>
      </c>
      <c r="CU70" s="1279">
        <f t="shared" si="98"/>
        <v>448</v>
      </c>
      <c r="CV70" s="1279"/>
      <c r="CW70" s="1293"/>
      <c r="CX70" s="1294">
        <f t="shared" si="99"/>
        <v>0</v>
      </c>
      <c r="CY70" s="1295">
        <f t="shared" si="100"/>
        <v>0</v>
      </c>
      <c r="CZ70" s="1296">
        <f t="shared" si="115"/>
        <v>0</v>
      </c>
      <c r="DA70" s="1294">
        <f t="shared" si="101"/>
        <v>0.3</v>
      </c>
      <c r="DB70" s="1295">
        <f t="shared" si="102"/>
        <v>1.5</v>
      </c>
      <c r="DC70" s="1296">
        <f t="shared" si="116"/>
        <v>0</v>
      </c>
      <c r="DD70" s="1294">
        <f t="shared" si="103"/>
        <v>0.3</v>
      </c>
      <c r="DE70" s="1295">
        <f t="shared" si="104"/>
        <v>1.5</v>
      </c>
      <c r="DF70" s="1296">
        <f t="shared" si="117"/>
        <v>1.68</v>
      </c>
      <c r="DG70" s="1294">
        <f t="shared" si="105"/>
        <v>0</v>
      </c>
      <c r="DH70" s="1295">
        <f t="shared" si="106"/>
        <v>0</v>
      </c>
      <c r="DI70" s="1296">
        <f t="shared" si="118"/>
        <v>1.68</v>
      </c>
      <c r="DJ70" s="1294">
        <f t="shared" si="107"/>
        <v>0</v>
      </c>
      <c r="DK70" s="1295">
        <f t="shared" si="108"/>
        <v>0</v>
      </c>
      <c r="DL70" s="1296">
        <f t="shared" si="119"/>
        <v>0</v>
      </c>
      <c r="DM70" s="1294">
        <f t="shared" si="109"/>
        <v>0</v>
      </c>
      <c r="DN70" s="1295">
        <f t="shared" si="110"/>
        <v>0</v>
      </c>
      <c r="DO70" s="1296">
        <f t="shared" si="120"/>
        <v>0</v>
      </c>
      <c r="DP70" s="1294">
        <f t="shared" si="111"/>
        <v>0</v>
      </c>
      <c r="DQ70" s="1295">
        <f t="shared" si="112"/>
        <v>0</v>
      </c>
      <c r="DR70" s="1296">
        <f t="shared" si="113"/>
        <v>0</v>
      </c>
      <c r="DS70" s="1271"/>
      <c r="DT70" s="1271"/>
      <c r="DU70" s="1271"/>
      <c r="DV70" s="1271"/>
      <c r="DW70" s="1271"/>
      <c r="DX70" s="1271"/>
      <c r="DY70" s="1271"/>
      <c r="DZ70" s="1229"/>
      <c r="EA70" s="1229"/>
      <c r="EB70" s="1229"/>
      <c r="EC70" s="1229"/>
      <c r="ED70" s="1229"/>
      <c r="EE70" s="1229"/>
      <c r="EF70" s="1229"/>
      <c r="EG70" s="1229"/>
      <c r="EH70" s="1229"/>
      <c r="EI70" s="1229"/>
      <c r="EJ70" s="1229"/>
      <c r="EK70" s="1229"/>
      <c r="EL70" s="1229"/>
      <c r="EM70" s="1229"/>
      <c r="EN70" s="1229"/>
      <c r="EO70" s="1229"/>
      <c r="EP70" s="1229"/>
      <c r="EQ70" s="1229"/>
      <c r="ER70" s="1229"/>
      <c r="ES70" s="1229"/>
      <c r="ET70" s="1229"/>
      <c r="EU70" s="1229"/>
      <c r="EV70" s="1229"/>
      <c r="EW70" s="1229"/>
      <c r="EX70" s="1229"/>
      <c r="EY70" s="1229"/>
      <c r="EZ70" s="1229"/>
      <c r="FA70" s="1229"/>
      <c r="FB70" s="1229"/>
      <c r="FC70" s="1229"/>
      <c r="FD70" s="1229"/>
      <c r="FE70" s="1229"/>
      <c r="FF70" s="1229"/>
      <c r="FG70" s="1229"/>
      <c r="FH70" s="1229"/>
      <c r="FI70" s="1229"/>
      <c r="FJ70" s="1229"/>
      <c r="FK70" s="1229"/>
      <c r="FL70" s="1229"/>
      <c r="FM70" s="1229"/>
      <c r="FN70" s="1229"/>
      <c r="FO70" s="1229"/>
      <c r="FP70" s="1229"/>
      <c r="FQ70" s="1229"/>
      <c r="FR70" s="1229"/>
      <c r="FS70" s="1229"/>
      <c r="FT70" s="1229"/>
      <c r="FU70" s="1229"/>
      <c r="FV70" s="1229"/>
      <c r="FW70" s="1229"/>
      <c r="FX70" s="1229"/>
      <c r="FY70" s="1229"/>
      <c r="FZ70" s="1229"/>
      <c r="GA70" s="1229"/>
      <c r="GB70" s="1229"/>
      <c r="GC70" s="1229"/>
      <c r="GD70" s="1229"/>
      <c r="GE70" s="1229"/>
      <c r="GF70" s="1229"/>
      <c r="GG70" s="1229"/>
      <c r="GH70" s="1229"/>
      <c r="GI70" s="1229"/>
      <c r="GJ70" s="1229"/>
      <c r="GK70" s="1229"/>
      <c r="GL70" s="1229"/>
      <c r="GM70" s="1229"/>
      <c r="GN70" s="1229"/>
      <c r="GO70" s="1229"/>
      <c r="GP70" s="1229"/>
      <c r="GQ70" s="1229"/>
      <c r="GR70" s="1229"/>
      <c r="GS70" s="1229"/>
      <c r="GT70" s="1229"/>
      <c r="GU70" s="1229"/>
      <c r="GV70" s="1229"/>
      <c r="GW70" s="1229"/>
      <c r="GX70" s="1229"/>
      <c r="GY70" s="1229"/>
      <c r="GZ70" s="1229"/>
      <c r="HA70" s="1229"/>
      <c r="HB70" s="1229"/>
      <c r="HC70" s="1229"/>
      <c r="HD70" s="1229"/>
      <c r="HE70" s="1229"/>
      <c r="HF70" s="1229"/>
      <c r="HG70" s="1229"/>
      <c r="HH70" s="1229"/>
      <c r="HI70" s="1229"/>
      <c r="HJ70" s="1229"/>
      <c r="HK70" s="1229"/>
      <c r="HL70" s="1229"/>
      <c r="HM70" s="1229"/>
      <c r="HN70" s="1229"/>
      <c r="HO70" s="1229"/>
      <c r="HP70" s="1229"/>
      <c r="HQ70" s="1229"/>
      <c r="HR70" s="1229"/>
      <c r="HS70" s="1229"/>
      <c r="HT70" s="1229"/>
      <c r="HU70" s="1229"/>
      <c r="HV70" s="1229"/>
      <c r="HW70" s="1229"/>
      <c r="HX70" s="1229"/>
      <c r="HY70" s="1229"/>
      <c r="HZ70" s="1229"/>
      <c r="IA70" s="1229"/>
      <c r="IB70" s="1229"/>
      <c r="IC70" s="1229"/>
      <c r="ID70" s="1229"/>
      <c r="IE70" s="1229"/>
      <c r="IF70" s="1229"/>
      <c r="IG70" s="1229"/>
      <c r="IH70" s="1229"/>
      <c r="II70" s="1229"/>
      <c r="IJ70" s="1229"/>
      <c r="IK70" s="1229"/>
      <c r="IL70" s="1229"/>
      <c r="IM70" s="1229"/>
      <c r="IN70" s="1229"/>
      <c r="IO70" s="1229"/>
      <c r="IP70" s="1229"/>
      <c r="IQ70" s="1229"/>
      <c r="IR70" s="1229"/>
      <c r="IS70" s="1229"/>
      <c r="IT70" s="1229"/>
      <c r="IU70" s="1229"/>
      <c r="IV70" s="1229"/>
      <c r="IW70" s="1229"/>
      <c r="IX70" s="1229"/>
      <c r="IY70" s="1229"/>
      <c r="IZ70" s="1229"/>
      <c r="JA70" s="1229"/>
      <c r="JB70" s="1229"/>
      <c r="JC70" s="1229"/>
      <c r="JD70" s="1229"/>
      <c r="JE70" s="1229"/>
      <c r="JF70" s="1229"/>
      <c r="JG70" s="1229"/>
      <c r="JH70" s="1229"/>
      <c r="JI70" s="1229"/>
      <c r="JJ70" s="1229"/>
      <c r="JK70" s="1229"/>
      <c r="JL70" s="1229"/>
      <c r="JM70" s="1229"/>
      <c r="JN70" s="1229"/>
      <c r="JO70" s="1229"/>
      <c r="JP70" s="1229"/>
      <c r="JQ70" s="1229"/>
      <c r="JR70" s="1229"/>
      <c r="JS70" s="1229"/>
      <c r="JT70" s="1229"/>
      <c r="JU70" s="1229"/>
      <c r="JV70" s="1229"/>
      <c r="JW70" s="1229"/>
    </row>
    <row r="71" spans="1:283">
      <c r="A71" s="1283"/>
      <c r="B71" s="1271"/>
      <c r="C71" s="156" t="s">
        <v>350</v>
      </c>
      <c r="D71" s="151">
        <v>0.72916666666666663</v>
      </c>
      <c r="E71" s="151" t="s">
        <v>322</v>
      </c>
      <c r="F71" s="1336" t="s">
        <v>305</v>
      </c>
      <c r="G71" s="1337" t="str">
        <f>IF(D71&lt;=0.541,"DAY",(IF(D71&lt;=0.74930556,"EARLY",(IF(D71&lt;=0.97916667,"PRIME","LATE")))))</f>
        <v>EARLY</v>
      </c>
      <c r="H71" s="1300" t="s">
        <v>256</v>
      </c>
      <c r="I71" s="1306" t="s">
        <v>306</v>
      </c>
      <c r="J71" s="1306" t="s">
        <v>314</v>
      </c>
      <c r="K71" s="1373"/>
      <c r="L71" s="1373"/>
      <c r="M71" s="1373"/>
      <c r="N71" s="1373"/>
      <c r="O71" s="1373"/>
      <c r="P71" s="1374"/>
      <c r="Q71" s="1374"/>
      <c r="R71" s="1373"/>
      <c r="S71" s="1373"/>
      <c r="T71" s="1373"/>
      <c r="U71" s="1373"/>
      <c r="V71" s="1489"/>
      <c r="W71" s="1374"/>
      <c r="X71" s="1374"/>
      <c r="Y71" s="1489"/>
      <c r="Z71" s="1373"/>
      <c r="AA71" s="1373"/>
      <c r="AB71" s="1487">
        <v>2</v>
      </c>
      <c r="AC71" s="1373"/>
      <c r="AD71" s="1374"/>
      <c r="AE71" s="1374"/>
      <c r="AF71" s="1373">
        <v>1</v>
      </c>
      <c r="AG71" s="1373"/>
      <c r="AH71" s="1373"/>
      <c r="AI71" s="1373"/>
      <c r="AJ71" s="1373"/>
      <c r="AK71" s="1374"/>
      <c r="AL71" s="1374"/>
      <c r="AM71" s="1290"/>
      <c r="AN71" s="1290"/>
      <c r="AO71" s="1373"/>
      <c r="AP71" s="1373">
        <v>3</v>
      </c>
      <c r="AQ71" s="1373"/>
      <c r="AR71" s="1374"/>
      <c r="AS71" s="1374"/>
      <c r="AT71" s="1373"/>
      <c r="AU71" s="1373">
        <v>3</v>
      </c>
      <c r="AV71" s="1373"/>
      <c r="AW71" s="1487">
        <v>1</v>
      </c>
      <c r="AX71" s="1373"/>
      <c r="AY71" s="1374"/>
      <c r="AZ71" s="1374"/>
      <c r="BA71" s="1373"/>
      <c r="BB71" s="1373"/>
      <c r="BC71" s="1373"/>
      <c r="BD71" s="1373"/>
      <c r="BE71" s="1373"/>
      <c r="BF71" s="1374"/>
      <c r="BG71" s="1374"/>
      <c r="BH71" s="1373"/>
      <c r="BI71" s="1373"/>
      <c r="BJ71" s="1373"/>
      <c r="BK71" s="1373"/>
      <c r="BL71" s="1373"/>
      <c r="BM71" s="1374"/>
      <c r="BN71" s="1374"/>
      <c r="BO71" s="1373"/>
      <c r="BP71" s="1373"/>
      <c r="BQ71" s="1373"/>
      <c r="BR71" s="1373"/>
      <c r="BS71" s="1373"/>
      <c r="BT71" s="1374"/>
      <c r="BU71" s="1374"/>
      <c r="BV71" s="1373"/>
      <c r="BW71" s="1373"/>
      <c r="BX71" s="1373"/>
      <c r="BY71" s="1373"/>
      <c r="BZ71" s="1373"/>
      <c r="CA71" s="1374"/>
      <c r="CB71" s="1374"/>
      <c r="CC71" s="1373"/>
      <c r="CD71" s="1316">
        <f t="shared" si="124"/>
        <v>5</v>
      </c>
      <c r="CE71" s="144">
        <v>0.3</v>
      </c>
      <c r="CF71" s="145">
        <v>1.5</v>
      </c>
      <c r="CG71" s="152">
        <v>1.76</v>
      </c>
      <c r="CH71" s="153">
        <f>+CD71*CE71</f>
        <v>1.5</v>
      </c>
      <c r="CI71" s="147">
        <f>+CD71*CF71</f>
        <v>7.5</v>
      </c>
      <c r="CJ71" s="148">
        <f>CD71*CG71</f>
        <v>8.8000000000000007</v>
      </c>
      <c r="CK71" s="549">
        <v>670</v>
      </c>
      <c r="CL71" s="549">
        <v>670</v>
      </c>
      <c r="CM71" s="776">
        <f>CL71/30*J71</f>
        <v>446.66666666666663</v>
      </c>
      <c r="CN71" s="558">
        <f>CL71*(1-CN56)</f>
        <v>187.60000000000002</v>
      </c>
      <c r="CO71" s="276">
        <v>112</v>
      </c>
      <c r="CP71" s="250">
        <f t="shared" si="94"/>
        <v>2233.333333333333</v>
      </c>
      <c r="CQ71" s="250">
        <f t="shared" si="95"/>
        <v>560</v>
      </c>
      <c r="CR71" s="1376">
        <f t="shared" si="96"/>
        <v>63.636363636363633</v>
      </c>
      <c r="CS71" s="1293"/>
      <c r="CT71" s="1279">
        <f t="shared" si="97"/>
        <v>0</v>
      </c>
      <c r="CU71" s="1279">
        <f t="shared" si="98"/>
        <v>1120</v>
      </c>
      <c r="CV71" s="1279"/>
      <c r="CW71" s="1293"/>
      <c r="CX71" s="1294">
        <f t="shared" si="99"/>
        <v>0</v>
      </c>
      <c r="CY71" s="1295">
        <f t="shared" si="100"/>
        <v>0</v>
      </c>
      <c r="CZ71" s="1296">
        <f t="shared" si="115"/>
        <v>0</v>
      </c>
      <c r="DA71" s="1294">
        <f t="shared" si="101"/>
        <v>0.3</v>
      </c>
      <c r="DB71" s="1295">
        <f t="shared" si="102"/>
        <v>1.5</v>
      </c>
      <c r="DC71" s="1296">
        <f t="shared" si="116"/>
        <v>0</v>
      </c>
      <c r="DD71" s="1294">
        <f t="shared" si="103"/>
        <v>0.3</v>
      </c>
      <c r="DE71" s="1295">
        <f t="shared" si="104"/>
        <v>1.5</v>
      </c>
      <c r="DF71" s="1296">
        <f t="shared" si="117"/>
        <v>1.76</v>
      </c>
      <c r="DG71" s="1294">
        <f t="shared" si="105"/>
        <v>0.3</v>
      </c>
      <c r="DH71" s="1295">
        <f t="shared" si="106"/>
        <v>1.5</v>
      </c>
      <c r="DI71" s="1296">
        <f t="shared" si="118"/>
        <v>1.76</v>
      </c>
      <c r="DJ71" s="1294">
        <f t="shared" si="107"/>
        <v>0.6</v>
      </c>
      <c r="DK71" s="1295">
        <f t="shared" si="108"/>
        <v>3</v>
      </c>
      <c r="DL71" s="1296">
        <f t="shared" si="119"/>
        <v>1.76</v>
      </c>
      <c r="DM71" s="1294">
        <f t="shared" si="109"/>
        <v>0</v>
      </c>
      <c r="DN71" s="1295">
        <f t="shared" si="110"/>
        <v>0</v>
      </c>
      <c r="DO71" s="1296">
        <f t="shared" si="120"/>
        <v>3.52</v>
      </c>
      <c r="DP71" s="1294">
        <f t="shared" si="111"/>
        <v>0</v>
      </c>
      <c r="DQ71" s="1295">
        <f t="shared" si="112"/>
        <v>0</v>
      </c>
      <c r="DR71" s="1296">
        <f t="shared" si="113"/>
        <v>0</v>
      </c>
    </row>
    <row r="72" spans="1:283">
      <c r="A72" s="1283"/>
      <c r="B72" s="1271"/>
      <c r="C72" s="156" t="s">
        <v>351</v>
      </c>
      <c r="D72" s="151">
        <v>0.79166666666666663</v>
      </c>
      <c r="E72" s="1336" t="s">
        <v>304</v>
      </c>
      <c r="F72" s="1336" t="s">
        <v>287</v>
      </c>
      <c r="G72" s="1337" t="str">
        <f t="shared" ref="G72:G74" si="135">IF(D72&lt;=0.541,"DAY",(IF(D72&lt;=0.74930556,"EARLY",(IF(D72&lt;=0.97916667,"PRIME","LATE")))))</f>
        <v>PRIME</v>
      </c>
      <c r="H72" s="1300" t="s">
        <v>256</v>
      </c>
      <c r="I72" s="1306" t="s">
        <v>306</v>
      </c>
      <c r="J72" s="1306" t="s">
        <v>314</v>
      </c>
      <c r="K72" s="1373"/>
      <c r="L72" s="1373"/>
      <c r="M72" s="1373"/>
      <c r="N72" s="1373"/>
      <c r="O72" s="1373"/>
      <c r="P72" s="1374"/>
      <c r="Q72" s="1374"/>
      <c r="R72" s="1373"/>
      <c r="S72" s="1373"/>
      <c r="T72" s="1373"/>
      <c r="U72" s="1373"/>
      <c r="V72" s="1373"/>
      <c r="W72" s="1374"/>
      <c r="X72" s="1489"/>
      <c r="Y72" s="1373"/>
      <c r="Z72" s="1373"/>
      <c r="AA72" s="1373"/>
      <c r="AB72" s="1373"/>
      <c r="AC72" s="1373"/>
      <c r="AD72" s="1374"/>
      <c r="AE72" s="1374">
        <v>2</v>
      </c>
      <c r="AF72" s="1373"/>
      <c r="AG72" s="1373"/>
      <c r="AH72" s="1373"/>
      <c r="AI72" s="1373"/>
      <c r="AJ72" s="1373"/>
      <c r="AK72" s="1374"/>
      <c r="AL72" s="1487">
        <v>2</v>
      </c>
      <c r="AM72" s="1290"/>
      <c r="AN72" s="1290"/>
      <c r="AO72" s="1373"/>
      <c r="AP72" s="1373"/>
      <c r="AQ72" s="1373"/>
      <c r="AR72" s="1374"/>
      <c r="AS72" s="1374">
        <v>3</v>
      </c>
      <c r="AT72" s="1373"/>
      <c r="AU72" s="1373"/>
      <c r="AV72" s="1373"/>
      <c r="AW72" s="1373"/>
      <c r="AX72" s="1373"/>
      <c r="AY72" s="1374"/>
      <c r="AZ72" s="1374"/>
      <c r="BA72" s="1373"/>
      <c r="BB72" s="1373"/>
      <c r="BC72" s="1373"/>
      <c r="BD72" s="1373"/>
      <c r="BE72" s="1373"/>
      <c r="BF72" s="1374"/>
      <c r="BG72" s="1374"/>
      <c r="BH72" s="1373"/>
      <c r="BI72" s="1373"/>
      <c r="BJ72" s="1373"/>
      <c r="BK72" s="1373"/>
      <c r="BL72" s="1373"/>
      <c r="BM72" s="1374"/>
      <c r="BN72" s="1374"/>
      <c r="BO72" s="1373"/>
      <c r="BP72" s="1373"/>
      <c r="BQ72" s="1373"/>
      <c r="BR72" s="1373"/>
      <c r="BS72" s="1373"/>
      <c r="BT72" s="1374"/>
      <c r="BU72" s="1374"/>
      <c r="BV72" s="1373"/>
      <c r="BW72" s="1373"/>
      <c r="BX72" s="1373"/>
      <c r="BY72" s="1373"/>
      <c r="BZ72" s="1373"/>
      <c r="CA72" s="1374"/>
      <c r="CB72" s="1374"/>
      <c r="CC72" s="1373"/>
      <c r="CD72" s="1316">
        <f t="shared" si="124"/>
        <v>3</v>
      </c>
      <c r="CE72" s="144">
        <v>1.4</v>
      </c>
      <c r="CF72" s="145">
        <v>2.2000000000000002</v>
      </c>
      <c r="CG72" s="152">
        <v>5.72</v>
      </c>
      <c r="CH72" s="153">
        <f t="shared" si="132"/>
        <v>4.1999999999999993</v>
      </c>
      <c r="CI72" s="147">
        <f t="shared" si="133"/>
        <v>6.6000000000000005</v>
      </c>
      <c r="CJ72" s="148">
        <f t="shared" si="134"/>
        <v>17.16</v>
      </c>
      <c r="CK72" s="549">
        <v>1600</v>
      </c>
      <c r="CL72" s="549">
        <v>1600</v>
      </c>
      <c r="CM72" s="776">
        <f t="shared" si="114"/>
        <v>1066.6666666666667</v>
      </c>
      <c r="CN72" s="558">
        <f>CL72*(1-CN56)</f>
        <v>448.00000000000006</v>
      </c>
      <c r="CO72" s="276">
        <v>317.33</v>
      </c>
      <c r="CP72" s="250">
        <f t="shared" si="94"/>
        <v>3200</v>
      </c>
      <c r="CQ72" s="250">
        <f t="shared" si="95"/>
        <v>951.99</v>
      </c>
      <c r="CR72" s="1376">
        <f t="shared" si="96"/>
        <v>55.477272727272727</v>
      </c>
      <c r="CS72" s="1293"/>
      <c r="CT72" s="1279">
        <f t="shared" si="97"/>
        <v>0</v>
      </c>
      <c r="CU72" s="1279">
        <f t="shared" si="98"/>
        <v>2221.31</v>
      </c>
      <c r="CV72" s="1279"/>
      <c r="CW72" s="1293"/>
      <c r="CX72" s="1294">
        <f t="shared" si="99"/>
        <v>0</v>
      </c>
      <c r="CY72" s="1295">
        <f t="shared" si="100"/>
        <v>0</v>
      </c>
      <c r="CZ72" s="1296">
        <f t="shared" si="115"/>
        <v>0</v>
      </c>
      <c r="DA72" s="1294">
        <f t="shared" si="101"/>
        <v>1.4</v>
      </c>
      <c r="DB72" s="1295">
        <f t="shared" si="102"/>
        <v>2.2000000000000002</v>
      </c>
      <c r="DC72" s="1296">
        <f t="shared" si="116"/>
        <v>0</v>
      </c>
      <c r="DD72" s="1294">
        <f t="shared" si="103"/>
        <v>1.4</v>
      </c>
      <c r="DE72" s="1295">
        <f t="shared" si="104"/>
        <v>2.2000000000000002</v>
      </c>
      <c r="DF72" s="1296">
        <f t="shared" si="117"/>
        <v>5.72</v>
      </c>
      <c r="DG72" s="1294">
        <f t="shared" si="105"/>
        <v>1.4</v>
      </c>
      <c r="DH72" s="1295">
        <f t="shared" si="106"/>
        <v>2.2000000000000002</v>
      </c>
      <c r="DI72" s="1296">
        <f t="shared" si="118"/>
        <v>5.72</v>
      </c>
      <c r="DJ72" s="1294">
        <f t="shared" si="107"/>
        <v>0</v>
      </c>
      <c r="DK72" s="1295">
        <f t="shared" si="108"/>
        <v>0</v>
      </c>
      <c r="DL72" s="1296">
        <f t="shared" si="119"/>
        <v>5.72</v>
      </c>
      <c r="DM72" s="1294">
        <f t="shared" si="109"/>
        <v>0</v>
      </c>
      <c r="DN72" s="1295">
        <f t="shared" si="110"/>
        <v>0</v>
      </c>
      <c r="DO72" s="1296">
        <f t="shared" si="120"/>
        <v>0</v>
      </c>
      <c r="DP72" s="1294">
        <f t="shared" si="111"/>
        <v>0</v>
      </c>
      <c r="DQ72" s="1295">
        <f t="shared" si="112"/>
        <v>0</v>
      </c>
      <c r="DR72" s="1296">
        <f t="shared" si="113"/>
        <v>0</v>
      </c>
    </row>
    <row r="73" spans="1:283" s="1229" customFormat="1">
      <c r="A73" s="1366"/>
      <c r="B73" s="1271"/>
      <c r="C73" s="156" t="s">
        <v>352</v>
      </c>
      <c r="D73" s="151">
        <v>0.79166666666666663</v>
      </c>
      <c r="E73" s="1336" t="s">
        <v>304</v>
      </c>
      <c r="F73" s="1336" t="s">
        <v>305</v>
      </c>
      <c r="G73" s="1337" t="str">
        <f t="shared" si="135"/>
        <v>PRIME</v>
      </c>
      <c r="H73" s="1300" t="s">
        <v>256</v>
      </c>
      <c r="I73" s="1306" t="s">
        <v>306</v>
      </c>
      <c r="J73" s="1306" t="s">
        <v>314</v>
      </c>
      <c r="K73" s="1373"/>
      <c r="L73" s="1373"/>
      <c r="M73" s="1373"/>
      <c r="N73" s="1373"/>
      <c r="O73" s="1373"/>
      <c r="P73" s="1374"/>
      <c r="Q73" s="1374"/>
      <c r="R73" s="1373"/>
      <c r="S73" s="1373"/>
      <c r="T73" s="1373"/>
      <c r="U73" s="1489"/>
      <c r="V73" s="1373"/>
      <c r="W73" s="1374"/>
      <c r="X73" s="1374"/>
      <c r="Y73" s="1489"/>
      <c r="Z73" s="1373"/>
      <c r="AA73" s="1489"/>
      <c r="AB73" s="1487">
        <v>3</v>
      </c>
      <c r="AC73" s="1373"/>
      <c r="AD73" s="1374"/>
      <c r="AE73" s="1374"/>
      <c r="AF73" s="1373">
        <v>2</v>
      </c>
      <c r="AG73" s="1373"/>
      <c r="AH73" s="1487">
        <v>3</v>
      </c>
      <c r="AI73" s="1487">
        <v>1</v>
      </c>
      <c r="AJ73" s="1373"/>
      <c r="AK73" s="1374"/>
      <c r="AL73" s="1374"/>
      <c r="AM73" s="1290"/>
      <c r="AN73" s="1290"/>
      <c r="AO73" s="1373">
        <v>2</v>
      </c>
      <c r="AP73" s="1373"/>
      <c r="AQ73" s="1373"/>
      <c r="AR73" s="1374"/>
      <c r="AS73" s="1374"/>
      <c r="AT73" s="1373"/>
      <c r="AU73" s="1373"/>
      <c r="AV73" s="1373">
        <v>2</v>
      </c>
      <c r="AW73" s="1373"/>
      <c r="AX73" s="1373"/>
      <c r="AY73" s="1374"/>
      <c r="AZ73" s="1374"/>
      <c r="BA73" s="1373"/>
      <c r="BB73" s="1373"/>
      <c r="BC73" s="1373"/>
      <c r="BD73" s="1373"/>
      <c r="BE73" s="1373"/>
      <c r="BF73" s="1374"/>
      <c r="BG73" s="1374"/>
      <c r="BH73" s="1373"/>
      <c r="BI73" s="1373"/>
      <c r="BJ73" s="1373"/>
      <c r="BK73" s="1373"/>
      <c r="BL73" s="1373"/>
      <c r="BM73" s="1374"/>
      <c r="BN73" s="1374"/>
      <c r="BO73" s="1373"/>
      <c r="BP73" s="1373"/>
      <c r="BQ73" s="1373"/>
      <c r="BR73" s="1373"/>
      <c r="BS73" s="1373"/>
      <c r="BT73" s="1374"/>
      <c r="BU73" s="1374"/>
      <c r="BV73" s="1373"/>
      <c r="BW73" s="1373"/>
      <c r="BX73" s="1373"/>
      <c r="BY73" s="1373"/>
      <c r="BZ73" s="1373"/>
      <c r="CA73" s="1374"/>
      <c r="CB73" s="1374"/>
      <c r="CC73" s="1373"/>
      <c r="CD73" s="1316">
        <f t="shared" si="124"/>
        <v>6</v>
      </c>
      <c r="CE73" s="144">
        <v>1.3</v>
      </c>
      <c r="CF73" s="145">
        <v>4.3</v>
      </c>
      <c r="CG73" s="152">
        <v>5.72</v>
      </c>
      <c r="CH73" s="153">
        <f t="shared" si="132"/>
        <v>7.8000000000000007</v>
      </c>
      <c r="CI73" s="147">
        <f t="shared" si="133"/>
        <v>25.799999999999997</v>
      </c>
      <c r="CJ73" s="148">
        <f t="shared" si="134"/>
        <v>34.32</v>
      </c>
      <c r="CK73" s="549">
        <v>2800</v>
      </c>
      <c r="CL73" s="549">
        <v>2800</v>
      </c>
      <c r="CM73" s="776">
        <f t="shared" si="114"/>
        <v>1866.6666666666665</v>
      </c>
      <c r="CN73" s="558">
        <f>CL73*(1-CO56)</f>
        <v>840.00000000000011</v>
      </c>
      <c r="CO73" s="276">
        <v>500</v>
      </c>
      <c r="CP73" s="250">
        <f t="shared" si="94"/>
        <v>11200</v>
      </c>
      <c r="CQ73" s="250">
        <f t="shared" si="95"/>
        <v>3000</v>
      </c>
      <c r="CR73" s="1376">
        <f t="shared" si="96"/>
        <v>87.412587412587413</v>
      </c>
      <c r="CS73" s="1324"/>
      <c r="CT73" s="1279">
        <f t="shared" si="97"/>
        <v>0</v>
      </c>
      <c r="CU73" s="1279">
        <f t="shared" si="98"/>
        <v>6500</v>
      </c>
      <c r="CV73" s="1279"/>
      <c r="CW73" s="1324"/>
      <c r="CX73" s="1294">
        <f t="shared" si="99"/>
        <v>0</v>
      </c>
      <c r="CY73" s="1295">
        <f t="shared" si="100"/>
        <v>0</v>
      </c>
      <c r="CZ73" s="1296">
        <f t="shared" si="115"/>
        <v>0</v>
      </c>
      <c r="DA73" s="1294">
        <f t="shared" si="101"/>
        <v>1.3</v>
      </c>
      <c r="DB73" s="1295">
        <f t="shared" si="102"/>
        <v>4.3</v>
      </c>
      <c r="DC73" s="1296">
        <f t="shared" si="116"/>
        <v>0</v>
      </c>
      <c r="DD73" s="1294">
        <f t="shared" si="103"/>
        <v>3.9000000000000004</v>
      </c>
      <c r="DE73" s="1295">
        <f t="shared" si="104"/>
        <v>12.899999999999999</v>
      </c>
      <c r="DF73" s="1296">
        <f t="shared" si="117"/>
        <v>5.72</v>
      </c>
      <c r="DG73" s="1294">
        <f t="shared" si="105"/>
        <v>1.3</v>
      </c>
      <c r="DH73" s="1295">
        <f t="shared" si="106"/>
        <v>4.3</v>
      </c>
      <c r="DI73" s="1296">
        <f t="shared" si="118"/>
        <v>17.16</v>
      </c>
      <c r="DJ73" s="1294">
        <f t="shared" si="107"/>
        <v>1.3</v>
      </c>
      <c r="DK73" s="1295">
        <f t="shared" si="108"/>
        <v>4.3</v>
      </c>
      <c r="DL73" s="1296">
        <f t="shared" si="119"/>
        <v>5.72</v>
      </c>
      <c r="DM73" s="1294">
        <f t="shared" si="109"/>
        <v>0</v>
      </c>
      <c r="DN73" s="1295">
        <f t="shared" si="110"/>
        <v>0</v>
      </c>
      <c r="DO73" s="1296">
        <f t="shared" si="120"/>
        <v>5.72</v>
      </c>
      <c r="DP73" s="1294">
        <f t="shared" si="111"/>
        <v>0</v>
      </c>
      <c r="DQ73" s="1295">
        <f t="shared" si="112"/>
        <v>0</v>
      </c>
      <c r="DR73" s="1296">
        <f t="shared" si="113"/>
        <v>0</v>
      </c>
      <c r="DS73" s="1271"/>
      <c r="DT73" s="1271"/>
      <c r="DU73" s="1271"/>
      <c r="DV73" s="1271"/>
      <c r="DW73" s="1271"/>
      <c r="DX73" s="1271"/>
      <c r="DY73" s="1271"/>
    </row>
    <row r="74" spans="1:283" s="1229" customFormat="1">
      <c r="A74" s="1366"/>
      <c r="B74" s="1271"/>
      <c r="C74" s="149" t="s">
        <v>353</v>
      </c>
      <c r="D74" s="151">
        <v>0.875</v>
      </c>
      <c r="E74" s="151" t="s">
        <v>322</v>
      </c>
      <c r="F74" s="151" t="s">
        <v>305</v>
      </c>
      <c r="G74" s="1337" t="str">
        <f t="shared" si="135"/>
        <v>PRIME</v>
      </c>
      <c r="H74" s="1300" t="s">
        <v>256</v>
      </c>
      <c r="I74" s="1306" t="s">
        <v>306</v>
      </c>
      <c r="J74" s="1306" t="s">
        <v>314</v>
      </c>
      <c r="K74" s="1373"/>
      <c r="L74" s="1373"/>
      <c r="M74" s="1373"/>
      <c r="N74" s="1373"/>
      <c r="O74" s="1373"/>
      <c r="P74" s="1374"/>
      <c r="Q74" s="1374"/>
      <c r="R74" s="1373"/>
      <c r="S74" s="1373"/>
      <c r="T74" s="1373"/>
      <c r="U74" s="1373"/>
      <c r="V74" s="1489"/>
      <c r="W74" s="1374"/>
      <c r="X74" s="1374"/>
      <c r="Y74" s="1373"/>
      <c r="Z74" s="1489"/>
      <c r="AA74" s="1373"/>
      <c r="AB74" s="1373">
        <v>1</v>
      </c>
      <c r="AC74" s="1373"/>
      <c r="AD74" s="1374"/>
      <c r="AE74" s="1374"/>
      <c r="AF74" s="1373"/>
      <c r="AG74" s="1487">
        <v>1</v>
      </c>
      <c r="AH74" s="1373">
        <v>2</v>
      </c>
      <c r="AI74" s="1373"/>
      <c r="AJ74" s="1373"/>
      <c r="AK74" s="1374"/>
      <c r="AL74" s="1374"/>
      <c r="AM74" s="1290"/>
      <c r="AN74" s="1290"/>
      <c r="AO74" s="1487">
        <v>3</v>
      </c>
      <c r="AP74" s="1373">
        <v>1</v>
      </c>
      <c r="AQ74" s="1373"/>
      <c r="AR74" s="1374"/>
      <c r="AS74" s="1374"/>
      <c r="AT74" s="1373"/>
      <c r="AU74" s="1373">
        <v>2</v>
      </c>
      <c r="AV74" s="1373"/>
      <c r="AW74" s="1373"/>
      <c r="AX74" s="1373"/>
      <c r="AY74" s="1374"/>
      <c r="AZ74" s="1374"/>
      <c r="BA74" s="1373"/>
      <c r="BB74" s="1373"/>
      <c r="BC74" s="1373"/>
      <c r="BD74" s="1373"/>
      <c r="BE74" s="1373"/>
      <c r="BF74" s="1374"/>
      <c r="BG74" s="1374"/>
      <c r="BH74" s="1373"/>
      <c r="BI74" s="1373"/>
      <c r="BJ74" s="1373"/>
      <c r="BK74" s="1373"/>
      <c r="BL74" s="1373"/>
      <c r="BM74" s="1374"/>
      <c r="BN74" s="1374"/>
      <c r="BO74" s="1373"/>
      <c r="BP74" s="1373"/>
      <c r="BQ74" s="1373"/>
      <c r="BR74" s="1373"/>
      <c r="BS74" s="1373"/>
      <c r="BT74" s="1374"/>
      <c r="BU74" s="1374"/>
      <c r="BV74" s="1373"/>
      <c r="BW74" s="1373"/>
      <c r="BX74" s="1373"/>
      <c r="BY74" s="1373"/>
      <c r="BZ74" s="1373"/>
      <c r="CA74" s="1374"/>
      <c r="CB74" s="1374"/>
      <c r="CC74" s="1373"/>
      <c r="CD74" s="1316">
        <f t="shared" si="124"/>
        <v>6</v>
      </c>
      <c r="CE74" s="144">
        <v>0.5</v>
      </c>
      <c r="CF74" s="145">
        <v>2.7</v>
      </c>
      <c r="CG74" s="152">
        <v>3.28</v>
      </c>
      <c r="CH74" s="153">
        <f>+CD74*CE74</f>
        <v>3</v>
      </c>
      <c r="CI74" s="147">
        <f>+CD74*CF74</f>
        <v>16.200000000000003</v>
      </c>
      <c r="CJ74" s="148">
        <f>CD74*CG74</f>
        <v>19.68</v>
      </c>
      <c r="CK74" s="549">
        <v>1600</v>
      </c>
      <c r="CL74" s="549">
        <v>1600</v>
      </c>
      <c r="CM74" s="776">
        <f t="shared" si="114"/>
        <v>1066.6666666666667</v>
      </c>
      <c r="CN74" s="558">
        <f>CL74*(1-CN56)</f>
        <v>448.00000000000006</v>
      </c>
      <c r="CO74" s="276">
        <f>CN74/30*J74</f>
        <v>298.66666666666669</v>
      </c>
      <c r="CP74" s="250">
        <f t="shared" si="94"/>
        <v>6400</v>
      </c>
      <c r="CQ74" s="250">
        <f t="shared" si="95"/>
        <v>1792</v>
      </c>
      <c r="CR74" s="1376">
        <f t="shared" si="96"/>
        <v>91.056910569105696</v>
      </c>
      <c r="CS74" s="1324"/>
      <c r="CT74" s="1279">
        <f t="shared" si="97"/>
        <v>0</v>
      </c>
      <c r="CU74" s="1279">
        <f t="shared" si="98"/>
        <v>2986.666666666667</v>
      </c>
      <c r="CV74" s="1279"/>
      <c r="CW74" s="1324"/>
      <c r="CX74" s="1294">
        <f t="shared" si="99"/>
        <v>0</v>
      </c>
      <c r="CY74" s="1295">
        <f t="shared" si="100"/>
        <v>0</v>
      </c>
      <c r="CZ74" s="1296">
        <f t="shared" si="115"/>
        <v>0</v>
      </c>
      <c r="DA74" s="1294">
        <f t="shared" si="101"/>
        <v>0.5</v>
      </c>
      <c r="DB74" s="1295">
        <f t="shared" si="102"/>
        <v>2.7</v>
      </c>
      <c r="DC74" s="1296">
        <f t="shared" si="116"/>
        <v>0</v>
      </c>
      <c r="DD74" s="1294">
        <f t="shared" si="103"/>
        <v>1</v>
      </c>
      <c r="DE74" s="1295">
        <f t="shared" si="104"/>
        <v>5.4</v>
      </c>
      <c r="DF74" s="1296">
        <f t="shared" si="117"/>
        <v>3.28</v>
      </c>
      <c r="DG74" s="1294">
        <f t="shared" si="105"/>
        <v>1</v>
      </c>
      <c r="DH74" s="1295">
        <f t="shared" si="106"/>
        <v>5.4</v>
      </c>
      <c r="DI74" s="1296">
        <f t="shared" si="118"/>
        <v>6.56</v>
      </c>
      <c r="DJ74" s="1294">
        <f t="shared" si="107"/>
        <v>0.5</v>
      </c>
      <c r="DK74" s="1295">
        <f t="shared" si="108"/>
        <v>2.7</v>
      </c>
      <c r="DL74" s="1296">
        <f t="shared" si="119"/>
        <v>6.56</v>
      </c>
      <c r="DM74" s="1294">
        <f t="shared" si="109"/>
        <v>0</v>
      </c>
      <c r="DN74" s="1295">
        <f t="shared" si="110"/>
        <v>0</v>
      </c>
      <c r="DO74" s="1296">
        <f t="shared" si="120"/>
        <v>3.28</v>
      </c>
      <c r="DP74" s="1294">
        <f t="shared" si="111"/>
        <v>0</v>
      </c>
      <c r="DQ74" s="1295">
        <f t="shared" si="112"/>
        <v>0</v>
      </c>
      <c r="DR74" s="1296">
        <f t="shared" si="113"/>
        <v>0</v>
      </c>
      <c r="DS74" s="1271"/>
      <c r="DT74" s="1271"/>
      <c r="DU74" s="1271"/>
      <c r="DV74" s="1271"/>
      <c r="DW74" s="1271"/>
      <c r="DX74" s="1271"/>
      <c r="DY74" s="1271"/>
    </row>
    <row r="75" spans="1:283" ht="19.149999999999999" customHeight="1" thickBot="1">
      <c r="A75" s="1283"/>
      <c r="B75" s="1271"/>
      <c r="C75" s="1998" t="s">
        <v>362</v>
      </c>
      <c r="D75" s="1999"/>
      <c r="E75" s="1999"/>
      <c r="F75" s="1999"/>
      <c r="G75" s="1999"/>
      <c r="H75" s="1999"/>
      <c r="I75" s="1999"/>
      <c r="J75" s="2000"/>
      <c r="K75" s="1320">
        <f t="shared" ref="K75:AP75" si="136">SUM(K57:K74)</f>
        <v>0</v>
      </c>
      <c r="L75" s="1320">
        <f t="shared" si="136"/>
        <v>0</v>
      </c>
      <c r="M75" s="1320">
        <f t="shared" si="136"/>
        <v>0</v>
      </c>
      <c r="N75" s="1320">
        <f t="shared" si="136"/>
        <v>2</v>
      </c>
      <c r="O75" s="1320">
        <f t="shared" si="136"/>
        <v>3</v>
      </c>
      <c r="P75" s="1320">
        <f t="shared" si="136"/>
        <v>0</v>
      </c>
      <c r="Q75" s="1320">
        <f t="shared" si="136"/>
        <v>1</v>
      </c>
      <c r="R75" s="1320">
        <f t="shared" si="136"/>
        <v>5</v>
      </c>
      <c r="S75" s="1320">
        <f t="shared" si="136"/>
        <v>3</v>
      </c>
      <c r="T75" s="1320">
        <f t="shared" si="136"/>
        <v>2</v>
      </c>
      <c r="U75" s="1320">
        <f t="shared" si="136"/>
        <v>0</v>
      </c>
      <c r="V75" s="1320">
        <f t="shared" si="136"/>
        <v>0</v>
      </c>
      <c r="W75" s="1320">
        <f t="shared" si="136"/>
        <v>0</v>
      </c>
      <c r="X75" s="1320">
        <f t="shared" si="136"/>
        <v>0</v>
      </c>
      <c r="Y75" s="1320">
        <f t="shared" si="136"/>
        <v>0</v>
      </c>
      <c r="Z75" s="1320">
        <f t="shared" si="136"/>
        <v>0</v>
      </c>
      <c r="AA75" s="1320">
        <f t="shared" si="136"/>
        <v>0</v>
      </c>
      <c r="AB75" s="1320">
        <f t="shared" si="136"/>
        <v>7</v>
      </c>
      <c r="AC75" s="1320">
        <f t="shared" si="136"/>
        <v>6</v>
      </c>
      <c r="AD75" s="1320">
        <f t="shared" si="136"/>
        <v>0</v>
      </c>
      <c r="AE75" s="1320">
        <f t="shared" si="136"/>
        <v>2</v>
      </c>
      <c r="AF75" s="1320">
        <f t="shared" si="136"/>
        <v>8</v>
      </c>
      <c r="AG75" s="1320">
        <f t="shared" si="136"/>
        <v>6</v>
      </c>
      <c r="AH75" s="1320">
        <f t="shared" si="136"/>
        <v>11</v>
      </c>
      <c r="AI75" s="1320">
        <f t="shared" si="136"/>
        <v>7</v>
      </c>
      <c r="AJ75" s="1320">
        <f t="shared" si="136"/>
        <v>1</v>
      </c>
      <c r="AK75" s="1320">
        <f t="shared" si="136"/>
        <v>0</v>
      </c>
      <c r="AL75" s="1320">
        <f t="shared" si="136"/>
        <v>2</v>
      </c>
      <c r="AM75" s="1320">
        <f t="shared" si="136"/>
        <v>0</v>
      </c>
      <c r="AN75" s="1320">
        <f t="shared" si="136"/>
        <v>0</v>
      </c>
      <c r="AO75" s="1320">
        <f t="shared" si="136"/>
        <v>8</v>
      </c>
      <c r="AP75" s="1320">
        <f t="shared" si="136"/>
        <v>6</v>
      </c>
      <c r="AQ75" s="1320">
        <f t="shared" ref="AQ75:CD75" si="137">SUM(AQ57:AQ74)</f>
        <v>3</v>
      </c>
      <c r="AR75" s="1320">
        <f t="shared" si="137"/>
        <v>0</v>
      </c>
      <c r="AS75" s="1320">
        <f t="shared" si="137"/>
        <v>3</v>
      </c>
      <c r="AT75" s="1320">
        <f t="shared" si="137"/>
        <v>2</v>
      </c>
      <c r="AU75" s="1320">
        <f t="shared" si="137"/>
        <v>6</v>
      </c>
      <c r="AV75" s="1320">
        <f t="shared" si="137"/>
        <v>3</v>
      </c>
      <c r="AW75" s="1320">
        <f t="shared" si="137"/>
        <v>4</v>
      </c>
      <c r="AX75" s="1320">
        <f t="shared" si="137"/>
        <v>0</v>
      </c>
      <c r="AY75" s="1320">
        <f t="shared" si="137"/>
        <v>0</v>
      </c>
      <c r="AZ75" s="1320">
        <f t="shared" si="137"/>
        <v>0</v>
      </c>
      <c r="BA75" s="1320">
        <f t="shared" si="137"/>
        <v>0</v>
      </c>
      <c r="BB75" s="1320">
        <f t="shared" si="137"/>
        <v>0</v>
      </c>
      <c r="BC75" s="1320">
        <f t="shared" si="137"/>
        <v>0</v>
      </c>
      <c r="BD75" s="1320">
        <f t="shared" si="137"/>
        <v>0</v>
      </c>
      <c r="BE75" s="1320">
        <f t="shared" si="137"/>
        <v>0</v>
      </c>
      <c r="BF75" s="1320">
        <f t="shared" si="137"/>
        <v>0</v>
      </c>
      <c r="BG75" s="1320">
        <f t="shared" si="137"/>
        <v>0</v>
      </c>
      <c r="BH75" s="1320">
        <f t="shared" si="137"/>
        <v>0</v>
      </c>
      <c r="BI75" s="1320">
        <f t="shared" si="137"/>
        <v>0</v>
      </c>
      <c r="BJ75" s="1320">
        <f t="shared" si="137"/>
        <v>0</v>
      </c>
      <c r="BK75" s="1320">
        <f t="shared" si="137"/>
        <v>0</v>
      </c>
      <c r="BL75" s="1320">
        <f t="shared" si="137"/>
        <v>0</v>
      </c>
      <c r="BM75" s="1320">
        <f t="shared" si="137"/>
        <v>0</v>
      </c>
      <c r="BN75" s="1320">
        <f t="shared" si="137"/>
        <v>0</v>
      </c>
      <c r="BO75" s="1320">
        <f t="shared" si="137"/>
        <v>0</v>
      </c>
      <c r="BP75" s="1320">
        <f t="shared" si="137"/>
        <v>0</v>
      </c>
      <c r="BQ75" s="1320">
        <f t="shared" si="137"/>
        <v>0</v>
      </c>
      <c r="BR75" s="1320">
        <f t="shared" si="137"/>
        <v>0</v>
      </c>
      <c r="BS75" s="1320">
        <f t="shared" si="137"/>
        <v>0</v>
      </c>
      <c r="BT75" s="1320">
        <f t="shared" si="137"/>
        <v>0</v>
      </c>
      <c r="BU75" s="1320">
        <f t="shared" si="137"/>
        <v>0</v>
      </c>
      <c r="BV75" s="1320">
        <f t="shared" si="137"/>
        <v>0</v>
      </c>
      <c r="BW75" s="1320">
        <f t="shared" si="137"/>
        <v>0</v>
      </c>
      <c r="BX75" s="1320">
        <f t="shared" si="137"/>
        <v>0</v>
      </c>
      <c r="BY75" s="1320">
        <f t="shared" si="137"/>
        <v>0</v>
      </c>
      <c r="BZ75" s="1320">
        <f t="shared" si="137"/>
        <v>0</v>
      </c>
      <c r="CA75" s="1320">
        <f t="shared" si="137"/>
        <v>0</v>
      </c>
      <c r="CB75" s="1320">
        <f t="shared" si="137"/>
        <v>0</v>
      </c>
      <c r="CC75" s="1320">
        <f t="shared" si="137"/>
        <v>0</v>
      </c>
      <c r="CD75" s="1359">
        <f t="shared" si="137"/>
        <v>60</v>
      </c>
      <c r="CE75" s="1500"/>
      <c r="CF75" s="1360"/>
      <c r="CG75" s="1361"/>
      <c r="CH75" s="1500">
        <f>SUM(CH57:CH74)</f>
        <v>62</v>
      </c>
      <c r="CI75" s="1500">
        <f>SUM(CI57:CI74)</f>
        <v>155.59999999999997</v>
      </c>
      <c r="CJ75" s="1500">
        <f>SUM(CJ57:CJ74)</f>
        <v>190.51</v>
      </c>
      <c r="CK75" s="318"/>
      <c r="CL75" s="318"/>
      <c r="CM75" s="318"/>
      <c r="CN75" s="1323"/>
      <c r="CO75" s="1323"/>
      <c r="CP75" s="318">
        <f>SUM(CP57:CP74)</f>
        <v>61100.000000000007</v>
      </c>
      <c r="CQ75" s="266">
        <f>SUM(CQ57:CQ74)</f>
        <v>18020</v>
      </c>
      <c r="CR75" s="1446">
        <f t="shared" si="96"/>
        <v>94.588210592619816</v>
      </c>
      <c r="CS75" s="1386"/>
      <c r="CT75" s="1325">
        <f>SUM(CT57:CT74)</f>
        <v>7450.66</v>
      </c>
      <c r="CU75" s="1325">
        <f>SUM(CU57:CU74)</f>
        <v>20770.67666666667</v>
      </c>
      <c r="CV75" s="1325">
        <f>SUM(CV57:CV74)</f>
        <v>0</v>
      </c>
      <c r="CW75" s="1324"/>
      <c r="CX75" s="1326">
        <f t="shared" ref="CX75:DR75" si="138">SUM(CX57:CX74)</f>
        <v>10.100000000000003</v>
      </c>
      <c r="CY75" s="1326">
        <f t="shared" si="138"/>
        <v>25.2</v>
      </c>
      <c r="CZ75" s="1326">
        <f t="shared" si="138"/>
        <v>22.38</v>
      </c>
      <c r="DA75" s="1326">
        <f t="shared" si="138"/>
        <v>7.6000000000000005</v>
      </c>
      <c r="DB75" s="1326">
        <f t="shared" si="138"/>
        <v>19.7</v>
      </c>
      <c r="DC75" s="1326">
        <f t="shared" si="138"/>
        <v>29.37</v>
      </c>
      <c r="DD75" s="1326">
        <f t="shared" si="138"/>
        <v>19.600000000000001</v>
      </c>
      <c r="DE75" s="1326">
        <f t="shared" si="138"/>
        <v>48.499999999999993</v>
      </c>
      <c r="DF75" s="1326">
        <f t="shared" si="138"/>
        <v>25.96</v>
      </c>
      <c r="DG75" s="1326">
        <f t="shared" si="138"/>
        <v>10.9</v>
      </c>
      <c r="DH75" s="1326">
        <f t="shared" si="138"/>
        <v>26.300000000000004</v>
      </c>
      <c r="DI75" s="1326">
        <f t="shared" si="138"/>
        <v>57.58</v>
      </c>
      <c r="DJ75" s="1326">
        <f t="shared" si="138"/>
        <v>7.2</v>
      </c>
      <c r="DK75" s="1326">
        <f t="shared" si="138"/>
        <v>19.8</v>
      </c>
      <c r="DL75" s="1326">
        <f t="shared" si="138"/>
        <v>33.14</v>
      </c>
      <c r="DM75" s="1326">
        <f t="shared" si="138"/>
        <v>0</v>
      </c>
      <c r="DN75" s="1326">
        <f t="shared" si="138"/>
        <v>0</v>
      </c>
      <c r="DO75" s="1326">
        <f t="shared" si="138"/>
        <v>22.080000000000002</v>
      </c>
      <c r="DP75" s="1326">
        <f t="shared" si="138"/>
        <v>0</v>
      </c>
      <c r="DQ75" s="1326">
        <f t="shared" si="138"/>
        <v>0</v>
      </c>
      <c r="DR75" s="1326">
        <f t="shared" si="138"/>
        <v>0</v>
      </c>
    </row>
    <row r="76" spans="1:283" ht="8.4499999999999993" customHeight="1">
      <c r="C76" s="1327"/>
      <c r="D76" s="1328"/>
      <c r="E76" s="1328"/>
      <c r="F76" s="1328"/>
      <c r="G76" s="1364"/>
      <c r="H76" s="1364"/>
      <c r="I76" s="1364"/>
      <c r="J76" s="1364"/>
      <c r="K76" s="1329"/>
      <c r="L76" s="1329"/>
      <c r="M76" s="1329"/>
      <c r="N76" s="1329"/>
      <c r="O76" s="1329"/>
      <c r="P76" s="1329"/>
      <c r="Q76" s="1329"/>
      <c r="R76" s="1329"/>
      <c r="S76" s="1329"/>
      <c r="T76" s="1329"/>
      <c r="U76" s="1329"/>
      <c r="V76" s="1329"/>
      <c r="W76" s="1329"/>
      <c r="X76" s="1329"/>
      <c r="Y76" s="1329"/>
      <c r="Z76" s="1329"/>
      <c r="AA76" s="1329"/>
      <c r="AB76" s="1329"/>
      <c r="AC76" s="1329"/>
      <c r="AD76" s="1329"/>
      <c r="AE76" s="1329"/>
      <c r="AF76" s="1329"/>
      <c r="AG76" s="1329"/>
      <c r="AH76" s="1329"/>
      <c r="AI76" s="1329"/>
      <c r="AJ76" s="1329"/>
      <c r="AK76" s="1329"/>
      <c r="AL76" s="1329"/>
      <c r="AM76" s="1329"/>
      <c r="AN76" s="1329"/>
      <c r="AO76" s="1329"/>
      <c r="AP76" s="1329"/>
      <c r="AQ76" s="1329"/>
      <c r="AR76" s="1329"/>
      <c r="AS76" s="1329"/>
      <c r="AT76" s="1329"/>
      <c r="AU76" s="1329"/>
      <c r="AV76" s="1329"/>
      <c r="AW76" s="1329"/>
      <c r="AX76" s="1329"/>
      <c r="AY76" s="1329"/>
      <c r="AZ76" s="1329"/>
      <c r="BA76" s="1329"/>
      <c r="BB76" s="1329"/>
      <c r="BC76" s="1329"/>
      <c r="BD76" s="1329"/>
      <c r="BE76" s="1329"/>
      <c r="BF76" s="1329"/>
      <c r="BG76" s="1329"/>
      <c r="BH76" s="1329"/>
      <c r="BI76" s="1329"/>
      <c r="BJ76" s="1329"/>
      <c r="BK76" s="1329"/>
      <c r="BL76" s="1329"/>
      <c r="BM76" s="1329"/>
      <c r="BN76" s="1329"/>
      <c r="BO76" s="1329"/>
      <c r="BP76" s="1329"/>
      <c r="BQ76" s="1329"/>
      <c r="BR76" s="1329"/>
      <c r="BS76" s="1329"/>
      <c r="BT76" s="1329"/>
      <c r="BU76" s="1329"/>
      <c r="BV76" s="1329"/>
      <c r="BW76" s="1329"/>
      <c r="BX76" s="1329"/>
      <c r="BY76" s="1329"/>
      <c r="BZ76" s="1329"/>
      <c r="CA76" s="1329"/>
      <c r="CB76" s="1329"/>
      <c r="CC76" s="1329"/>
      <c r="CD76" s="1329"/>
      <c r="CE76" s="1330"/>
      <c r="CF76" s="1330"/>
      <c r="CG76" s="1330"/>
      <c r="CH76" s="1330"/>
      <c r="CI76" s="1330"/>
      <c r="CJ76" s="1331"/>
      <c r="CK76" s="547"/>
      <c r="CL76" s="547"/>
      <c r="CM76" s="322"/>
      <c r="CN76" s="1365"/>
      <c r="CO76" s="1387"/>
      <c r="CP76" s="1388"/>
      <c r="CQ76" s="1333"/>
      <c r="CR76" s="1444"/>
      <c r="CS76" s="1324"/>
      <c r="CT76" s="1279"/>
      <c r="CU76" s="1279"/>
      <c r="CV76" s="1279"/>
      <c r="CW76" s="1324"/>
      <c r="CX76" s="1326"/>
      <c r="CY76" s="1326"/>
      <c r="CZ76" s="1326"/>
      <c r="DA76" s="1326"/>
      <c r="DB76" s="1326"/>
      <c r="DC76" s="1326"/>
      <c r="DD76" s="1326"/>
      <c r="DE76" s="1326"/>
      <c r="DF76" s="1326"/>
      <c r="DG76" s="1326"/>
      <c r="DH76" s="1326"/>
      <c r="DI76" s="1326"/>
      <c r="DJ76" s="1326"/>
      <c r="DK76" s="1326"/>
      <c r="DL76" s="1326"/>
      <c r="DM76" s="1326"/>
      <c r="DN76" s="1326"/>
      <c r="DO76" s="1326"/>
      <c r="DP76" s="1326"/>
      <c r="DQ76" s="1326"/>
      <c r="DR76" s="1326"/>
    </row>
    <row r="77" spans="1:283" ht="13.5" hidden="1" thickBot="1">
      <c r="A77" s="1283"/>
      <c r="B77" s="1271"/>
      <c r="C77" s="1497" t="s">
        <v>363</v>
      </c>
      <c r="D77" s="1273"/>
      <c r="E77" s="1273"/>
      <c r="F77" s="1273"/>
      <c r="G77" s="1273"/>
      <c r="H77" s="1273"/>
      <c r="I77" s="1273"/>
      <c r="J77" s="1273"/>
      <c r="K77" s="1274"/>
      <c r="L77" s="1274"/>
      <c r="M77" s="1274"/>
      <c r="N77" s="1274"/>
      <c r="O77" s="1274"/>
      <c r="P77" s="1274"/>
      <c r="Q77" s="1274"/>
      <c r="R77" s="1274"/>
      <c r="S77" s="1274"/>
      <c r="T77" s="1274"/>
      <c r="U77" s="1274"/>
      <c r="V77" s="1274"/>
      <c r="W77" s="1274"/>
      <c r="X77" s="1274"/>
      <c r="Y77" s="1274"/>
      <c r="Z77" s="1274"/>
      <c r="AA77" s="1274"/>
      <c r="AB77" s="1274"/>
      <c r="AC77" s="1274"/>
      <c r="AD77" s="1274"/>
      <c r="AE77" s="1274"/>
      <c r="AF77" s="1274"/>
      <c r="AG77" s="1274"/>
      <c r="AH77" s="1274"/>
      <c r="AI77" s="1274"/>
      <c r="AJ77" s="1274"/>
      <c r="AK77" s="1274"/>
      <c r="AL77" s="1274"/>
      <c r="AM77" s="1274"/>
      <c r="AN77" s="1274"/>
      <c r="AO77" s="1274"/>
      <c r="AP77" s="1274"/>
      <c r="AQ77" s="1274"/>
      <c r="AR77" s="1274"/>
      <c r="AS77" s="1274"/>
      <c r="AT77" s="1274"/>
      <c r="AU77" s="1274"/>
      <c r="AV77" s="1274"/>
      <c r="AW77" s="1274"/>
      <c r="AX77" s="1274"/>
      <c r="AY77" s="1274"/>
      <c r="AZ77" s="1274"/>
      <c r="BA77" s="1274"/>
      <c r="BB77" s="1274"/>
      <c r="BC77" s="1274"/>
      <c r="BD77" s="1274"/>
      <c r="BE77" s="1274"/>
      <c r="BF77" s="1274"/>
      <c r="BG77" s="1274"/>
      <c r="BH77" s="1274"/>
      <c r="BI77" s="1274"/>
      <c r="BJ77" s="1274"/>
      <c r="BK77" s="1274"/>
      <c r="BL77" s="1274"/>
      <c r="BM77" s="1274"/>
      <c r="BN77" s="1274"/>
      <c r="BO77" s="1274"/>
      <c r="BP77" s="1274"/>
      <c r="BQ77" s="1274"/>
      <c r="BR77" s="1274"/>
      <c r="BS77" s="1274"/>
      <c r="BT77" s="1274"/>
      <c r="BU77" s="1274"/>
      <c r="BV77" s="1274"/>
      <c r="BW77" s="1274"/>
      <c r="BX77" s="1274"/>
      <c r="BY77" s="1274"/>
      <c r="BZ77" s="1274"/>
      <c r="CA77" s="1274"/>
      <c r="CB77" s="1274"/>
      <c r="CC77" s="1274"/>
      <c r="CD77" s="1274"/>
      <c r="CE77" s="1274"/>
      <c r="CF77" s="1274"/>
      <c r="CG77" s="1274"/>
      <c r="CH77" s="1276"/>
      <c r="CI77" s="1274"/>
      <c r="CJ77" s="1389"/>
      <c r="CK77" s="292" t="s">
        <v>364</v>
      </c>
      <c r="CL77" s="292" t="s">
        <v>365</v>
      </c>
      <c r="CM77" s="324"/>
      <c r="CN77" s="292"/>
      <c r="CO77" s="320"/>
      <c r="CP77" s="325"/>
      <c r="CQ77" s="1277"/>
      <c r="CR77" s="1278"/>
      <c r="CS77" s="1232"/>
      <c r="CT77" s="1279"/>
      <c r="CU77" s="1279"/>
      <c r="CV77" s="1279"/>
      <c r="CW77" s="1232"/>
      <c r="CX77" s="1984">
        <v>1</v>
      </c>
      <c r="CY77" s="1985"/>
      <c r="CZ77" s="1986"/>
      <c r="DA77" s="1984">
        <v>2</v>
      </c>
      <c r="DB77" s="1985"/>
      <c r="DC77" s="1986"/>
      <c r="DD77" s="1984">
        <v>3</v>
      </c>
      <c r="DE77" s="1985"/>
      <c r="DF77" s="1986"/>
      <c r="DG77" s="1984">
        <v>4</v>
      </c>
      <c r="DH77" s="1985"/>
      <c r="DI77" s="1986"/>
      <c r="DJ77" s="1984">
        <v>5</v>
      </c>
      <c r="DK77" s="1985"/>
      <c r="DL77" s="1986"/>
      <c r="DM77" s="1984">
        <v>6</v>
      </c>
      <c r="DN77" s="1985"/>
      <c r="DO77" s="1986"/>
      <c r="DP77" s="1984">
        <v>7</v>
      </c>
      <c r="DQ77" s="1985"/>
      <c r="DR77" s="1986"/>
    </row>
    <row r="78" spans="1:283" s="1372" customFormat="1" ht="16.149999999999999" hidden="1" customHeight="1">
      <c r="A78" s="1366"/>
      <c r="B78" s="1271"/>
      <c r="C78" s="156" t="s">
        <v>366</v>
      </c>
      <c r="D78" s="200">
        <v>0.29166666666666669</v>
      </c>
      <c r="E78" s="200" t="s">
        <v>304</v>
      </c>
      <c r="F78" s="200" t="s">
        <v>305</v>
      </c>
      <c r="G78" s="1367" t="str">
        <f t="shared" ref="G78" si="139">IF(D78&lt;=0.541,"DAY",(IF(D78&lt;=0.74930556,"EARLY",(IF(D78&lt;=0.97916667,"PRIME","LATE")))))</f>
        <v>DAY</v>
      </c>
      <c r="H78" s="1287" t="s">
        <v>256</v>
      </c>
      <c r="I78" s="1286" t="s">
        <v>306</v>
      </c>
      <c r="J78" s="1286" t="s">
        <v>367</v>
      </c>
      <c r="K78" s="1368"/>
      <c r="L78" s="1368"/>
      <c r="M78" s="1368"/>
      <c r="N78" s="1368"/>
      <c r="O78" s="1368"/>
      <c r="P78" s="1369"/>
      <c r="Q78" s="1369"/>
      <c r="R78" s="1368"/>
      <c r="S78" s="1368"/>
      <c r="T78" s="1368"/>
      <c r="U78" s="1368"/>
      <c r="V78" s="1368"/>
      <c r="W78" s="1369"/>
      <c r="X78" s="1369"/>
      <c r="Y78" s="1368"/>
      <c r="Z78" s="1368"/>
      <c r="AA78" s="1368"/>
      <c r="AB78" s="1368"/>
      <c r="AC78" s="1368"/>
      <c r="AD78" s="1369"/>
      <c r="AE78" s="1369"/>
      <c r="AF78" s="1368"/>
      <c r="AG78" s="1368"/>
      <c r="AH78" s="1368"/>
      <c r="AI78" s="1368"/>
      <c r="AJ78" s="1368"/>
      <c r="AK78" s="1369"/>
      <c r="AL78" s="1369"/>
      <c r="AM78" s="1368"/>
      <c r="AN78" s="1368"/>
      <c r="AO78" s="1368"/>
      <c r="AP78" s="1368"/>
      <c r="AQ78" s="1368"/>
      <c r="AR78" s="1369"/>
      <c r="AS78" s="1369"/>
      <c r="AT78" s="1368"/>
      <c r="AU78" s="1368"/>
      <c r="AV78" s="1368"/>
      <c r="AW78" s="1368"/>
      <c r="AX78" s="1368"/>
      <c r="AY78" s="1369"/>
      <c r="AZ78" s="1369"/>
      <c r="BA78" s="1368"/>
      <c r="BB78" s="1368"/>
      <c r="BC78" s="1368"/>
      <c r="BD78" s="1368"/>
      <c r="BE78" s="1368"/>
      <c r="BF78" s="1369"/>
      <c r="BG78" s="1369"/>
      <c r="BH78" s="1368"/>
      <c r="BI78" s="1368"/>
      <c r="BJ78" s="1368"/>
      <c r="BK78" s="1368"/>
      <c r="BL78" s="1368"/>
      <c r="BM78" s="1369"/>
      <c r="BN78" s="1369"/>
      <c r="BO78" s="1368"/>
      <c r="BP78" s="1368"/>
      <c r="BQ78" s="1368"/>
      <c r="BR78" s="1368"/>
      <c r="BS78" s="1368"/>
      <c r="BT78" s="1369"/>
      <c r="BU78" s="1369"/>
      <c r="BV78" s="1368"/>
      <c r="BW78" s="1368"/>
      <c r="BX78" s="1368"/>
      <c r="BY78" s="1368"/>
      <c r="BZ78" s="1368"/>
      <c r="CA78" s="1369"/>
      <c r="CB78" s="1369"/>
      <c r="CC78" s="1368"/>
      <c r="CD78" s="1370">
        <f t="shared" ref="CD78:CD87" si="140">SUM(K78:CC78)</f>
        <v>0</v>
      </c>
      <c r="CE78" s="205">
        <v>1.7</v>
      </c>
      <c r="CF78" s="206">
        <v>0.6</v>
      </c>
      <c r="CG78" s="330">
        <f t="shared" ref="CG78:CG100" si="141">(CE78*$CH$7)+(CF78*$CI$7)</f>
        <v>1.2293488636780849</v>
      </c>
      <c r="CH78" s="208">
        <f t="shared" ref="CH78" si="142">+CD78*CE78</f>
        <v>0</v>
      </c>
      <c r="CI78" s="209">
        <f t="shared" ref="CI78" si="143">+CD78*CF78</f>
        <v>0</v>
      </c>
      <c r="CJ78" s="210">
        <f t="shared" ref="CJ78" si="144">CD78*CG78</f>
        <v>0</v>
      </c>
      <c r="CK78" s="548">
        <v>200</v>
      </c>
      <c r="CL78" s="548">
        <v>1200</v>
      </c>
      <c r="CM78" s="276">
        <f>CL78/30*J78</f>
        <v>1200</v>
      </c>
      <c r="CN78" s="548">
        <f t="shared" ref="CN78:CN84" si="145">(CK78/30*J78)*CG78</f>
        <v>245.86977273561698</v>
      </c>
      <c r="CO78" s="1390">
        <v>245.87</v>
      </c>
      <c r="CP78" s="277">
        <f t="shared" ref="CP78:CP100" si="146">CM78*CD78</f>
        <v>0</v>
      </c>
      <c r="CQ78" s="277">
        <f>CO78*CD78</f>
        <v>0</v>
      </c>
      <c r="CR78" s="1371" t="e">
        <f t="shared" ref="CR78:CR101" si="147">CQ78/CJ78</f>
        <v>#DIV/0!</v>
      </c>
      <c r="CS78" s="1324"/>
      <c r="CT78" s="1279">
        <f t="shared" ref="CT78:CT87" si="148">SUM(R78:V78)*CO78</f>
        <v>0</v>
      </c>
      <c r="CU78" s="1279">
        <f t="shared" ref="CU78:CU87" si="149">SUM(W78:AX78)*CO78</f>
        <v>0</v>
      </c>
      <c r="CV78" s="1279"/>
      <c r="CW78" s="1324"/>
      <c r="CX78" s="1391">
        <f t="shared" ref="CX78:CX100" si="150">COUNTA(R78:X78)*$CE78</f>
        <v>0</v>
      </c>
      <c r="CY78" s="1392">
        <f t="shared" ref="CY78:CY100" si="151">COUNTA(R78:X78)*$CF78</f>
        <v>0</v>
      </c>
      <c r="CZ78" s="1393">
        <f t="shared" ref="CZ78:CZ100" si="152">COUNTA(R78:X78)*$CG78</f>
        <v>0</v>
      </c>
      <c r="DA78" s="1391">
        <f t="shared" ref="DA78:DA100" si="153">COUNTA(Y78:AE78)*$CE78</f>
        <v>0</v>
      </c>
      <c r="DB78" s="1392">
        <f t="shared" ref="DB78:DB100" si="154">COUNTA(Y78:AE78)*$CF78</f>
        <v>0</v>
      </c>
      <c r="DC78" s="1393">
        <f t="shared" ref="DC78:DC100" si="155">COUNTA(Y78:AE78)*$CG78</f>
        <v>0</v>
      </c>
      <c r="DD78" s="1294">
        <f t="shared" ref="DD78:DD100" si="156">COUNTA(AF78:AL78)*$CE78</f>
        <v>0</v>
      </c>
      <c r="DE78" s="1295">
        <f t="shared" ref="DE78:DE100" si="157">COUNTA(AF78:AL78)*$CF78</f>
        <v>0</v>
      </c>
      <c r="DF78" s="1296">
        <f t="shared" ref="DF78:DF100" si="158">COUNTA(AF78:AL78)*$CG78</f>
        <v>0</v>
      </c>
      <c r="DG78" s="1294">
        <f t="shared" ref="DG78:DG100" si="159">COUNTA(AM78:AS78)*$CE78</f>
        <v>0</v>
      </c>
      <c r="DH78" s="1295">
        <f t="shared" ref="DH78:DH100" si="160">COUNTA(AM78:AS78)*$CF78</f>
        <v>0</v>
      </c>
      <c r="DI78" s="1296">
        <f t="shared" ref="DI78:DI100" si="161">COUNTA(AM78:AS78)*$CG78</f>
        <v>0</v>
      </c>
      <c r="DJ78" s="1294">
        <f t="shared" ref="DJ78:DJ100" si="162">COUNTA(AT78:AZ78)*$CE78</f>
        <v>0</v>
      </c>
      <c r="DK78" s="1295">
        <f t="shared" ref="DK78:DK100" si="163">COUNTA(AT78:AZ78)*$CF78</f>
        <v>0</v>
      </c>
      <c r="DL78" s="1296">
        <f t="shared" ref="DL78:DL100" si="164">COUNTA(AT78:AZ78)*$CG78</f>
        <v>0</v>
      </c>
      <c r="DM78" s="1294">
        <f t="shared" ref="DM78:DM100" si="165">COUNTA(BA78:BG78)*$CE78</f>
        <v>0</v>
      </c>
      <c r="DN78" s="1295">
        <f t="shared" ref="DN78:DN100" si="166">COUNTA(BA78:BG78)*$CF78</f>
        <v>0</v>
      </c>
      <c r="DO78" s="1296">
        <f t="shared" ref="DO78:DO100" si="167">COUNTA(BA78:BG78)*$CG78</f>
        <v>0</v>
      </c>
      <c r="DP78" s="1294">
        <f t="shared" ref="DP78:DP100" si="168">COUNTA(BH78:BN78)*$CE78</f>
        <v>0</v>
      </c>
      <c r="DQ78" s="1295">
        <f t="shared" ref="DQ78:DQ100" si="169">COUNTA(BH78:BN78)*$CF78</f>
        <v>0</v>
      </c>
      <c r="DR78" s="1296">
        <f t="shared" ref="DR78:DR100" si="170">COUNTA(BH78:BN78)*$CG78</f>
        <v>0</v>
      </c>
      <c r="DS78" s="1271"/>
      <c r="DT78" s="1271"/>
      <c r="DU78" s="1271"/>
      <c r="DV78" s="1271"/>
      <c r="DW78" s="1271"/>
      <c r="DX78" s="1271"/>
      <c r="DY78" s="1271"/>
      <c r="DZ78" s="1229"/>
      <c r="EA78" s="1229"/>
      <c r="EB78" s="1229"/>
      <c r="EC78" s="1229"/>
      <c r="ED78" s="1229"/>
      <c r="EE78" s="1229"/>
      <c r="EF78" s="1229"/>
      <c r="EG78" s="1229"/>
      <c r="EH78" s="1229"/>
      <c r="EI78" s="1229"/>
      <c r="EJ78" s="1229"/>
      <c r="EK78" s="1229"/>
      <c r="EL78" s="1229"/>
      <c r="EM78" s="1229"/>
      <c r="EN78" s="1229"/>
      <c r="EO78" s="1229"/>
      <c r="EP78" s="1229"/>
      <c r="EQ78" s="1229"/>
      <c r="ER78" s="1229"/>
      <c r="ES78" s="1229"/>
      <c r="ET78" s="1229"/>
      <c r="EU78" s="1229"/>
      <c r="EV78" s="1229"/>
      <c r="EW78" s="1229"/>
      <c r="EX78" s="1229"/>
      <c r="EY78" s="1229"/>
      <c r="EZ78" s="1229"/>
      <c r="FA78" s="1229"/>
      <c r="FB78" s="1229"/>
      <c r="FC78" s="1229"/>
      <c r="FD78" s="1229"/>
      <c r="FE78" s="1229"/>
      <c r="FF78" s="1229"/>
      <c r="FG78" s="1229"/>
      <c r="FH78" s="1229"/>
      <c r="FI78" s="1229"/>
      <c r="FJ78" s="1229"/>
      <c r="FK78" s="1229"/>
      <c r="FL78" s="1229"/>
      <c r="FM78" s="1229"/>
      <c r="FN78" s="1229"/>
      <c r="FO78" s="1229"/>
      <c r="FP78" s="1229"/>
      <c r="FQ78" s="1229"/>
      <c r="FR78" s="1229"/>
      <c r="FS78" s="1229"/>
      <c r="FT78" s="1229"/>
      <c r="FU78" s="1229"/>
      <c r="FV78" s="1229"/>
      <c r="FW78" s="1229"/>
      <c r="FX78" s="1229"/>
      <c r="FY78" s="1229"/>
      <c r="FZ78" s="1229"/>
      <c r="GA78" s="1229"/>
      <c r="GB78" s="1229"/>
      <c r="GC78" s="1229"/>
      <c r="GD78" s="1229"/>
      <c r="GE78" s="1229"/>
      <c r="GF78" s="1229"/>
      <c r="GG78" s="1229"/>
      <c r="GH78" s="1229"/>
      <c r="GI78" s="1229"/>
      <c r="GJ78" s="1229"/>
      <c r="GK78" s="1229"/>
      <c r="GL78" s="1229"/>
      <c r="GM78" s="1229"/>
      <c r="GN78" s="1229"/>
      <c r="GO78" s="1229"/>
      <c r="GP78" s="1229"/>
      <c r="GQ78" s="1229"/>
      <c r="GR78" s="1229"/>
      <c r="GS78" s="1229"/>
      <c r="GT78" s="1229"/>
      <c r="GU78" s="1229"/>
      <c r="GV78" s="1229"/>
      <c r="GW78" s="1229"/>
      <c r="GX78" s="1229"/>
      <c r="GY78" s="1229"/>
      <c r="GZ78" s="1229"/>
      <c r="HA78" s="1229"/>
      <c r="HB78" s="1229"/>
      <c r="HC78" s="1229"/>
      <c r="HD78" s="1229"/>
      <c r="HE78" s="1229"/>
      <c r="HF78" s="1229"/>
      <c r="HG78" s="1229"/>
      <c r="HH78" s="1229"/>
      <c r="HI78" s="1229"/>
      <c r="HJ78" s="1229"/>
      <c r="HK78" s="1229"/>
      <c r="HL78" s="1229"/>
      <c r="HM78" s="1229"/>
      <c r="HN78" s="1229"/>
      <c r="HO78" s="1229"/>
      <c r="HP78" s="1229"/>
      <c r="HQ78" s="1229"/>
      <c r="HR78" s="1229"/>
      <c r="HS78" s="1229"/>
      <c r="HT78" s="1229"/>
      <c r="HU78" s="1229"/>
      <c r="HV78" s="1229"/>
      <c r="HW78" s="1229"/>
      <c r="HX78" s="1229"/>
      <c r="HY78" s="1229"/>
      <c r="HZ78" s="1229"/>
      <c r="IA78" s="1229"/>
      <c r="IB78" s="1229"/>
      <c r="IC78" s="1229"/>
      <c r="ID78" s="1229"/>
      <c r="IE78" s="1229"/>
      <c r="IF78" s="1229"/>
      <c r="IG78" s="1229"/>
      <c r="IH78" s="1229"/>
      <c r="II78" s="1229"/>
      <c r="IJ78" s="1229"/>
      <c r="IK78" s="1229"/>
      <c r="IL78" s="1229"/>
      <c r="IM78" s="1229"/>
      <c r="IN78" s="1229"/>
      <c r="IO78" s="1229"/>
      <c r="IP78" s="1229"/>
      <c r="IQ78" s="1229"/>
      <c r="IR78" s="1229"/>
      <c r="IS78" s="1229"/>
      <c r="IT78" s="1229"/>
      <c r="IU78" s="1229"/>
      <c r="IV78" s="1229"/>
      <c r="IW78" s="1229"/>
      <c r="IX78" s="1229"/>
      <c r="IY78" s="1229"/>
      <c r="IZ78" s="1229"/>
      <c r="JA78" s="1229"/>
      <c r="JB78" s="1229"/>
      <c r="JC78" s="1229"/>
      <c r="JD78" s="1229"/>
      <c r="JE78" s="1229"/>
      <c r="JF78" s="1229"/>
      <c r="JG78" s="1229"/>
      <c r="JH78" s="1229"/>
      <c r="JI78" s="1229"/>
      <c r="JJ78" s="1229"/>
      <c r="JK78" s="1229"/>
      <c r="JL78" s="1229"/>
      <c r="JM78" s="1229"/>
      <c r="JN78" s="1229"/>
      <c r="JO78" s="1229"/>
      <c r="JP78" s="1229"/>
      <c r="JQ78" s="1229"/>
      <c r="JR78" s="1229"/>
      <c r="JS78" s="1229"/>
      <c r="JT78" s="1229"/>
      <c r="JU78" s="1229"/>
      <c r="JV78" s="1229"/>
      <c r="JW78" s="1229"/>
    </row>
    <row r="79" spans="1:283" s="1372" customFormat="1" ht="16.149999999999999" hidden="1" customHeight="1">
      <c r="A79" s="1366"/>
      <c r="B79" s="1271"/>
      <c r="C79" s="149" t="s">
        <v>368</v>
      </c>
      <c r="D79" s="151">
        <v>0.3125</v>
      </c>
      <c r="E79" s="151" t="s">
        <v>304</v>
      </c>
      <c r="F79" s="151" t="s">
        <v>305</v>
      </c>
      <c r="G79" s="1337" t="str">
        <f>IF(D79&lt;=0.541,"DAY",(IF(D79&lt;=0.74930556,"EARLY",(IF(D79&lt;=0.97916667,"PRIME","LATE")))))</f>
        <v>DAY</v>
      </c>
      <c r="H79" s="1300" t="s">
        <v>256</v>
      </c>
      <c r="I79" s="1306" t="s">
        <v>306</v>
      </c>
      <c r="J79" s="1306" t="s">
        <v>367</v>
      </c>
      <c r="K79" s="1373"/>
      <c r="L79" s="1373"/>
      <c r="M79" s="1373"/>
      <c r="N79" s="1373"/>
      <c r="O79" s="1373"/>
      <c r="P79" s="1374"/>
      <c r="Q79" s="1374"/>
      <c r="R79" s="1373"/>
      <c r="S79" s="1373"/>
      <c r="T79" s="1373"/>
      <c r="U79" s="1373"/>
      <c r="V79" s="1373"/>
      <c r="W79" s="1374"/>
      <c r="X79" s="1374"/>
      <c r="Y79" s="1373"/>
      <c r="Z79" s="1373"/>
      <c r="AA79" s="1373"/>
      <c r="AB79" s="1373"/>
      <c r="AC79" s="1373"/>
      <c r="AD79" s="1374"/>
      <c r="AE79" s="1374"/>
      <c r="AF79" s="1373"/>
      <c r="AG79" s="1373"/>
      <c r="AH79" s="1373"/>
      <c r="AI79" s="1373"/>
      <c r="AJ79" s="1373"/>
      <c r="AK79" s="1374"/>
      <c r="AL79" s="1374"/>
      <c r="AM79" s="1373"/>
      <c r="AN79" s="1373"/>
      <c r="AO79" s="1373"/>
      <c r="AP79" s="1373"/>
      <c r="AQ79" s="1373"/>
      <c r="AR79" s="1374"/>
      <c r="AS79" s="1374"/>
      <c r="AT79" s="1373"/>
      <c r="AU79" s="1373"/>
      <c r="AV79" s="1373"/>
      <c r="AW79" s="1373"/>
      <c r="AX79" s="1373"/>
      <c r="AY79" s="1374"/>
      <c r="AZ79" s="1374"/>
      <c r="BA79" s="1373"/>
      <c r="BB79" s="1373"/>
      <c r="BC79" s="1373"/>
      <c r="BD79" s="1373"/>
      <c r="BE79" s="1373"/>
      <c r="BF79" s="1374"/>
      <c r="BG79" s="1374"/>
      <c r="BH79" s="1373"/>
      <c r="BI79" s="1373"/>
      <c r="BJ79" s="1373"/>
      <c r="BK79" s="1373"/>
      <c r="BL79" s="1373"/>
      <c r="BM79" s="1374"/>
      <c r="BN79" s="1374"/>
      <c r="BO79" s="1373"/>
      <c r="BP79" s="1373"/>
      <c r="BQ79" s="1373"/>
      <c r="BR79" s="1373"/>
      <c r="BS79" s="1373"/>
      <c r="BT79" s="1374"/>
      <c r="BU79" s="1374"/>
      <c r="BV79" s="1373"/>
      <c r="BW79" s="1373"/>
      <c r="BX79" s="1373"/>
      <c r="BY79" s="1373"/>
      <c r="BZ79" s="1373"/>
      <c r="CA79" s="1374"/>
      <c r="CB79" s="1374"/>
      <c r="CC79" s="1373"/>
      <c r="CD79" s="1375">
        <f t="shared" si="140"/>
        <v>0</v>
      </c>
      <c r="CE79" s="144">
        <v>1.7</v>
      </c>
      <c r="CF79" s="145">
        <v>0.8</v>
      </c>
      <c r="CG79" s="331">
        <f t="shared" si="141"/>
        <v>1.3149217975547969</v>
      </c>
      <c r="CH79" s="153">
        <f>+CD79*CE79</f>
        <v>0</v>
      </c>
      <c r="CI79" s="147">
        <f>+CD79*CF79</f>
        <v>0</v>
      </c>
      <c r="CJ79" s="148">
        <f>CD79*CG79</f>
        <v>0</v>
      </c>
      <c r="CK79" s="549">
        <v>200</v>
      </c>
      <c r="CL79" s="549">
        <v>1400</v>
      </c>
      <c r="CM79" s="276">
        <f>CL79/30*J79</f>
        <v>1400</v>
      </c>
      <c r="CN79" s="548">
        <f t="shared" si="145"/>
        <v>262.98435951095939</v>
      </c>
      <c r="CO79" s="1394">
        <v>262.98</v>
      </c>
      <c r="CP79" s="250">
        <f t="shared" si="146"/>
        <v>0</v>
      </c>
      <c r="CQ79" s="250">
        <f>CO79*CD79</f>
        <v>0</v>
      </c>
      <c r="CR79" s="1376" t="e">
        <f t="shared" si="147"/>
        <v>#DIV/0!</v>
      </c>
      <c r="CS79" s="1293"/>
      <c r="CT79" s="1279">
        <f t="shared" si="148"/>
        <v>0</v>
      </c>
      <c r="CU79" s="1279">
        <f t="shared" si="149"/>
        <v>0</v>
      </c>
      <c r="CV79" s="1279"/>
      <c r="CW79" s="1293"/>
      <c r="CX79" s="1294">
        <f t="shared" si="150"/>
        <v>0</v>
      </c>
      <c r="CY79" s="1295">
        <f t="shared" si="151"/>
        <v>0</v>
      </c>
      <c r="CZ79" s="1296">
        <f t="shared" si="152"/>
        <v>0</v>
      </c>
      <c r="DA79" s="1294">
        <f t="shared" si="153"/>
        <v>0</v>
      </c>
      <c r="DB79" s="1295">
        <f t="shared" si="154"/>
        <v>0</v>
      </c>
      <c r="DC79" s="1296">
        <f t="shared" si="155"/>
        <v>0</v>
      </c>
      <c r="DD79" s="1294">
        <f t="shared" si="156"/>
        <v>0</v>
      </c>
      <c r="DE79" s="1295">
        <f t="shared" si="157"/>
        <v>0</v>
      </c>
      <c r="DF79" s="1296">
        <f t="shared" si="158"/>
        <v>0</v>
      </c>
      <c r="DG79" s="1294">
        <f t="shared" si="159"/>
        <v>0</v>
      </c>
      <c r="DH79" s="1295">
        <f t="shared" si="160"/>
        <v>0</v>
      </c>
      <c r="DI79" s="1296">
        <f t="shared" si="161"/>
        <v>0</v>
      </c>
      <c r="DJ79" s="1294">
        <f t="shared" si="162"/>
        <v>0</v>
      </c>
      <c r="DK79" s="1295">
        <f t="shared" si="163"/>
        <v>0</v>
      </c>
      <c r="DL79" s="1296">
        <f t="shared" si="164"/>
        <v>0</v>
      </c>
      <c r="DM79" s="1294">
        <f t="shared" si="165"/>
        <v>0</v>
      </c>
      <c r="DN79" s="1295">
        <f t="shared" si="166"/>
        <v>0</v>
      </c>
      <c r="DO79" s="1296">
        <f t="shared" si="167"/>
        <v>0</v>
      </c>
      <c r="DP79" s="1294">
        <f t="shared" si="168"/>
        <v>0</v>
      </c>
      <c r="DQ79" s="1295">
        <f t="shared" si="169"/>
        <v>0</v>
      </c>
      <c r="DR79" s="1296">
        <f t="shared" si="170"/>
        <v>0</v>
      </c>
      <c r="DS79" s="1271"/>
      <c r="DT79" s="1271"/>
      <c r="DU79" s="1271"/>
      <c r="DV79" s="1271"/>
      <c r="DW79" s="1271"/>
      <c r="DX79" s="1271"/>
      <c r="DY79" s="1271"/>
      <c r="DZ79" s="1229"/>
      <c r="EA79" s="1229"/>
      <c r="EB79" s="1229"/>
      <c r="EC79" s="1229"/>
      <c r="ED79" s="1229"/>
      <c r="EE79" s="1229"/>
      <c r="EF79" s="1229"/>
      <c r="EG79" s="1229"/>
      <c r="EH79" s="1229"/>
      <c r="EI79" s="1229"/>
      <c r="EJ79" s="1229"/>
      <c r="EK79" s="1229"/>
      <c r="EL79" s="1229"/>
      <c r="EM79" s="1229"/>
      <c r="EN79" s="1229"/>
      <c r="EO79" s="1229"/>
      <c r="EP79" s="1229"/>
      <c r="EQ79" s="1229"/>
      <c r="ER79" s="1229"/>
      <c r="ES79" s="1229"/>
      <c r="ET79" s="1229"/>
      <c r="EU79" s="1229"/>
      <c r="EV79" s="1229"/>
      <c r="EW79" s="1229"/>
      <c r="EX79" s="1229"/>
      <c r="EY79" s="1229"/>
      <c r="EZ79" s="1229"/>
      <c r="FA79" s="1229"/>
      <c r="FB79" s="1229"/>
      <c r="FC79" s="1229"/>
      <c r="FD79" s="1229"/>
      <c r="FE79" s="1229"/>
      <c r="FF79" s="1229"/>
      <c r="FG79" s="1229"/>
      <c r="FH79" s="1229"/>
      <c r="FI79" s="1229"/>
      <c r="FJ79" s="1229"/>
      <c r="FK79" s="1229"/>
      <c r="FL79" s="1229"/>
      <c r="FM79" s="1229"/>
      <c r="FN79" s="1229"/>
      <c r="FO79" s="1229"/>
      <c r="FP79" s="1229"/>
      <c r="FQ79" s="1229"/>
      <c r="FR79" s="1229"/>
      <c r="FS79" s="1229"/>
      <c r="FT79" s="1229"/>
      <c r="FU79" s="1229"/>
      <c r="FV79" s="1229"/>
      <c r="FW79" s="1229"/>
      <c r="FX79" s="1229"/>
      <c r="FY79" s="1229"/>
      <c r="FZ79" s="1229"/>
      <c r="GA79" s="1229"/>
      <c r="GB79" s="1229"/>
      <c r="GC79" s="1229"/>
      <c r="GD79" s="1229"/>
      <c r="GE79" s="1229"/>
      <c r="GF79" s="1229"/>
      <c r="GG79" s="1229"/>
      <c r="GH79" s="1229"/>
      <c r="GI79" s="1229"/>
      <c r="GJ79" s="1229"/>
      <c r="GK79" s="1229"/>
      <c r="GL79" s="1229"/>
      <c r="GM79" s="1229"/>
      <c r="GN79" s="1229"/>
      <c r="GO79" s="1229"/>
      <c r="GP79" s="1229"/>
      <c r="GQ79" s="1229"/>
      <c r="GR79" s="1229"/>
      <c r="GS79" s="1229"/>
      <c r="GT79" s="1229"/>
      <c r="GU79" s="1229"/>
      <c r="GV79" s="1229"/>
      <c r="GW79" s="1229"/>
      <c r="GX79" s="1229"/>
      <c r="GY79" s="1229"/>
      <c r="GZ79" s="1229"/>
      <c r="HA79" s="1229"/>
      <c r="HB79" s="1229"/>
      <c r="HC79" s="1229"/>
      <c r="HD79" s="1229"/>
      <c r="HE79" s="1229"/>
      <c r="HF79" s="1229"/>
      <c r="HG79" s="1229"/>
      <c r="HH79" s="1229"/>
      <c r="HI79" s="1229"/>
      <c r="HJ79" s="1229"/>
      <c r="HK79" s="1229"/>
      <c r="HL79" s="1229"/>
      <c r="HM79" s="1229"/>
      <c r="HN79" s="1229"/>
      <c r="HO79" s="1229"/>
      <c r="HP79" s="1229"/>
      <c r="HQ79" s="1229"/>
      <c r="HR79" s="1229"/>
      <c r="HS79" s="1229"/>
      <c r="HT79" s="1229"/>
      <c r="HU79" s="1229"/>
      <c r="HV79" s="1229"/>
      <c r="HW79" s="1229"/>
      <c r="HX79" s="1229"/>
      <c r="HY79" s="1229"/>
      <c r="HZ79" s="1229"/>
      <c r="IA79" s="1229"/>
      <c r="IB79" s="1229"/>
      <c r="IC79" s="1229"/>
      <c r="ID79" s="1229"/>
      <c r="IE79" s="1229"/>
      <c r="IF79" s="1229"/>
      <c r="IG79" s="1229"/>
      <c r="IH79" s="1229"/>
      <c r="II79" s="1229"/>
      <c r="IJ79" s="1229"/>
      <c r="IK79" s="1229"/>
      <c r="IL79" s="1229"/>
      <c r="IM79" s="1229"/>
      <c r="IN79" s="1229"/>
      <c r="IO79" s="1229"/>
      <c r="IP79" s="1229"/>
      <c r="IQ79" s="1229"/>
      <c r="IR79" s="1229"/>
      <c r="IS79" s="1229"/>
      <c r="IT79" s="1229"/>
      <c r="IU79" s="1229"/>
      <c r="IV79" s="1229"/>
      <c r="IW79" s="1229"/>
      <c r="IX79" s="1229"/>
      <c r="IY79" s="1229"/>
      <c r="IZ79" s="1229"/>
      <c r="JA79" s="1229"/>
      <c r="JB79" s="1229"/>
      <c r="JC79" s="1229"/>
      <c r="JD79" s="1229"/>
      <c r="JE79" s="1229"/>
      <c r="JF79" s="1229"/>
      <c r="JG79" s="1229"/>
      <c r="JH79" s="1229"/>
      <c r="JI79" s="1229"/>
      <c r="JJ79" s="1229"/>
      <c r="JK79" s="1229"/>
      <c r="JL79" s="1229"/>
      <c r="JM79" s="1229"/>
      <c r="JN79" s="1229"/>
      <c r="JO79" s="1229"/>
      <c r="JP79" s="1229"/>
      <c r="JQ79" s="1229"/>
      <c r="JR79" s="1229"/>
      <c r="JS79" s="1229"/>
      <c r="JT79" s="1229"/>
      <c r="JU79" s="1229"/>
      <c r="JV79" s="1229"/>
      <c r="JW79" s="1229"/>
    </row>
    <row r="80" spans="1:283" s="1372" customFormat="1" ht="16.149999999999999" hidden="1" customHeight="1">
      <c r="A80" s="1366"/>
      <c r="B80" s="1271"/>
      <c r="C80" s="149" t="s">
        <v>369</v>
      </c>
      <c r="D80" s="151">
        <v>0.54166666666666663</v>
      </c>
      <c r="E80" s="151" t="s">
        <v>304</v>
      </c>
      <c r="F80" s="151" t="s">
        <v>305</v>
      </c>
      <c r="G80" s="1337" t="str">
        <f>IF(D80&lt;=0.541,"DAY",(IF(D80&lt;=0.74930556,"EARLY",(IF(D80&lt;=0.97916667,"PRIME","LATE")))))</f>
        <v>EARLY</v>
      </c>
      <c r="H80" s="1300" t="s">
        <v>256</v>
      </c>
      <c r="I80" s="1306" t="s">
        <v>306</v>
      </c>
      <c r="J80" s="1306" t="s">
        <v>367</v>
      </c>
      <c r="K80" s="1373"/>
      <c r="L80" s="1373"/>
      <c r="M80" s="1373"/>
      <c r="N80" s="1373"/>
      <c r="O80" s="1373"/>
      <c r="P80" s="1374"/>
      <c r="Q80" s="1374"/>
      <c r="R80" s="1373"/>
      <c r="S80" s="1373"/>
      <c r="T80" s="1373"/>
      <c r="U80" s="1373"/>
      <c r="V80" s="1373"/>
      <c r="W80" s="1374"/>
      <c r="X80" s="1374"/>
      <c r="Y80" s="1373"/>
      <c r="Z80" s="1373"/>
      <c r="AA80" s="1373"/>
      <c r="AB80" s="1373"/>
      <c r="AC80" s="1373"/>
      <c r="AD80" s="1374"/>
      <c r="AE80" s="1374"/>
      <c r="AF80" s="1373"/>
      <c r="AG80" s="1373"/>
      <c r="AH80" s="1373"/>
      <c r="AI80" s="1373"/>
      <c r="AJ80" s="1373"/>
      <c r="AK80" s="1374"/>
      <c r="AL80" s="1374"/>
      <c r="AM80" s="1373"/>
      <c r="AN80" s="1373"/>
      <c r="AO80" s="1373"/>
      <c r="AP80" s="1373"/>
      <c r="AQ80" s="1373"/>
      <c r="AR80" s="1374"/>
      <c r="AS80" s="1374"/>
      <c r="AT80" s="1373"/>
      <c r="AU80" s="1373"/>
      <c r="AV80" s="1373"/>
      <c r="AW80" s="1373"/>
      <c r="AX80" s="1373"/>
      <c r="AY80" s="1374"/>
      <c r="AZ80" s="1374"/>
      <c r="BA80" s="1373"/>
      <c r="BB80" s="1373"/>
      <c r="BC80" s="1373"/>
      <c r="BD80" s="1373"/>
      <c r="BE80" s="1373"/>
      <c r="BF80" s="1374"/>
      <c r="BG80" s="1374"/>
      <c r="BH80" s="1373"/>
      <c r="BI80" s="1373"/>
      <c r="BJ80" s="1373"/>
      <c r="BK80" s="1373"/>
      <c r="BL80" s="1373"/>
      <c r="BM80" s="1374"/>
      <c r="BN80" s="1374"/>
      <c r="BO80" s="1373"/>
      <c r="BP80" s="1373"/>
      <c r="BQ80" s="1373"/>
      <c r="BR80" s="1373"/>
      <c r="BS80" s="1373"/>
      <c r="BT80" s="1374"/>
      <c r="BU80" s="1374"/>
      <c r="BV80" s="1373"/>
      <c r="BW80" s="1373"/>
      <c r="BX80" s="1373"/>
      <c r="BY80" s="1373"/>
      <c r="BZ80" s="1373"/>
      <c r="CA80" s="1374"/>
      <c r="CB80" s="1374"/>
      <c r="CC80" s="1373"/>
      <c r="CD80" s="1375">
        <f t="shared" si="140"/>
        <v>0</v>
      </c>
      <c r="CE80" s="144">
        <v>2</v>
      </c>
      <c r="CF80" s="145">
        <v>0.8</v>
      </c>
      <c r="CG80" s="331">
        <f t="shared" si="141"/>
        <v>1.486562396739729</v>
      </c>
      <c r="CH80" s="153">
        <f>+CD80*CE80</f>
        <v>0</v>
      </c>
      <c r="CI80" s="147">
        <f>+CD80*CF80</f>
        <v>0</v>
      </c>
      <c r="CJ80" s="148">
        <f>CD80*CG80</f>
        <v>0</v>
      </c>
      <c r="CK80" s="549">
        <v>280</v>
      </c>
      <c r="CL80" s="549">
        <v>2000</v>
      </c>
      <c r="CM80" s="276">
        <f t="shared" ref="CM80:CM87" si="171">CL80/30*J80</f>
        <v>2000.0000000000002</v>
      </c>
      <c r="CN80" s="548">
        <f t="shared" si="145"/>
        <v>416.23747108712411</v>
      </c>
      <c r="CO80" s="1394">
        <v>416.24</v>
      </c>
      <c r="CP80" s="250">
        <f t="shared" si="146"/>
        <v>0</v>
      </c>
      <c r="CQ80" s="250">
        <f t="shared" ref="CQ80:CQ87" si="172">CO80*CD80</f>
        <v>0</v>
      </c>
      <c r="CR80" s="1376" t="e">
        <f t="shared" si="147"/>
        <v>#DIV/0!</v>
      </c>
      <c r="CS80" s="1293"/>
      <c r="CT80" s="1279">
        <f t="shared" si="148"/>
        <v>0</v>
      </c>
      <c r="CU80" s="1279">
        <f t="shared" si="149"/>
        <v>0</v>
      </c>
      <c r="CV80" s="1279"/>
      <c r="CW80" s="1293"/>
      <c r="CX80" s="1294">
        <f t="shared" si="150"/>
        <v>0</v>
      </c>
      <c r="CY80" s="1295">
        <f t="shared" si="151"/>
        <v>0</v>
      </c>
      <c r="CZ80" s="1296">
        <f t="shared" si="152"/>
        <v>0</v>
      </c>
      <c r="DA80" s="1294">
        <f t="shared" si="153"/>
        <v>0</v>
      </c>
      <c r="DB80" s="1295">
        <f t="shared" si="154"/>
        <v>0</v>
      </c>
      <c r="DC80" s="1296">
        <f t="shared" si="155"/>
        <v>0</v>
      </c>
      <c r="DD80" s="1294">
        <f t="shared" si="156"/>
        <v>0</v>
      </c>
      <c r="DE80" s="1295">
        <f t="shared" si="157"/>
        <v>0</v>
      </c>
      <c r="DF80" s="1296">
        <f t="shared" si="158"/>
        <v>0</v>
      </c>
      <c r="DG80" s="1294">
        <f t="shared" si="159"/>
        <v>0</v>
      </c>
      <c r="DH80" s="1295">
        <f t="shared" si="160"/>
        <v>0</v>
      </c>
      <c r="DI80" s="1296">
        <f t="shared" si="161"/>
        <v>0</v>
      </c>
      <c r="DJ80" s="1294">
        <f t="shared" si="162"/>
        <v>0</v>
      </c>
      <c r="DK80" s="1295">
        <f t="shared" si="163"/>
        <v>0</v>
      </c>
      <c r="DL80" s="1296">
        <f t="shared" si="164"/>
        <v>0</v>
      </c>
      <c r="DM80" s="1294">
        <f t="shared" si="165"/>
        <v>0</v>
      </c>
      <c r="DN80" s="1295">
        <f t="shared" si="166"/>
        <v>0</v>
      </c>
      <c r="DO80" s="1296">
        <f t="shared" si="167"/>
        <v>0</v>
      </c>
      <c r="DP80" s="1294">
        <f t="shared" si="168"/>
        <v>0</v>
      </c>
      <c r="DQ80" s="1295">
        <f t="shared" si="169"/>
        <v>0</v>
      </c>
      <c r="DR80" s="1296">
        <f t="shared" si="170"/>
        <v>0</v>
      </c>
      <c r="DS80" s="1271"/>
      <c r="DT80" s="1271"/>
      <c r="DU80" s="1271"/>
      <c r="DV80" s="1271"/>
      <c r="DW80" s="1271"/>
      <c r="DX80" s="1271"/>
      <c r="DY80" s="1271"/>
      <c r="DZ80" s="1229"/>
      <c r="EA80" s="1229"/>
      <c r="EB80" s="1229"/>
      <c r="EC80" s="1229"/>
      <c r="ED80" s="1229"/>
      <c r="EE80" s="1229"/>
      <c r="EF80" s="1229"/>
      <c r="EG80" s="1229"/>
      <c r="EH80" s="1229"/>
      <c r="EI80" s="1229"/>
      <c r="EJ80" s="1229"/>
      <c r="EK80" s="1229"/>
      <c r="EL80" s="1229"/>
      <c r="EM80" s="1229"/>
      <c r="EN80" s="1229"/>
      <c r="EO80" s="1229"/>
      <c r="EP80" s="1229"/>
      <c r="EQ80" s="1229"/>
      <c r="ER80" s="1229"/>
      <c r="ES80" s="1229"/>
      <c r="ET80" s="1229"/>
      <c r="EU80" s="1229"/>
      <c r="EV80" s="1229"/>
      <c r="EW80" s="1229"/>
      <c r="EX80" s="1229"/>
      <c r="EY80" s="1229"/>
      <c r="EZ80" s="1229"/>
      <c r="FA80" s="1229"/>
      <c r="FB80" s="1229"/>
      <c r="FC80" s="1229"/>
      <c r="FD80" s="1229"/>
      <c r="FE80" s="1229"/>
      <c r="FF80" s="1229"/>
      <c r="FG80" s="1229"/>
      <c r="FH80" s="1229"/>
      <c r="FI80" s="1229"/>
      <c r="FJ80" s="1229"/>
      <c r="FK80" s="1229"/>
      <c r="FL80" s="1229"/>
      <c r="FM80" s="1229"/>
      <c r="FN80" s="1229"/>
      <c r="FO80" s="1229"/>
      <c r="FP80" s="1229"/>
      <c r="FQ80" s="1229"/>
      <c r="FR80" s="1229"/>
      <c r="FS80" s="1229"/>
      <c r="FT80" s="1229"/>
      <c r="FU80" s="1229"/>
      <c r="FV80" s="1229"/>
      <c r="FW80" s="1229"/>
      <c r="FX80" s="1229"/>
      <c r="FY80" s="1229"/>
      <c r="FZ80" s="1229"/>
      <c r="GA80" s="1229"/>
      <c r="GB80" s="1229"/>
      <c r="GC80" s="1229"/>
      <c r="GD80" s="1229"/>
      <c r="GE80" s="1229"/>
      <c r="GF80" s="1229"/>
      <c r="GG80" s="1229"/>
      <c r="GH80" s="1229"/>
      <c r="GI80" s="1229"/>
      <c r="GJ80" s="1229"/>
      <c r="GK80" s="1229"/>
      <c r="GL80" s="1229"/>
      <c r="GM80" s="1229"/>
      <c r="GN80" s="1229"/>
      <c r="GO80" s="1229"/>
      <c r="GP80" s="1229"/>
      <c r="GQ80" s="1229"/>
      <c r="GR80" s="1229"/>
      <c r="GS80" s="1229"/>
      <c r="GT80" s="1229"/>
      <c r="GU80" s="1229"/>
      <c r="GV80" s="1229"/>
      <c r="GW80" s="1229"/>
      <c r="GX80" s="1229"/>
      <c r="GY80" s="1229"/>
      <c r="GZ80" s="1229"/>
      <c r="HA80" s="1229"/>
      <c r="HB80" s="1229"/>
      <c r="HC80" s="1229"/>
      <c r="HD80" s="1229"/>
      <c r="HE80" s="1229"/>
      <c r="HF80" s="1229"/>
      <c r="HG80" s="1229"/>
      <c r="HH80" s="1229"/>
      <c r="HI80" s="1229"/>
      <c r="HJ80" s="1229"/>
      <c r="HK80" s="1229"/>
      <c r="HL80" s="1229"/>
      <c r="HM80" s="1229"/>
      <c r="HN80" s="1229"/>
      <c r="HO80" s="1229"/>
      <c r="HP80" s="1229"/>
      <c r="HQ80" s="1229"/>
      <c r="HR80" s="1229"/>
      <c r="HS80" s="1229"/>
      <c r="HT80" s="1229"/>
      <c r="HU80" s="1229"/>
      <c r="HV80" s="1229"/>
      <c r="HW80" s="1229"/>
      <c r="HX80" s="1229"/>
      <c r="HY80" s="1229"/>
      <c r="HZ80" s="1229"/>
      <c r="IA80" s="1229"/>
      <c r="IB80" s="1229"/>
      <c r="IC80" s="1229"/>
      <c r="ID80" s="1229"/>
      <c r="IE80" s="1229"/>
      <c r="IF80" s="1229"/>
      <c r="IG80" s="1229"/>
      <c r="IH80" s="1229"/>
      <c r="II80" s="1229"/>
      <c r="IJ80" s="1229"/>
      <c r="IK80" s="1229"/>
      <c r="IL80" s="1229"/>
      <c r="IM80" s="1229"/>
      <c r="IN80" s="1229"/>
      <c r="IO80" s="1229"/>
      <c r="IP80" s="1229"/>
      <c r="IQ80" s="1229"/>
      <c r="IR80" s="1229"/>
      <c r="IS80" s="1229"/>
      <c r="IT80" s="1229"/>
      <c r="IU80" s="1229"/>
      <c r="IV80" s="1229"/>
      <c r="IW80" s="1229"/>
      <c r="IX80" s="1229"/>
      <c r="IY80" s="1229"/>
      <c r="IZ80" s="1229"/>
      <c r="JA80" s="1229"/>
      <c r="JB80" s="1229"/>
      <c r="JC80" s="1229"/>
      <c r="JD80" s="1229"/>
      <c r="JE80" s="1229"/>
      <c r="JF80" s="1229"/>
      <c r="JG80" s="1229"/>
      <c r="JH80" s="1229"/>
      <c r="JI80" s="1229"/>
      <c r="JJ80" s="1229"/>
      <c r="JK80" s="1229"/>
      <c r="JL80" s="1229"/>
      <c r="JM80" s="1229"/>
      <c r="JN80" s="1229"/>
      <c r="JO80" s="1229"/>
      <c r="JP80" s="1229"/>
      <c r="JQ80" s="1229"/>
      <c r="JR80" s="1229"/>
      <c r="JS80" s="1229"/>
      <c r="JT80" s="1229"/>
      <c r="JU80" s="1229"/>
      <c r="JV80" s="1229"/>
      <c r="JW80" s="1229"/>
    </row>
    <row r="81" spans="1:283" s="1372" customFormat="1" ht="16.149999999999999" hidden="1" customHeight="1">
      <c r="A81" s="1366"/>
      <c r="B81" s="1271"/>
      <c r="C81" s="149" t="s">
        <v>370</v>
      </c>
      <c r="D81" s="151">
        <v>0.61458333333333337</v>
      </c>
      <c r="E81" s="151" t="s">
        <v>371</v>
      </c>
      <c r="F81" s="151" t="s">
        <v>305</v>
      </c>
      <c r="G81" s="1337" t="str">
        <f>IF(D81&lt;=0.541,"DAY",(IF(D81&lt;=0.74930556,"EARLY",(IF(D81&lt;=0.97916667,"PRIME","LATE")))))</f>
        <v>EARLY</v>
      </c>
      <c r="H81" s="1300" t="s">
        <v>256</v>
      </c>
      <c r="I81" s="1306" t="s">
        <v>306</v>
      </c>
      <c r="J81" s="1306" t="s">
        <v>367</v>
      </c>
      <c r="K81" s="1373"/>
      <c r="L81" s="1373"/>
      <c r="M81" s="1373"/>
      <c r="N81" s="1373"/>
      <c r="O81" s="1373"/>
      <c r="P81" s="1374"/>
      <c r="Q81" s="1374"/>
      <c r="R81" s="1373"/>
      <c r="S81" s="1373"/>
      <c r="T81" s="1373"/>
      <c r="U81" s="1373"/>
      <c r="V81" s="1373"/>
      <c r="W81" s="1374"/>
      <c r="X81" s="1374"/>
      <c r="Y81" s="1373"/>
      <c r="Z81" s="1373"/>
      <c r="AA81" s="1373"/>
      <c r="AB81" s="1373"/>
      <c r="AC81" s="1373"/>
      <c r="AD81" s="1374"/>
      <c r="AE81" s="1374"/>
      <c r="AF81" s="1373"/>
      <c r="AG81" s="1373"/>
      <c r="AH81" s="1373"/>
      <c r="AI81" s="1373"/>
      <c r="AJ81" s="1373"/>
      <c r="AK81" s="1374"/>
      <c r="AL81" s="1374"/>
      <c r="AM81" s="1373"/>
      <c r="AN81" s="1373"/>
      <c r="AO81" s="1373"/>
      <c r="AP81" s="1373"/>
      <c r="AQ81" s="1373"/>
      <c r="AR81" s="1374"/>
      <c r="AS81" s="1374"/>
      <c r="AT81" s="1373"/>
      <c r="AU81" s="1373"/>
      <c r="AV81" s="1373"/>
      <c r="AW81" s="1373"/>
      <c r="AX81" s="1373"/>
      <c r="AY81" s="1374"/>
      <c r="AZ81" s="1374"/>
      <c r="BA81" s="1373"/>
      <c r="BB81" s="1373"/>
      <c r="BC81" s="1373"/>
      <c r="BD81" s="1373"/>
      <c r="BE81" s="1373"/>
      <c r="BF81" s="1374"/>
      <c r="BG81" s="1374"/>
      <c r="BH81" s="1373"/>
      <c r="BI81" s="1373"/>
      <c r="BJ81" s="1373"/>
      <c r="BK81" s="1373"/>
      <c r="BL81" s="1373"/>
      <c r="BM81" s="1374"/>
      <c r="BN81" s="1374"/>
      <c r="BO81" s="1373"/>
      <c r="BP81" s="1373"/>
      <c r="BQ81" s="1373"/>
      <c r="BR81" s="1373"/>
      <c r="BS81" s="1373"/>
      <c r="BT81" s="1374"/>
      <c r="BU81" s="1374"/>
      <c r="BV81" s="1373"/>
      <c r="BW81" s="1373"/>
      <c r="BX81" s="1373"/>
      <c r="BY81" s="1373"/>
      <c r="BZ81" s="1373"/>
      <c r="CA81" s="1374"/>
      <c r="CB81" s="1374"/>
      <c r="CC81" s="1373"/>
      <c r="CD81" s="1375">
        <f t="shared" si="140"/>
        <v>0</v>
      </c>
      <c r="CE81" s="144">
        <v>2.2000000000000002</v>
      </c>
      <c r="CF81" s="145">
        <v>1.1000000000000001</v>
      </c>
      <c r="CG81" s="331">
        <f t="shared" si="141"/>
        <v>1.7293488636780849</v>
      </c>
      <c r="CH81" s="153">
        <f>+CD81*CE81</f>
        <v>0</v>
      </c>
      <c r="CI81" s="147">
        <f>+CD81*CF81</f>
        <v>0</v>
      </c>
      <c r="CJ81" s="148">
        <f>CD81*CG81</f>
        <v>0</v>
      </c>
      <c r="CK81" s="549">
        <v>280</v>
      </c>
      <c r="CL81" s="549">
        <v>2000</v>
      </c>
      <c r="CM81" s="276">
        <f t="shared" si="171"/>
        <v>2000.0000000000002</v>
      </c>
      <c r="CN81" s="548">
        <f t="shared" si="145"/>
        <v>484.21768182986381</v>
      </c>
      <c r="CO81" s="1394">
        <v>484.22</v>
      </c>
      <c r="CP81" s="250">
        <f t="shared" si="146"/>
        <v>0</v>
      </c>
      <c r="CQ81" s="250">
        <f t="shared" si="172"/>
        <v>0</v>
      </c>
      <c r="CR81" s="1376" t="e">
        <f t="shared" si="147"/>
        <v>#DIV/0!</v>
      </c>
      <c r="CS81" s="1293"/>
      <c r="CT81" s="1279">
        <f t="shared" si="148"/>
        <v>0</v>
      </c>
      <c r="CU81" s="1279">
        <f t="shared" si="149"/>
        <v>0</v>
      </c>
      <c r="CV81" s="1279"/>
      <c r="CW81" s="1293"/>
      <c r="CX81" s="1294">
        <f t="shared" si="150"/>
        <v>0</v>
      </c>
      <c r="CY81" s="1295">
        <f t="shared" si="151"/>
        <v>0</v>
      </c>
      <c r="CZ81" s="1296">
        <f t="shared" si="152"/>
        <v>0</v>
      </c>
      <c r="DA81" s="1294">
        <f t="shared" si="153"/>
        <v>0</v>
      </c>
      <c r="DB81" s="1295">
        <f t="shared" si="154"/>
        <v>0</v>
      </c>
      <c r="DC81" s="1296">
        <f t="shared" si="155"/>
        <v>0</v>
      </c>
      <c r="DD81" s="1294">
        <f t="shared" si="156"/>
        <v>0</v>
      </c>
      <c r="DE81" s="1295">
        <f t="shared" si="157"/>
        <v>0</v>
      </c>
      <c r="DF81" s="1296">
        <f t="shared" si="158"/>
        <v>0</v>
      </c>
      <c r="DG81" s="1294">
        <f t="shared" si="159"/>
        <v>0</v>
      </c>
      <c r="DH81" s="1295">
        <f t="shared" si="160"/>
        <v>0</v>
      </c>
      <c r="DI81" s="1296">
        <f t="shared" si="161"/>
        <v>0</v>
      </c>
      <c r="DJ81" s="1294">
        <f t="shared" si="162"/>
        <v>0</v>
      </c>
      <c r="DK81" s="1295">
        <f t="shared" si="163"/>
        <v>0</v>
      </c>
      <c r="DL81" s="1296">
        <f t="shared" si="164"/>
        <v>0</v>
      </c>
      <c r="DM81" s="1294">
        <f t="shared" si="165"/>
        <v>0</v>
      </c>
      <c r="DN81" s="1295">
        <f t="shared" si="166"/>
        <v>0</v>
      </c>
      <c r="DO81" s="1296">
        <f t="shared" si="167"/>
        <v>0</v>
      </c>
      <c r="DP81" s="1294">
        <f t="shared" si="168"/>
        <v>0</v>
      </c>
      <c r="DQ81" s="1295">
        <f t="shared" si="169"/>
        <v>0</v>
      </c>
      <c r="DR81" s="1296">
        <f t="shared" si="170"/>
        <v>0</v>
      </c>
      <c r="DS81" s="1271"/>
      <c r="DT81" s="1271"/>
      <c r="DU81" s="1271"/>
      <c r="DV81" s="1271"/>
      <c r="DW81" s="1271"/>
      <c r="DX81" s="1271"/>
      <c r="DY81" s="1271"/>
      <c r="DZ81" s="1229"/>
      <c r="EA81" s="1229"/>
      <c r="EB81" s="1229"/>
      <c r="EC81" s="1229"/>
      <c r="ED81" s="1229"/>
      <c r="EE81" s="1229"/>
      <c r="EF81" s="1229"/>
      <c r="EG81" s="1229"/>
      <c r="EH81" s="1229"/>
      <c r="EI81" s="1229"/>
      <c r="EJ81" s="1229"/>
      <c r="EK81" s="1229"/>
      <c r="EL81" s="1229"/>
      <c r="EM81" s="1229"/>
      <c r="EN81" s="1229"/>
      <c r="EO81" s="1229"/>
      <c r="EP81" s="1229"/>
      <c r="EQ81" s="1229"/>
      <c r="ER81" s="1229"/>
      <c r="ES81" s="1229"/>
      <c r="ET81" s="1229"/>
      <c r="EU81" s="1229"/>
      <c r="EV81" s="1229"/>
      <c r="EW81" s="1229"/>
      <c r="EX81" s="1229"/>
      <c r="EY81" s="1229"/>
      <c r="EZ81" s="1229"/>
      <c r="FA81" s="1229"/>
      <c r="FB81" s="1229"/>
      <c r="FC81" s="1229"/>
      <c r="FD81" s="1229"/>
      <c r="FE81" s="1229"/>
      <c r="FF81" s="1229"/>
      <c r="FG81" s="1229"/>
      <c r="FH81" s="1229"/>
      <c r="FI81" s="1229"/>
      <c r="FJ81" s="1229"/>
      <c r="FK81" s="1229"/>
      <c r="FL81" s="1229"/>
      <c r="FM81" s="1229"/>
      <c r="FN81" s="1229"/>
      <c r="FO81" s="1229"/>
      <c r="FP81" s="1229"/>
      <c r="FQ81" s="1229"/>
      <c r="FR81" s="1229"/>
      <c r="FS81" s="1229"/>
      <c r="FT81" s="1229"/>
      <c r="FU81" s="1229"/>
      <c r="FV81" s="1229"/>
      <c r="FW81" s="1229"/>
      <c r="FX81" s="1229"/>
      <c r="FY81" s="1229"/>
      <c r="FZ81" s="1229"/>
      <c r="GA81" s="1229"/>
      <c r="GB81" s="1229"/>
      <c r="GC81" s="1229"/>
      <c r="GD81" s="1229"/>
      <c r="GE81" s="1229"/>
      <c r="GF81" s="1229"/>
      <c r="GG81" s="1229"/>
      <c r="GH81" s="1229"/>
      <c r="GI81" s="1229"/>
      <c r="GJ81" s="1229"/>
      <c r="GK81" s="1229"/>
      <c r="GL81" s="1229"/>
      <c r="GM81" s="1229"/>
      <c r="GN81" s="1229"/>
      <c r="GO81" s="1229"/>
      <c r="GP81" s="1229"/>
      <c r="GQ81" s="1229"/>
      <c r="GR81" s="1229"/>
      <c r="GS81" s="1229"/>
      <c r="GT81" s="1229"/>
      <c r="GU81" s="1229"/>
      <c r="GV81" s="1229"/>
      <c r="GW81" s="1229"/>
      <c r="GX81" s="1229"/>
      <c r="GY81" s="1229"/>
      <c r="GZ81" s="1229"/>
      <c r="HA81" s="1229"/>
      <c r="HB81" s="1229"/>
      <c r="HC81" s="1229"/>
      <c r="HD81" s="1229"/>
      <c r="HE81" s="1229"/>
      <c r="HF81" s="1229"/>
      <c r="HG81" s="1229"/>
      <c r="HH81" s="1229"/>
      <c r="HI81" s="1229"/>
      <c r="HJ81" s="1229"/>
      <c r="HK81" s="1229"/>
      <c r="HL81" s="1229"/>
      <c r="HM81" s="1229"/>
      <c r="HN81" s="1229"/>
      <c r="HO81" s="1229"/>
      <c r="HP81" s="1229"/>
      <c r="HQ81" s="1229"/>
      <c r="HR81" s="1229"/>
      <c r="HS81" s="1229"/>
      <c r="HT81" s="1229"/>
      <c r="HU81" s="1229"/>
      <c r="HV81" s="1229"/>
      <c r="HW81" s="1229"/>
      <c r="HX81" s="1229"/>
      <c r="HY81" s="1229"/>
      <c r="HZ81" s="1229"/>
      <c r="IA81" s="1229"/>
      <c r="IB81" s="1229"/>
      <c r="IC81" s="1229"/>
      <c r="ID81" s="1229"/>
      <c r="IE81" s="1229"/>
      <c r="IF81" s="1229"/>
      <c r="IG81" s="1229"/>
      <c r="IH81" s="1229"/>
      <c r="II81" s="1229"/>
      <c r="IJ81" s="1229"/>
      <c r="IK81" s="1229"/>
      <c r="IL81" s="1229"/>
      <c r="IM81" s="1229"/>
      <c r="IN81" s="1229"/>
      <c r="IO81" s="1229"/>
      <c r="IP81" s="1229"/>
      <c r="IQ81" s="1229"/>
      <c r="IR81" s="1229"/>
      <c r="IS81" s="1229"/>
      <c r="IT81" s="1229"/>
      <c r="IU81" s="1229"/>
      <c r="IV81" s="1229"/>
      <c r="IW81" s="1229"/>
      <c r="IX81" s="1229"/>
      <c r="IY81" s="1229"/>
      <c r="IZ81" s="1229"/>
      <c r="JA81" s="1229"/>
      <c r="JB81" s="1229"/>
      <c r="JC81" s="1229"/>
      <c r="JD81" s="1229"/>
      <c r="JE81" s="1229"/>
      <c r="JF81" s="1229"/>
      <c r="JG81" s="1229"/>
      <c r="JH81" s="1229"/>
      <c r="JI81" s="1229"/>
      <c r="JJ81" s="1229"/>
      <c r="JK81" s="1229"/>
      <c r="JL81" s="1229"/>
      <c r="JM81" s="1229"/>
      <c r="JN81" s="1229"/>
      <c r="JO81" s="1229"/>
      <c r="JP81" s="1229"/>
      <c r="JQ81" s="1229"/>
      <c r="JR81" s="1229"/>
      <c r="JS81" s="1229"/>
      <c r="JT81" s="1229"/>
      <c r="JU81" s="1229"/>
      <c r="JV81" s="1229"/>
      <c r="JW81" s="1229"/>
    </row>
    <row r="82" spans="1:283" s="1372" customFormat="1" ht="16.149999999999999" hidden="1" customHeight="1">
      <c r="A82" s="1366"/>
      <c r="B82" s="1271"/>
      <c r="C82" s="149" t="s">
        <v>372</v>
      </c>
      <c r="D82" s="151">
        <v>0.75</v>
      </c>
      <c r="E82" s="151" t="s">
        <v>325</v>
      </c>
      <c r="F82" s="151" t="s">
        <v>286</v>
      </c>
      <c r="G82" s="1337" t="s">
        <v>373</v>
      </c>
      <c r="H82" s="1300" t="s">
        <v>256</v>
      </c>
      <c r="I82" s="1306" t="s">
        <v>306</v>
      </c>
      <c r="J82" s="1306" t="s">
        <v>367</v>
      </c>
      <c r="K82" s="1373"/>
      <c r="L82" s="1373"/>
      <c r="M82" s="1373"/>
      <c r="N82" s="1373"/>
      <c r="O82" s="1373"/>
      <c r="P82" s="1374"/>
      <c r="Q82" s="1374"/>
      <c r="R82" s="1373"/>
      <c r="S82" s="1373"/>
      <c r="T82" s="1373"/>
      <c r="U82" s="1373"/>
      <c r="V82" s="1373"/>
      <c r="W82" s="1374"/>
      <c r="X82" s="1374"/>
      <c r="Y82" s="1373"/>
      <c r="Z82" s="1373"/>
      <c r="AA82" s="1373"/>
      <c r="AB82" s="1373"/>
      <c r="AC82" s="1373"/>
      <c r="AD82" s="1374"/>
      <c r="AE82" s="1374"/>
      <c r="AF82" s="1373"/>
      <c r="AG82" s="1373"/>
      <c r="AH82" s="1373"/>
      <c r="AI82" s="1373"/>
      <c r="AJ82" s="1373"/>
      <c r="AK82" s="1374"/>
      <c r="AL82" s="1374"/>
      <c r="AM82" s="1373"/>
      <c r="AN82" s="1373"/>
      <c r="AO82" s="1373"/>
      <c r="AP82" s="1373"/>
      <c r="AQ82" s="1373"/>
      <c r="AR82" s="1374"/>
      <c r="AS82" s="1374"/>
      <c r="AT82" s="1373"/>
      <c r="AU82" s="1373"/>
      <c r="AV82" s="1373"/>
      <c r="AW82" s="1373"/>
      <c r="AX82" s="1373"/>
      <c r="AY82" s="1374"/>
      <c r="AZ82" s="1374"/>
      <c r="BA82" s="1373"/>
      <c r="BB82" s="1373"/>
      <c r="BC82" s="1373"/>
      <c r="BD82" s="1373"/>
      <c r="BE82" s="1373"/>
      <c r="BF82" s="1374"/>
      <c r="BG82" s="1374"/>
      <c r="BH82" s="1373"/>
      <c r="BI82" s="1373"/>
      <c r="BJ82" s="1373"/>
      <c r="BK82" s="1373"/>
      <c r="BL82" s="1373"/>
      <c r="BM82" s="1374"/>
      <c r="BN82" s="1374"/>
      <c r="BO82" s="1373"/>
      <c r="BP82" s="1373"/>
      <c r="BQ82" s="1373"/>
      <c r="BR82" s="1373"/>
      <c r="BS82" s="1373"/>
      <c r="BT82" s="1374"/>
      <c r="BU82" s="1374"/>
      <c r="BV82" s="1373"/>
      <c r="BW82" s="1373"/>
      <c r="BX82" s="1373"/>
      <c r="BY82" s="1373"/>
      <c r="BZ82" s="1373"/>
      <c r="CA82" s="1374"/>
      <c r="CB82" s="1374"/>
      <c r="CC82" s="1373"/>
      <c r="CD82" s="1375">
        <f t="shared" si="140"/>
        <v>0</v>
      </c>
      <c r="CE82" s="144">
        <v>1.4</v>
      </c>
      <c r="CF82" s="145">
        <v>0.6</v>
      </c>
      <c r="CG82" s="331">
        <f t="shared" si="141"/>
        <v>1.0577082644931526</v>
      </c>
      <c r="CH82" s="153">
        <f>+CD82*CE82</f>
        <v>0</v>
      </c>
      <c r="CI82" s="147">
        <f>+CD82*CF82</f>
        <v>0</v>
      </c>
      <c r="CJ82" s="148">
        <f>CD82*CG82</f>
        <v>0</v>
      </c>
      <c r="CK82" s="549">
        <v>280</v>
      </c>
      <c r="CL82" s="549">
        <v>1800</v>
      </c>
      <c r="CM82" s="276">
        <f t="shared" si="171"/>
        <v>1800</v>
      </c>
      <c r="CN82" s="548">
        <f t="shared" si="145"/>
        <v>296.15831405808274</v>
      </c>
      <c r="CO82" s="1394">
        <v>296.16000000000003</v>
      </c>
      <c r="CP82" s="250">
        <f t="shared" si="146"/>
        <v>0</v>
      </c>
      <c r="CQ82" s="250">
        <f t="shared" si="172"/>
        <v>0</v>
      </c>
      <c r="CR82" s="1376" t="e">
        <f t="shared" si="147"/>
        <v>#DIV/0!</v>
      </c>
      <c r="CS82" s="1293"/>
      <c r="CT82" s="1279">
        <f t="shared" si="148"/>
        <v>0</v>
      </c>
      <c r="CU82" s="1279">
        <f t="shared" si="149"/>
        <v>0</v>
      </c>
      <c r="CV82" s="1279"/>
      <c r="CW82" s="1293"/>
      <c r="CX82" s="1294">
        <f t="shared" si="150"/>
        <v>0</v>
      </c>
      <c r="CY82" s="1295">
        <f t="shared" si="151"/>
        <v>0</v>
      </c>
      <c r="CZ82" s="1296">
        <f t="shared" si="152"/>
        <v>0</v>
      </c>
      <c r="DA82" s="1294">
        <f t="shared" si="153"/>
        <v>0</v>
      </c>
      <c r="DB82" s="1295">
        <f t="shared" si="154"/>
        <v>0</v>
      </c>
      <c r="DC82" s="1296">
        <f t="shared" si="155"/>
        <v>0</v>
      </c>
      <c r="DD82" s="1294">
        <f t="shared" si="156"/>
        <v>0</v>
      </c>
      <c r="DE82" s="1295">
        <f t="shared" si="157"/>
        <v>0</v>
      </c>
      <c r="DF82" s="1296">
        <f t="shared" si="158"/>
        <v>0</v>
      </c>
      <c r="DG82" s="1294">
        <f t="shared" si="159"/>
        <v>0</v>
      </c>
      <c r="DH82" s="1295">
        <f t="shared" si="160"/>
        <v>0</v>
      </c>
      <c r="DI82" s="1296">
        <f t="shared" si="161"/>
        <v>0</v>
      </c>
      <c r="DJ82" s="1294">
        <f t="shared" si="162"/>
        <v>0</v>
      </c>
      <c r="DK82" s="1295">
        <f t="shared" si="163"/>
        <v>0</v>
      </c>
      <c r="DL82" s="1296">
        <f t="shared" si="164"/>
        <v>0</v>
      </c>
      <c r="DM82" s="1294">
        <f t="shared" si="165"/>
        <v>0</v>
      </c>
      <c r="DN82" s="1295">
        <f t="shared" si="166"/>
        <v>0</v>
      </c>
      <c r="DO82" s="1296">
        <f t="shared" si="167"/>
        <v>0</v>
      </c>
      <c r="DP82" s="1294">
        <f t="shared" si="168"/>
        <v>0</v>
      </c>
      <c r="DQ82" s="1295">
        <f t="shared" si="169"/>
        <v>0</v>
      </c>
      <c r="DR82" s="1296">
        <f t="shared" si="170"/>
        <v>0</v>
      </c>
      <c r="DS82" s="1271"/>
      <c r="DT82" s="1271"/>
      <c r="DU82" s="1271"/>
      <c r="DV82" s="1271"/>
      <c r="DW82" s="1271"/>
      <c r="DX82" s="1271"/>
      <c r="DY82" s="1271"/>
      <c r="DZ82" s="1229"/>
      <c r="EA82" s="1229"/>
      <c r="EB82" s="1229"/>
      <c r="EC82" s="1229"/>
      <c r="ED82" s="1229"/>
      <c r="EE82" s="1229"/>
      <c r="EF82" s="1229"/>
      <c r="EG82" s="1229"/>
      <c r="EH82" s="1229"/>
      <c r="EI82" s="1229"/>
      <c r="EJ82" s="1229"/>
      <c r="EK82" s="1229"/>
      <c r="EL82" s="1229"/>
      <c r="EM82" s="1229"/>
      <c r="EN82" s="1229"/>
      <c r="EO82" s="1229"/>
      <c r="EP82" s="1229"/>
      <c r="EQ82" s="1229"/>
      <c r="ER82" s="1229"/>
      <c r="ES82" s="1229"/>
      <c r="ET82" s="1229"/>
      <c r="EU82" s="1229"/>
      <c r="EV82" s="1229"/>
      <c r="EW82" s="1229"/>
      <c r="EX82" s="1229"/>
      <c r="EY82" s="1229"/>
      <c r="EZ82" s="1229"/>
      <c r="FA82" s="1229"/>
      <c r="FB82" s="1229"/>
      <c r="FC82" s="1229"/>
      <c r="FD82" s="1229"/>
      <c r="FE82" s="1229"/>
      <c r="FF82" s="1229"/>
      <c r="FG82" s="1229"/>
      <c r="FH82" s="1229"/>
      <c r="FI82" s="1229"/>
      <c r="FJ82" s="1229"/>
      <c r="FK82" s="1229"/>
      <c r="FL82" s="1229"/>
      <c r="FM82" s="1229"/>
      <c r="FN82" s="1229"/>
      <c r="FO82" s="1229"/>
      <c r="FP82" s="1229"/>
      <c r="FQ82" s="1229"/>
      <c r="FR82" s="1229"/>
      <c r="FS82" s="1229"/>
      <c r="FT82" s="1229"/>
      <c r="FU82" s="1229"/>
      <c r="FV82" s="1229"/>
      <c r="FW82" s="1229"/>
      <c r="FX82" s="1229"/>
      <c r="FY82" s="1229"/>
      <c r="FZ82" s="1229"/>
      <c r="GA82" s="1229"/>
      <c r="GB82" s="1229"/>
      <c r="GC82" s="1229"/>
      <c r="GD82" s="1229"/>
      <c r="GE82" s="1229"/>
      <c r="GF82" s="1229"/>
      <c r="GG82" s="1229"/>
      <c r="GH82" s="1229"/>
      <c r="GI82" s="1229"/>
      <c r="GJ82" s="1229"/>
      <c r="GK82" s="1229"/>
      <c r="GL82" s="1229"/>
      <c r="GM82" s="1229"/>
      <c r="GN82" s="1229"/>
      <c r="GO82" s="1229"/>
      <c r="GP82" s="1229"/>
      <c r="GQ82" s="1229"/>
      <c r="GR82" s="1229"/>
      <c r="GS82" s="1229"/>
      <c r="GT82" s="1229"/>
      <c r="GU82" s="1229"/>
      <c r="GV82" s="1229"/>
      <c r="GW82" s="1229"/>
      <c r="GX82" s="1229"/>
      <c r="GY82" s="1229"/>
      <c r="GZ82" s="1229"/>
      <c r="HA82" s="1229"/>
      <c r="HB82" s="1229"/>
      <c r="HC82" s="1229"/>
      <c r="HD82" s="1229"/>
      <c r="HE82" s="1229"/>
      <c r="HF82" s="1229"/>
      <c r="HG82" s="1229"/>
      <c r="HH82" s="1229"/>
      <c r="HI82" s="1229"/>
      <c r="HJ82" s="1229"/>
      <c r="HK82" s="1229"/>
      <c r="HL82" s="1229"/>
      <c r="HM82" s="1229"/>
      <c r="HN82" s="1229"/>
      <c r="HO82" s="1229"/>
      <c r="HP82" s="1229"/>
      <c r="HQ82" s="1229"/>
      <c r="HR82" s="1229"/>
      <c r="HS82" s="1229"/>
      <c r="HT82" s="1229"/>
      <c r="HU82" s="1229"/>
      <c r="HV82" s="1229"/>
      <c r="HW82" s="1229"/>
      <c r="HX82" s="1229"/>
      <c r="HY82" s="1229"/>
      <c r="HZ82" s="1229"/>
      <c r="IA82" s="1229"/>
      <c r="IB82" s="1229"/>
      <c r="IC82" s="1229"/>
      <c r="ID82" s="1229"/>
      <c r="IE82" s="1229"/>
      <c r="IF82" s="1229"/>
      <c r="IG82" s="1229"/>
      <c r="IH82" s="1229"/>
      <c r="II82" s="1229"/>
      <c r="IJ82" s="1229"/>
      <c r="IK82" s="1229"/>
      <c r="IL82" s="1229"/>
      <c r="IM82" s="1229"/>
      <c r="IN82" s="1229"/>
      <c r="IO82" s="1229"/>
      <c r="IP82" s="1229"/>
      <c r="IQ82" s="1229"/>
      <c r="IR82" s="1229"/>
      <c r="IS82" s="1229"/>
      <c r="IT82" s="1229"/>
      <c r="IU82" s="1229"/>
      <c r="IV82" s="1229"/>
      <c r="IW82" s="1229"/>
      <c r="IX82" s="1229"/>
      <c r="IY82" s="1229"/>
      <c r="IZ82" s="1229"/>
      <c r="JA82" s="1229"/>
      <c r="JB82" s="1229"/>
      <c r="JC82" s="1229"/>
      <c r="JD82" s="1229"/>
      <c r="JE82" s="1229"/>
      <c r="JF82" s="1229"/>
      <c r="JG82" s="1229"/>
      <c r="JH82" s="1229"/>
      <c r="JI82" s="1229"/>
      <c r="JJ82" s="1229"/>
      <c r="JK82" s="1229"/>
      <c r="JL82" s="1229"/>
      <c r="JM82" s="1229"/>
      <c r="JN82" s="1229"/>
      <c r="JO82" s="1229"/>
      <c r="JP82" s="1229"/>
      <c r="JQ82" s="1229"/>
      <c r="JR82" s="1229"/>
      <c r="JS82" s="1229"/>
      <c r="JT82" s="1229"/>
      <c r="JU82" s="1229"/>
      <c r="JV82" s="1229"/>
      <c r="JW82" s="1229"/>
    </row>
    <row r="83" spans="1:283" s="1372" customFormat="1" ht="16.149999999999999" hidden="1" customHeight="1">
      <c r="A83" s="1366"/>
      <c r="B83" s="1271"/>
      <c r="C83" s="149" t="s">
        <v>374</v>
      </c>
      <c r="D83" s="151">
        <v>0.75</v>
      </c>
      <c r="E83" s="151" t="s">
        <v>325</v>
      </c>
      <c r="F83" s="151" t="s">
        <v>287</v>
      </c>
      <c r="G83" s="1337" t="s">
        <v>373</v>
      </c>
      <c r="H83" s="1300" t="s">
        <v>256</v>
      </c>
      <c r="I83" s="1306" t="s">
        <v>306</v>
      </c>
      <c r="J83" s="1306" t="s">
        <v>367</v>
      </c>
      <c r="K83" s="1373"/>
      <c r="L83" s="1373"/>
      <c r="M83" s="1373"/>
      <c r="N83" s="1373"/>
      <c r="O83" s="1373"/>
      <c r="P83" s="1374"/>
      <c r="Q83" s="1374"/>
      <c r="R83" s="1373"/>
      <c r="S83" s="1373"/>
      <c r="T83" s="1373"/>
      <c r="U83" s="1373"/>
      <c r="V83" s="1373"/>
      <c r="W83" s="1374"/>
      <c r="X83" s="1374"/>
      <c r="Y83" s="1373"/>
      <c r="Z83" s="1373"/>
      <c r="AA83" s="1373"/>
      <c r="AB83" s="1373"/>
      <c r="AC83" s="1373"/>
      <c r="AD83" s="1374"/>
      <c r="AE83" s="1374"/>
      <c r="AF83" s="1373"/>
      <c r="AG83" s="1373"/>
      <c r="AH83" s="1373"/>
      <c r="AI83" s="1373"/>
      <c r="AJ83" s="1373"/>
      <c r="AK83" s="1374"/>
      <c r="AL83" s="1374"/>
      <c r="AM83" s="1373"/>
      <c r="AN83" s="1373"/>
      <c r="AO83" s="1373"/>
      <c r="AP83" s="1373"/>
      <c r="AQ83" s="1373"/>
      <c r="AR83" s="1374"/>
      <c r="AS83" s="1374"/>
      <c r="AT83" s="1373"/>
      <c r="AU83" s="1373"/>
      <c r="AV83" s="1373"/>
      <c r="AW83" s="1373"/>
      <c r="AX83" s="1373"/>
      <c r="AY83" s="1374"/>
      <c r="AZ83" s="1374"/>
      <c r="BA83" s="1373"/>
      <c r="BB83" s="1373"/>
      <c r="BC83" s="1373"/>
      <c r="BD83" s="1373"/>
      <c r="BE83" s="1373"/>
      <c r="BF83" s="1374"/>
      <c r="BG83" s="1374"/>
      <c r="BH83" s="1373"/>
      <c r="BI83" s="1373"/>
      <c r="BJ83" s="1373"/>
      <c r="BK83" s="1373"/>
      <c r="BL83" s="1373"/>
      <c r="BM83" s="1374"/>
      <c r="BN83" s="1374"/>
      <c r="BO83" s="1373"/>
      <c r="BP83" s="1373"/>
      <c r="BQ83" s="1373"/>
      <c r="BR83" s="1373"/>
      <c r="BS83" s="1373"/>
      <c r="BT83" s="1374"/>
      <c r="BU83" s="1374"/>
      <c r="BV83" s="1373"/>
      <c r="BW83" s="1373"/>
      <c r="BX83" s="1373"/>
      <c r="BY83" s="1373"/>
      <c r="BZ83" s="1373"/>
      <c r="CA83" s="1374"/>
      <c r="CB83" s="1374"/>
      <c r="CC83" s="1373"/>
      <c r="CD83" s="1375">
        <f t="shared" si="140"/>
        <v>0</v>
      </c>
      <c r="CE83" s="144">
        <v>1.5</v>
      </c>
      <c r="CF83" s="145">
        <v>1.1000000000000001</v>
      </c>
      <c r="CG83" s="331">
        <f t="shared" si="141"/>
        <v>1.3288541322465763</v>
      </c>
      <c r="CH83" s="153">
        <f>+CD83*CE83</f>
        <v>0</v>
      </c>
      <c r="CI83" s="147">
        <f>+CD83*CF83</f>
        <v>0</v>
      </c>
      <c r="CJ83" s="148">
        <f>CD83*CG83</f>
        <v>0</v>
      </c>
      <c r="CK83" s="549">
        <v>280</v>
      </c>
      <c r="CL83" s="549">
        <v>1200</v>
      </c>
      <c r="CM83" s="276">
        <f t="shared" si="171"/>
        <v>1200</v>
      </c>
      <c r="CN83" s="548">
        <f t="shared" si="145"/>
        <v>372.07915702904137</v>
      </c>
      <c r="CO83" s="1394">
        <v>372.08</v>
      </c>
      <c r="CP83" s="250">
        <f t="shared" si="146"/>
        <v>0</v>
      </c>
      <c r="CQ83" s="250">
        <f t="shared" si="172"/>
        <v>0</v>
      </c>
      <c r="CR83" s="1376" t="e">
        <f t="shared" si="147"/>
        <v>#DIV/0!</v>
      </c>
      <c r="CS83" s="1293"/>
      <c r="CT83" s="1279">
        <f t="shared" si="148"/>
        <v>0</v>
      </c>
      <c r="CU83" s="1279">
        <f t="shared" si="149"/>
        <v>0</v>
      </c>
      <c r="CV83" s="1279"/>
      <c r="CW83" s="1293"/>
      <c r="CX83" s="1294">
        <f t="shared" si="150"/>
        <v>0</v>
      </c>
      <c r="CY83" s="1295">
        <f t="shared" si="151"/>
        <v>0</v>
      </c>
      <c r="CZ83" s="1296">
        <f t="shared" si="152"/>
        <v>0</v>
      </c>
      <c r="DA83" s="1294">
        <f t="shared" si="153"/>
        <v>0</v>
      </c>
      <c r="DB83" s="1295">
        <f t="shared" si="154"/>
        <v>0</v>
      </c>
      <c r="DC83" s="1296">
        <f t="shared" si="155"/>
        <v>0</v>
      </c>
      <c r="DD83" s="1294">
        <f t="shared" si="156"/>
        <v>0</v>
      </c>
      <c r="DE83" s="1295">
        <f t="shared" si="157"/>
        <v>0</v>
      </c>
      <c r="DF83" s="1296">
        <f t="shared" si="158"/>
        <v>0</v>
      </c>
      <c r="DG83" s="1294">
        <f t="shared" si="159"/>
        <v>0</v>
      </c>
      <c r="DH83" s="1295">
        <f t="shared" si="160"/>
        <v>0</v>
      </c>
      <c r="DI83" s="1296">
        <f t="shared" si="161"/>
        <v>0</v>
      </c>
      <c r="DJ83" s="1294">
        <f t="shared" si="162"/>
        <v>0</v>
      </c>
      <c r="DK83" s="1295">
        <f t="shared" si="163"/>
        <v>0</v>
      </c>
      <c r="DL83" s="1296">
        <f t="shared" si="164"/>
        <v>0</v>
      </c>
      <c r="DM83" s="1294">
        <f t="shared" si="165"/>
        <v>0</v>
      </c>
      <c r="DN83" s="1295">
        <f t="shared" si="166"/>
        <v>0</v>
      </c>
      <c r="DO83" s="1296">
        <f t="shared" si="167"/>
        <v>0</v>
      </c>
      <c r="DP83" s="1294">
        <f t="shared" si="168"/>
        <v>0</v>
      </c>
      <c r="DQ83" s="1295">
        <f t="shared" si="169"/>
        <v>0</v>
      </c>
      <c r="DR83" s="1296">
        <f t="shared" si="170"/>
        <v>0</v>
      </c>
      <c r="DS83" s="1271"/>
      <c r="DT83" s="1271"/>
      <c r="DU83" s="1271"/>
      <c r="DV83" s="1271"/>
      <c r="DW83" s="1271"/>
      <c r="DX83" s="1271"/>
      <c r="DY83" s="1271"/>
      <c r="DZ83" s="1229"/>
      <c r="EA83" s="1229"/>
      <c r="EB83" s="1229"/>
      <c r="EC83" s="1229"/>
      <c r="ED83" s="1229"/>
      <c r="EE83" s="1229"/>
      <c r="EF83" s="1229"/>
      <c r="EG83" s="1229"/>
      <c r="EH83" s="1229"/>
      <c r="EI83" s="1229"/>
      <c r="EJ83" s="1229"/>
      <c r="EK83" s="1229"/>
      <c r="EL83" s="1229"/>
      <c r="EM83" s="1229"/>
      <c r="EN83" s="1229"/>
      <c r="EO83" s="1229"/>
      <c r="EP83" s="1229"/>
      <c r="EQ83" s="1229"/>
      <c r="ER83" s="1229"/>
      <c r="ES83" s="1229"/>
      <c r="ET83" s="1229"/>
      <c r="EU83" s="1229"/>
      <c r="EV83" s="1229"/>
      <c r="EW83" s="1229"/>
      <c r="EX83" s="1229"/>
      <c r="EY83" s="1229"/>
      <c r="EZ83" s="1229"/>
      <c r="FA83" s="1229"/>
      <c r="FB83" s="1229"/>
      <c r="FC83" s="1229"/>
      <c r="FD83" s="1229"/>
      <c r="FE83" s="1229"/>
      <c r="FF83" s="1229"/>
      <c r="FG83" s="1229"/>
      <c r="FH83" s="1229"/>
      <c r="FI83" s="1229"/>
      <c r="FJ83" s="1229"/>
      <c r="FK83" s="1229"/>
      <c r="FL83" s="1229"/>
      <c r="FM83" s="1229"/>
      <c r="FN83" s="1229"/>
      <c r="FO83" s="1229"/>
      <c r="FP83" s="1229"/>
      <c r="FQ83" s="1229"/>
      <c r="FR83" s="1229"/>
      <c r="FS83" s="1229"/>
      <c r="FT83" s="1229"/>
      <c r="FU83" s="1229"/>
      <c r="FV83" s="1229"/>
      <c r="FW83" s="1229"/>
      <c r="FX83" s="1229"/>
      <c r="FY83" s="1229"/>
      <c r="FZ83" s="1229"/>
      <c r="GA83" s="1229"/>
      <c r="GB83" s="1229"/>
      <c r="GC83" s="1229"/>
      <c r="GD83" s="1229"/>
      <c r="GE83" s="1229"/>
      <c r="GF83" s="1229"/>
      <c r="GG83" s="1229"/>
      <c r="GH83" s="1229"/>
      <c r="GI83" s="1229"/>
      <c r="GJ83" s="1229"/>
      <c r="GK83" s="1229"/>
      <c r="GL83" s="1229"/>
      <c r="GM83" s="1229"/>
      <c r="GN83" s="1229"/>
      <c r="GO83" s="1229"/>
      <c r="GP83" s="1229"/>
      <c r="GQ83" s="1229"/>
      <c r="GR83" s="1229"/>
      <c r="GS83" s="1229"/>
      <c r="GT83" s="1229"/>
      <c r="GU83" s="1229"/>
      <c r="GV83" s="1229"/>
      <c r="GW83" s="1229"/>
      <c r="GX83" s="1229"/>
      <c r="GY83" s="1229"/>
      <c r="GZ83" s="1229"/>
      <c r="HA83" s="1229"/>
      <c r="HB83" s="1229"/>
      <c r="HC83" s="1229"/>
      <c r="HD83" s="1229"/>
      <c r="HE83" s="1229"/>
      <c r="HF83" s="1229"/>
      <c r="HG83" s="1229"/>
      <c r="HH83" s="1229"/>
      <c r="HI83" s="1229"/>
      <c r="HJ83" s="1229"/>
      <c r="HK83" s="1229"/>
      <c r="HL83" s="1229"/>
      <c r="HM83" s="1229"/>
      <c r="HN83" s="1229"/>
      <c r="HO83" s="1229"/>
      <c r="HP83" s="1229"/>
      <c r="HQ83" s="1229"/>
      <c r="HR83" s="1229"/>
      <c r="HS83" s="1229"/>
      <c r="HT83" s="1229"/>
      <c r="HU83" s="1229"/>
      <c r="HV83" s="1229"/>
      <c r="HW83" s="1229"/>
      <c r="HX83" s="1229"/>
      <c r="HY83" s="1229"/>
      <c r="HZ83" s="1229"/>
      <c r="IA83" s="1229"/>
      <c r="IB83" s="1229"/>
      <c r="IC83" s="1229"/>
      <c r="ID83" s="1229"/>
      <c r="IE83" s="1229"/>
      <c r="IF83" s="1229"/>
      <c r="IG83" s="1229"/>
      <c r="IH83" s="1229"/>
      <c r="II83" s="1229"/>
      <c r="IJ83" s="1229"/>
      <c r="IK83" s="1229"/>
      <c r="IL83" s="1229"/>
      <c r="IM83" s="1229"/>
      <c r="IN83" s="1229"/>
      <c r="IO83" s="1229"/>
      <c r="IP83" s="1229"/>
      <c r="IQ83" s="1229"/>
      <c r="IR83" s="1229"/>
      <c r="IS83" s="1229"/>
      <c r="IT83" s="1229"/>
      <c r="IU83" s="1229"/>
      <c r="IV83" s="1229"/>
      <c r="IW83" s="1229"/>
      <c r="IX83" s="1229"/>
      <c r="IY83" s="1229"/>
      <c r="IZ83" s="1229"/>
      <c r="JA83" s="1229"/>
      <c r="JB83" s="1229"/>
      <c r="JC83" s="1229"/>
      <c r="JD83" s="1229"/>
      <c r="JE83" s="1229"/>
      <c r="JF83" s="1229"/>
      <c r="JG83" s="1229"/>
      <c r="JH83" s="1229"/>
      <c r="JI83" s="1229"/>
      <c r="JJ83" s="1229"/>
      <c r="JK83" s="1229"/>
      <c r="JL83" s="1229"/>
      <c r="JM83" s="1229"/>
      <c r="JN83" s="1229"/>
      <c r="JO83" s="1229"/>
      <c r="JP83" s="1229"/>
      <c r="JQ83" s="1229"/>
      <c r="JR83" s="1229"/>
      <c r="JS83" s="1229"/>
      <c r="JT83" s="1229"/>
      <c r="JU83" s="1229"/>
      <c r="JV83" s="1229"/>
      <c r="JW83" s="1229"/>
    </row>
    <row r="84" spans="1:283" ht="16.149999999999999" hidden="1" customHeight="1">
      <c r="A84" s="1283"/>
      <c r="B84" s="1271"/>
      <c r="C84" s="156" t="s">
        <v>375</v>
      </c>
      <c r="D84" s="151">
        <v>0.79166666666666663</v>
      </c>
      <c r="E84" s="1336" t="s">
        <v>358</v>
      </c>
      <c r="F84" s="1336" t="s">
        <v>305</v>
      </c>
      <c r="G84" s="1337" t="str">
        <f>IF(D84&lt;=0.541,"DAY",(IF(D84&lt;=0.74930556,"EARLY",(IF(D84&lt;=0.97916667,"PRIME","LATE")))))</f>
        <v>PRIME</v>
      </c>
      <c r="H84" s="1300" t="s">
        <v>256</v>
      </c>
      <c r="I84" s="1306" t="s">
        <v>306</v>
      </c>
      <c r="J84" s="1306" t="s">
        <v>367</v>
      </c>
      <c r="K84" s="1373"/>
      <c r="L84" s="1373"/>
      <c r="M84" s="1373"/>
      <c r="N84" s="1373"/>
      <c r="O84" s="1373"/>
      <c r="P84" s="1374"/>
      <c r="Q84" s="1374"/>
      <c r="R84" s="1373"/>
      <c r="S84" s="1373"/>
      <c r="T84" s="1373"/>
      <c r="U84" s="1373"/>
      <c r="V84" s="1373"/>
      <c r="W84" s="1374"/>
      <c r="X84" s="1374"/>
      <c r="Y84" s="1373"/>
      <c r="Z84" s="1373"/>
      <c r="AA84" s="1373"/>
      <c r="AB84" s="1373"/>
      <c r="AC84" s="1373"/>
      <c r="AD84" s="1374"/>
      <c r="AE84" s="1374"/>
      <c r="AF84" s="1373"/>
      <c r="AG84" s="1373"/>
      <c r="AH84" s="1373"/>
      <c r="AI84" s="1373"/>
      <c r="AJ84" s="1373"/>
      <c r="AK84" s="1374"/>
      <c r="AL84" s="1374"/>
      <c r="AM84" s="1373"/>
      <c r="AN84" s="1373"/>
      <c r="AO84" s="1373"/>
      <c r="AP84" s="1373"/>
      <c r="AQ84" s="1373"/>
      <c r="AR84" s="1374"/>
      <c r="AS84" s="1374"/>
      <c r="AT84" s="1373"/>
      <c r="AU84" s="1373"/>
      <c r="AV84" s="1373"/>
      <c r="AW84" s="1373"/>
      <c r="AX84" s="1373"/>
      <c r="AY84" s="1374"/>
      <c r="AZ84" s="1374"/>
      <c r="BA84" s="1373"/>
      <c r="BB84" s="1373"/>
      <c r="BC84" s="1373"/>
      <c r="BD84" s="1373"/>
      <c r="BE84" s="1373"/>
      <c r="BF84" s="1374"/>
      <c r="BG84" s="1374"/>
      <c r="BH84" s="1373"/>
      <c r="BI84" s="1373"/>
      <c r="BJ84" s="1373"/>
      <c r="BK84" s="1373"/>
      <c r="BL84" s="1373"/>
      <c r="BM84" s="1374"/>
      <c r="BN84" s="1374"/>
      <c r="BO84" s="1373"/>
      <c r="BP84" s="1373"/>
      <c r="BQ84" s="1373"/>
      <c r="BR84" s="1373"/>
      <c r="BS84" s="1373"/>
      <c r="BT84" s="1374"/>
      <c r="BU84" s="1374"/>
      <c r="BV84" s="1373"/>
      <c r="BW84" s="1373"/>
      <c r="BX84" s="1373"/>
      <c r="BY84" s="1373"/>
      <c r="BZ84" s="1373"/>
      <c r="CA84" s="1374"/>
      <c r="CB84" s="1374"/>
      <c r="CC84" s="1373"/>
      <c r="CD84" s="1375">
        <f t="shared" si="140"/>
        <v>0</v>
      </c>
      <c r="CE84" s="144">
        <v>2.7</v>
      </c>
      <c r="CF84" s="145">
        <v>0.9</v>
      </c>
      <c r="CG84" s="331">
        <f t="shared" si="141"/>
        <v>1.9298435951095936</v>
      </c>
      <c r="CH84" s="153">
        <f t="shared" ref="CH84:CH86" si="173">+CD84*CE84</f>
        <v>0</v>
      </c>
      <c r="CI84" s="147">
        <f t="shared" ref="CI84:CI86" si="174">+CD84*CF84</f>
        <v>0</v>
      </c>
      <c r="CJ84" s="148">
        <f t="shared" ref="CJ84:CJ86" si="175">CD84*CG84</f>
        <v>0</v>
      </c>
      <c r="CK84" s="549">
        <v>280</v>
      </c>
      <c r="CL84" s="549">
        <v>2400</v>
      </c>
      <c r="CM84" s="276">
        <f t="shared" si="171"/>
        <v>2400</v>
      </c>
      <c r="CN84" s="548">
        <f t="shared" si="145"/>
        <v>540.35620663068619</v>
      </c>
      <c r="CO84" s="1394">
        <v>540.35</v>
      </c>
      <c r="CP84" s="250">
        <f t="shared" si="146"/>
        <v>0</v>
      </c>
      <c r="CQ84" s="250">
        <f t="shared" si="172"/>
        <v>0</v>
      </c>
      <c r="CR84" s="1376" t="e">
        <f t="shared" si="147"/>
        <v>#DIV/0!</v>
      </c>
      <c r="CS84" s="1293"/>
      <c r="CT84" s="1279">
        <f t="shared" si="148"/>
        <v>0</v>
      </c>
      <c r="CU84" s="1279">
        <f t="shared" si="149"/>
        <v>0</v>
      </c>
      <c r="CV84" s="1279"/>
      <c r="CW84" s="1293"/>
      <c r="CX84" s="1294">
        <f t="shared" si="150"/>
        <v>0</v>
      </c>
      <c r="CY84" s="1295">
        <f t="shared" si="151"/>
        <v>0</v>
      </c>
      <c r="CZ84" s="1296">
        <f t="shared" si="152"/>
        <v>0</v>
      </c>
      <c r="DA84" s="1294">
        <f t="shared" si="153"/>
        <v>0</v>
      </c>
      <c r="DB84" s="1295">
        <f t="shared" si="154"/>
        <v>0</v>
      </c>
      <c r="DC84" s="1296">
        <f t="shared" si="155"/>
        <v>0</v>
      </c>
      <c r="DD84" s="1294">
        <f t="shared" si="156"/>
        <v>0</v>
      </c>
      <c r="DE84" s="1295">
        <f t="shared" si="157"/>
        <v>0</v>
      </c>
      <c r="DF84" s="1296">
        <f t="shared" si="158"/>
        <v>0</v>
      </c>
      <c r="DG84" s="1294">
        <f t="shared" si="159"/>
        <v>0</v>
      </c>
      <c r="DH84" s="1295">
        <f t="shared" si="160"/>
        <v>0</v>
      </c>
      <c r="DI84" s="1296">
        <f t="shared" si="161"/>
        <v>0</v>
      </c>
      <c r="DJ84" s="1294">
        <f t="shared" si="162"/>
        <v>0</v>
      </c>
      <c r="DK84" s="1295">
        <f t="shared" si="163"/>
        <v>0</v>
      </c>
      <c r="DL84" s="1296">
        <f t="shared" si="164"/>
        <v>0</v>
      </c>
      <c r="DM84" s="1294">
        <f t="shared" si="165"/>
        <v>0</v>
      </c>
      <c r="DN84" s="1295">
        <f t="shared" si="166"/>
        <v>0</v>
      </c>
      <c r="DO84" s="1296">
        <f t="shared" si="167"/>
        <v>0</v>
      </c>
      <c r="DP84" s="1294">
        <f t="shared" si="168"/>
        <v>0</v>
      </c>
      <c r="DQ84" s="1295">
        <f t="shared" si="169"/>
        <v>0</v>
      </c>
      <c r="DR84" s="1296">
        <f t="shared" si="170"/>
        <v>0</v>
      </c>
    </row>
    <row r="85" spans="1:283" ht="16.149999999999999" hidden="1" customHeight="1">
      <c r="A85" s="1283"/>
      <c r="B85" s="1271"/>
      <c r="C85" s="156" t="s">
        <v>376</v>
      </c>
      <c r="D85" s="151">
        <v>0.83333333333333337</v>
      </c>
      <c r="E85" s="1336" t="s">
        <v>304</v>
      </c>
      <c r="F85" s="1336" t="s">
        <v>305</v>
      </c>
      <c r="G85" s="1337" t="str">
        <f>IF(D85&lt;=0.541,"DAY",(IF(D85&lt;=0.74930556,"EARLY",(IF(D85&lt;=0.97916667,"PRIME","LATE")))))</f>
        <v>PRIME</v>
      </c>
      <c r="H85" s="1300" t="s">
        <v>256</v>
      </c>
      <c r="I85" s="1337" t="s">
        <v>306</v>
      </c>
      <c r="J85" s="1337" t="s">
        <v>367</v>
      </c>
      <c r="K85" s="1338"/>
      <c r="L85" s="1338"/>
      <c r="M85" s="1338"/>
      <c r="N85" s="1338"/>
      <c r="O85" s="1338"/>
      <c r="P85" s="1339"/>
      <c r="Q85" s="1339"/>
      <c r="R85" s="1338"/>
      <c r="S85" s="1338"/>
      <c r="T85" s="1338"/>
      <c r="U85" s="1338"/>
      <c r="V85" s="1338"/>
      <c r="W85" s="1374"/>
      <c r="X85" s="1374"/>
      <c r="Y85" s="1338"/>
      <c r="Z85" s="1338"/>
      <c r="AA85" s="1338"/>
      <c r="AB85" s="1338"/>
      <c r="AC85" s="1338"/>
      <c r="AD85" s="1339"/>
      <c r="AE85" s="1339"/>
      <c r="AF85" s="1338"/>
      <c r="AG85" s="1338"/>
      <c r="AH85" s="1338"/>
      <c r="AI85" s="1338"/>
      <c r="AJ85" s="1338"/>
      <c r="AK85" s="1339"/>
      <c r="AL85" s="1339"/>
      <c r="AM85" s="1338"/>
      <c r="AN85" s="1338"/>
      <c r="AO85" s="1338"/>
      <c r="AP85" s="1338"/>
      <c r="AQ85" s="1338"/>
      <c r="AR85" s="1339"/>
      <c r="AS85" s="1339"/>
      <c r="AT85" s="1338"/>
      <c r="AU85" s="1338"/>
      <c r="AV85" s="1338"/>
      <c r="AW85" s="1338"/>
      <c r="AX85" s="1338"/>
      <c r="AY85" s="1339"/>
      <c r="AZ85" s="1339"/>
      <c r="BA85" s="1338"/>
      <c r="BB85" s="1338"/>
      <c r="BC85" s="1338"/>
      <c r="BD85" s="1338"/>
      <c r="BE85" s="1338"/>
      <c r="BF85" s="1339"/>
      <c r="BG85" s="1339"/>
      <c r="BH85" s="1338"/>
      <c r="BI85" s="1338"/>
      <c r="BJ85" s="1338"/>
      <c r="BK85" s="1338"/>
      <c r="BL85" s="1338"/>
      <c r="BM85" s="1339"/>
      <c r="BN85" s="1339"/>
      <c r="BO85" s="1338"/>
      <c r="BP85" s="1338"/>
      <c r="BQ85" s="1338"/>
      <c r="BR85" s="1338"/>
      <c r="BS85" s="1338"/>
      <c r="BT85" s="1339"/>
      <c r="BU85" s="1339"/>
      <c r="BV85" s="1338"/>
      <c r="BW85" s="1338"/>
      <c r="BX85" s="1338"/>
      <c r="BY85" s="1338"/>
      <c r="BZ85" s="1338"/>
      <c r="CA85" s="1339"/>
      <c r="CB85" s="1339"/>
      <c r="CC85" s="1338"/>
      <c r="CD85" s="1340">
        <f t="shared" si="140"/>
        <v>0</v>
      </c>
      <c r="CE85" s="144">
        <v>4.2</v>
      </c>
      <c r="CF85" s="145">
        <v>2.2999999999999998</v>
      </c>
      <c r="CG85" s="517">
        <f t="shared" si="141"/>
        <v>3.3870571281712376</v>
      </c>
      <c r="CH85" s="518">
        <f t="shared" si="173"/>
        <v>0</v>
      </c>
      <c r="CI85" s="245">
        <f t="shared" si="174"/>
        <v>0</v>
      </c>
      <c r="CJ85" s="246">
        <f t="shared" si="175"/>
        <v>0</v>
      </c>
      <c r="CK85" s="545">
        <v>280</v>
      </c>
      <c r="CL85" s="545">
        <v>3200</v>
      </c>
      <c r="CM85" s="277">
        <f t="shared" si="171"/>
        <v>3200</v>
      </c>
      <c r="CN85" s="561">
        <v>2000</v>
      </c>
      <c r="CO85" s="1394">
        <v>2000</v>
      </c>
      <c r="CP85" s="250">
        <f t="shared" si="146"/>
        <v>0</v>
      </c>
      <c r="CQ85" s="250">
        <f t="shared" si="172"/>
        <v>0</v>
      </c>
      <c r="CR85" s="1395" t="e">
        <f t="shared" si="147"/>
        <v>#DIV/0!</v>
      </c>
      <c r="CS85" s="1293"/>
      <c r="CT85" s="1279">
        <f t="shared" si="148"/>
        <v>0</v>
      </c>
      <c r="CU85" s="1279">
        <f t="shared" si="149"/>
        <v>0</v>
      </c>
      <c r="CV85" s="1279"/>
      <c r="CW85" s="1293"/>
      <c r="CX85" s="1294">
        <f t="shared" si="150"/>
        <v>0</v>
      </c>
      <c r="CY85" s="1295">
        <f t="shared" si="151"/>
        <v>0</v>
      </c>
      <c r="CZ85" s="1296">
        <f t="shared" si="152"/>
        <v>0</v>
      </c>
      <c r="DA85" s="1294">
        <f t="shared" si="153"/>
        <v>0</v>
      </c>
      <c r="DB85" s="1295">
        <f t="shared" si="154"/>
        <v>0</v>
      </c>
      <c r="DC85" s="1296">
        <f t="shared" si="155"/>
        <v>0</v>
      </c>
      <c r="DD85" s="1294">
        <f t="shared" si="156"/>
        <v>0</v>
      </c>
      <c r="DE85" s="1295">
        <f t="shared" si="157"/>
        <v>0</v>
      </c>
      <c r="DF85" s="1296">
        <f t="shared" si="158"/>
        <v>0</v>
      </c>
      <c r="DG85" s="1294">
        <f t="shared" si="159"/>
        <v>0</v>
      </c>
      <c r="DH85" s="1295">
        <f t="shared" si="160"/>
        <v>0</v>
      </c>
      <c r="DI85" s="1296">
        <f t="shared" si="161"/>
        <v>0</v>
      </c>
      <c r="DJ85" s="1294">
        <f t="shared" si="162"/>
        <v>0</v>
      </c>
      <c r="DK85" s="1295">
        <f t="shared" si="163"/>
        <v>0</v>
      </c>
      <c r="DL85" s="1296">
        <f t="shared" si="164"/>
        <v>0</v>
      </c>
      <c r="DM85" s="1294">
        <f t="shared" si="165"/>
        <v>0</v>
      </c>
      <c r="DN85" s="1295">
        <f t="shared" si="166"/>
        <v>0</v>
      </c>
      <c r="DO85" s="1296">
        <f t="shared" si="167"/>
        <v>0</v>
      </c>
      <c r="DP85" s="1294">
        <f t="shared" si="168"/>
        <v>0</v>
      </c>
      <c r="DQ85" s="1295">
        <f t="shared" si="169"/>
        <v>0</v>
      </c>
      <c r="DR85" s="1296">
        <f t="shared" si="170"/>
        <v>0</v>
      </c>
    </row>
    <row r="86" spans="1:283" s="1229" customFormat="1" ht="16.149999999999999" hidden="1" customHeight="1" thickBot="1">
      <c r="A86" s="1366"/>
      <c r="B86" s="1271"/>
      <c r="C86" s="267" t="s">
        <v>370</v>
      </c>
      <c r="D86" s="268">
        <v>0.87152777777777779</v>
      </c>
      <c r="E86" s="1396" t="s">
        <v>371</v>
      </c>
      <c r="F86" s="1396" t="s">
        <v>305</v>
      </c>
      <c r="G86" s="1397" t="str">
        <f t="shared" ref="G86:G88" si="176">IF(D86&lt;=0.541,"DAY",(IF(D86&lt;=0.74930556,"EARLY",(IF(D86&lt;=0.97916667,"PRIME","LATE")))))</f>
        <v>PRIME</v>
      </c>
      <c r="H86" s="1398" t="s">
        <v>256</v>
      </c>
      <c r="I86" s="1397" t="s">
        <v>306</v>
      </c>
      <c r="J86" s="1397" t="s">
        <v>367</v>
      </c>
      <c r="K86" s="1399"/>
      <c r="L86" s="1399"/>
      <c r="M86" s="1399"/>
      <c r="N86" s="1399"/>
      <c r="O86" s="1399"/>
      <c r="P86" s="1400"/>
      <c r="Q86" s="1400"/>
      <c r="R86" s="1399"/>
      <c r="S86" s="1399"/>
      <c r="T86" s="1399"/>
      <c r="U86" s="1399"/>
      <c r="V86" s="1399"/>
      <c r="W86" s="1400"/>
      <c r="X86" s="1400"/>
      <c r="Y86" s="1399"/>
      <c r="Z86" s="1399"/>
      <c r="AA86" s="1399"/>
      <c r="AB86" s="1399"/>
      <c r="AC86" s="1399"/>
      <c r="AD86" s="1400"/>
      <c r="AE86" s="1400"/>
      <c r="AF86" s="1399"/>
      <c r="AG86" s="1399"/>
      <c r="AH86" s="1399"/>
      <c r="AI86" s="1399"/>
      <c r="AJ86" s="1399"/>
      <c r="AK86" s="1400"/>
      <c r="AL86" s="1400"/>
      <c r="AM86" s="1399"/>
      <c r="AN86" s="1399"/>
      <c r="AO86" s="1399"/>
      <c r="AP86" s="1399"/>
      <c r="AQ86" s="1399"/>
      <c r="AR86" s="1400"/>
      <c r="AS86" s="1400"/>
      <c r="AT86" s="1399"/>
      <c r="AU86" s="1399"/>
      <c r="AV86" s="1399"/>
      <c r="AW86" s="1399"/>
      <c r="AX86" s="1399"/>
      <c r="AY86" s="1400"/>
      <c r="AZ86" s="1400"/>
      <c r="BA86" s="1399"/>
      <c r="BB86" s="1399"/>
      <c r="BC86" s="1399"/>
      <c r="BD86" s="1399"/>
      <c r="BE86" s="1399"/>
      <c r="BF86" s="1400"/>
      <c r="BG86" s="1400"/>
      <c r="BH86" s="1399"/>
      <c r="BI86" s="1399"/>
      <c r="BJ86" s="1399"/>
      <c r="BK86" s="1399"/>
      <c r="BL86" s="1399"/>
      <c r="BM86" s="1400"/>
      <c r="BN86" s="1400"/>
      <c r="BO86" s="1399"/>
      <c r="BP86" s="1399"/>
      <c r="BQ86" s="1399"/>
      <c r="BR86" s="1399"/>
      <c r="BS86" s="1399"/>
      <c r="BT86" s="1400"/>
      <c r="BU86" s="1400"/>
      <c r="BV86" s="1399"/>
      <c r="BW86" s="1399"/>
      <c r="BX86" s="1399"/>
      <c r="BY86" s="1399"/>
      <c r="BZ86" s="1399"/>
      <c r="CA86" s="1400"/>
      <c r="CB86" s="1400"/>
      <c r="CC86" s="1399"/>
      <c r="CD86" s="1401">
        <f t="shared" si="140"/>
        <v>0</v>
      </c>
      <c r="CE86" s="237">
        <v>4.2</v>
      </c>
      <c r="CF86" s="238">
        <v>2.2999999999999998</v>
      </c>
      <c r="CG86" s="332">
        <f t="shared" si="141"/>
        <v>3.3870571281712376</v>
      </c>
      <c r="CH86" s="270">
        <f t="shared" si="173"/>
        <v>0</v>
      </c>
      <c r="CI86" s="239">
        <f t="shared" si="174"/>
        <v>0</v>
      </c>
      <c r="CJ86" s="240">
        <f t="shared" si="175"/>
        <v>0</v>
      </c>
      <c r="CK86" s="544">
        <v>280</v>
      </c>
      <c r="CL86" s="544">
        <v>3200</v>
      </c>
      <c r="CM86" s="317">
        <f t="shared" si="171"/>
        <v>3200</v>
      </c>
      <c r="CN86" s="551">
        <f>(CK86/30*J86)*CG86</f>
        <v>948.37599588794649</v>
      </c>
      <c r="CO86" s="1402">
        <v>948.38</v>
      </c>
      <c r="CP86" s="251">
        <f t="shared" si="146"/>
        <v>0</v>
      </c>
      <c r="CQ86" s="251">
        <f t="shared" si="172"/>
        <v>0</v>
      </c>
      <c r="CR86" s="1403" t="e">
        <f t="shared" si="147"/>
        <v>#DIV/0!</v>
      </c>
      <c r="CS86" s="1324"/>
      <c r="CT86" s="1279">
        <f t="shared" si="148"/>
        <v>0</v>
      </c>
      <c r="CU86" s="1279">
        <f t="shared" si="149"/>
        <v>0</v>
      </c>
      <c r="CV86" s="1279"/>
      <c r="CW86" s="1324"/>
      <c r="CX86" s="1294">
        <f t="shared" si="150"/>
        <v>0</v>
      </c>
      <c r="CY86" s="1295">
        <f t="shared" si="151"/>
        <v>0</v>
      </c>
      <c r="CZ86" s="1296">
        <f t="shared" si="152"/>
        <v>0</v>
      </c>
      <c r="DA86" s="1294">
        <f t="shared" si="153"/>
        <v>0</v>
      </c>
      <c r="DB86" s="1295">
        <f t="shared" si="154"/>
        <v>0</v>
      </c>
      <c r="DC86" s="1296">
        <f t="shared" si="155"/>
        <v>0</v>
      </c>
      <c r="DD86" s="1294">
        <f t="shared" si="156"/>
        <v>0</v>
      </c>
      <c r="DE86" s="1295">
        <f t="shared" si="157"/>
        <v>0</v>
      </c>
      <c r="DF86" s="1296">
        <f t="shared" si="158"/>
        <v>0</v>
      </c>
      <c r="DG86" s="1294">
        <f t="shared" si="159"/>
        <v>0</v>
      </c>
      <c r="DH86" s="1295">
        <f t="shared" si="160"/>
        <v>0</v>
      </c>
      <c r="DI86" s="1296">
        <f t="shared" si="161"/>
        <v>0</v>
      </c>
      <c r="DJ86" s="1294">
        <f t="shared" si="162"/>
        <v>0</v>
      </c>
      <c r="DK86" s="1295">
        <f t="shared" si="163"/>
        <v>0</v>
      </c>
      <c r="DL86" s="1296">
        <f t="shared" si="164"/>
        <v>0</v>
      </c>
      <c r="DM86" s="1294">
        <f t="shared" si="165"/>
        <v>0</v>
      </c>
      <c r="DN86" s="1295">
        <f t="shared" si="166"/>
        <v>0</v>
      </c>
      <c r="DO86" s="1296">
        <f t="shared" si="167"/>
        <v>0</v>
      </c>
      <c r="DP86" s="1294">
        <f t="shared" si="168"/>
        <v>0</v>
      </c>
      <c r="DQ86" s="1295">
        <f t="shared" si="169"/>
        <v>0</v>
      </c>
      <c r="DR86" s="1296">
        <f t="shared" si="170"/>
        <v>0</v>
      </c>
      <c r="DS86" s="1271"/>
      <c r="DT86" s="1271"/>
      <c r="DU86" s="1271"/>
      <c r="DV86" s="1271"/>
      <c r="DW86" s="1271"/>
      <c r="DX86" s="1271"/>
      <c r="DY86" s="1271"/>
    </row>
    <row r="87" spans="1:283" s="1372" customFormat="1" ht="16.149999999999999" hidden="1" customHeight="1" thickBot="1">
      <c r="A87" s="1366"/>
      <c r="B87" s="1271"/>
      <c r="C87" s="267" t="s">
        <v>377</v>
      </c>
      <c r="D87" s="520">
        <v>0.83333333333333337</v>
      </c>
      <c r="E87" s="520" t="s">
        <v>304</v>
      </c>
      <c r="F87" s="520" t="s">
        <v>318</v>
      </c>
      <c r="G87" s="1404" t="str">
        <f t="shared" si="176"/>
        <v>PRIME</v>
      </c>
      <c r="H87" s="1405" t="s">
        <v>256</v>
      </c>
      <c r="I87" s="1404" t="s">
        <v>306</v>
      </c>
      <c r="J87" s="1404" t="s">
        <v>367</v>
      </c>
      <c r="K87" s="1406"/>
      <c r="L87" s="1406"/>
      <c r="M87" s="1406"/>
      <c r="N87" s="1406"/>
      <c r="O87" s="1406"/>
      <c r="P87" s="1407"/>
      <c r="Q87" s="1407"/>
      <c r="R87" s="1406"/>
      <c r="S87" s="1406"/>
      <c r="T87" s="1406"/>
      <c r="U87" s="1406"/>
      <c r="V87" s="1406"/>
      <c r="W87" s="1407"/>
      <c r="X87" s="1407"/>
      <c r="Y87" s="1406"/>
      <c r="Z87" s="1406"/>
      <c r="AA87" s="1406"/>
      <c r="AB87" s="1406"/>
      <c r="AC87" s="1406"/>
      <c r="AD87" s="1407"/>
      <c r="AE87" s="1407"/>
      <c r="AF87" s="1406"/>
      <c r="AG87" s="1406"/>
      <c r="AH87" s="1406"/>
      <c r="AI87" s="1406"/>
      <c r="AJ87" s="1406"/>
      <c r="AK87" s="1407"/>
      <c r="AL87" s="1407"/>
      <c r="AM87" s="1406"/>
      <c r="AN87" s="1406"/>
      <c r="AO87" s="1406"/>
      <c r="AP87" s="1406"/>
      <c r="AQ87" s="1406"/>
      <c r="AR87" s="1407"/>
      <c r="AS87" s="1407"/>
      <c r="AT87" s="1406"/>
      <c r="AU87" s="1406"/>
      <c r="AV87" s="1406"/>
      <c r="AW87" s="1406"/>
      <c r="AX87" s="1406"/>
      <c r="AY87" s="1407"/>
      <c r="AZ87" s="1407"/>
      <c r="BA87" s="1406"/>
      <c r="BB87" s="1406"/>
      <c r="BC87" s="1406"/>
      <c r="BD87" s="1406"/>
      <c r="BE87" s="1406"/>
      <c r="BF87" s="1407"/>
      <c r="BG87" s="1407"/>
      <c r="BH87" s="1406"/>
      <c r="BI87" s="1406"/>
      <c r="BJ87" s="1406"/>
      <c r="BK87" s="1406"/>
      <c r="BL87" s="1406"/>
      <c r="BM87" s="1407"/>
      <c r="BN87" s="1407"/>
      <c r="BO87" s="1406"/>
      <c r="BP87" s="1406"/>
      <c r="BQ87" s="1406"/>
      <c r="BR87" s="1406"/>
      <c r="BS87" s="1406"/>
      <c r="BT87" s="1407"/>
      <c r="BU87" s="1407"/>
      <c r="BV87" s="1406"/>
      <c r="BW87" s="1406"/>
      <c r="BX87" s="1406"/>
      <c r="BY87" s="1406"/>
      <c r="BZ87" s="1406"/>
      <c r="CA87" s="1407"/>
      <c r="CB87" s="1407"/>
      <c r="CC87" s="1406"/>
      <c r="CD87" s="1408">
        <f t="shared" si="140"/>
        <v>0</v>
      </c>
      <c r="CE87" s="526">
        <v>3.4</v>
      </c>
      <c r="CF87" s="527">
        <v>2.5</v>
      </c>
      <c r="CG87" s="528">
        <f t="shared" si="141"/>
        <v>3.0149217975547966</v>
      </c>
      <c r="CH87" s="529">
        <f>+CD87*CE87</f>
        <v>0</v>
      </c>
      <c r="CI87" s="530">
        <f>+CD87*CF87</f>
        <v>0</v>
      </c>
      <c r="CJ87" s="531">
        <f>CD87*CG87</f>
        <v>0</v>
      </c>
      <c r="CK87" s="551">
        <v>280</v>
      </c>
      <c r="CL87" s="551">
        <v>3000</v>
      </c>
      <c r="CM87" s="317">
        <f t="shared" si="171"/>
        <v>3000</v>
      </c>
      <c r="CN87" s="551">
        <v>850</v>
      </c>
      <c r="CO87" s="1409">
        <v>850</v>
      </c>
      <c r="CP87" s="317">
        <f t="shared" si="146"/>
        <v>0</v>
      </c>
      <c r="CQ87" s="317">
        <f t="shared" si="172"/>
        <v>0</v>
      </c>
      <c r="CR87" s="1410" t="e">
        <f t="shared" si="147"/>
        <v>#DIV/0!</v>
      </c>
      <c r="CS87" s="1293"/>
      <c r="CT87" s="1279">
        <f t="shared" si="148"/>
        <v>0</v>
      </c>
      <c r="CU87" s="1279">
        <f t="shared" si="149"/>
        <v>0</v>
      </c>
      <c r="CV87" s="1279"/>
      <c r="CW87" s="1293"/>
      <c r="CX87" s="1294">
        <f t="shared" si="150"/>
        <v>0</v>
      </c>
      <c r="CY87" s="1295">
        <f t="shared" si="151"/>
        <v>0</v>
      </c>
      <c r="CZ87" s="1296">
        <f t="shared" si="152"/>
        <v>0</v>
      </c>
      <c r="DA87" s="1294">
        <f t="shared" si="153"/>
        <v>0</v>
      </c>
      <c r="DB87" s="1295">
        <f t="shared" si="154"/>
        <v>0</v>
      </c>
      <c r="DC87" s="1296">
        <f t="shared" si="155"/>
        <v>0</v>
      </c>
      <c r="DD87" s="1294">
        <f t="shared" si="156"/>
        <v>0</v>
      </c>
      <c r="DE87" s="1295">
        <f t="shared" si="157"/>
        <v>0</v>
      </c>
      <c r="DF87" s="1296">
        <f t="shared" si="158"/>
        <v>0</v>
      </c>
      <c r="DG87" s="1294">
        <f t="shared" si="159"/>
        <v>0</v>
      </c>
      <c r="DH87" s="1295">
        <f t="shared" si="160"/>
        <v>0</v>
      </c>
      <c r="DI87" s="1296">
        <f t="shared" si="161"/>
        <v>0</v>
      </c>
      <c r="DJ87" s="1294">
        <f t="shared" si="162"/>
        <v>0</v>
      </c>
      <c r="DK87" s="1295">
        <f t="shared" si="163"/>
        <v>0</v>
      </c>
      <c r="DL87" s="1296">
        <f t="shared" si="164"/>
        <v>0</v>
      </c>
      <c r="DM87" s="1294">
        <f t="shared" si="165"/>
        <v>0</v>
      </c>
      <c r="DN87" s="1295">
        <f t="shared" si="166"/>
        <v>0</v>
      </c>
      <c r="DO87" s="1296">
        <f t="shared" si="167"/>
        <v>0</v>
      </c>
      <c r="DP87" s="1294">
        <f t="shared" si="168"/>
        <v>0</v>
      </c>
      <c r="DQ87" s="1295">
        <f t="shared" si="169"/>
        <v>0</v>
      </c>
      <c r="DR87" s="1296">
        <f t="shared" si="170"/>
        <v>0</v>
      </c>
      <c r="DS87" s="1271"/>
      <c r="DT87" s="1271"/>
      <c r="DU87" s="1271"/>
      <c r="DV87" s="1271"/>
      <c r="DW87" s="1271"/>
      <c r="DX87" s="1271"/>
      <c r="DY87" s="1271"/>
      <c r="DZ87" s="1229"/>
      <c r="EA87" s="1229"/>
      <c r="EB87" s="1229"/>
      <c r="EC87" s="1229"/>
      <c r="ED87" s="1229"/>
      <c r="EE87" s="1229"/>
      <c r="EF87" s="1229"/>
      <c r="EG87" s="1229"/>
      <c r="EH87" s="1229"/>
      <c r="EI87" s="1229"/>
      <c r="EJ87" s="1229"/>
      <c r="EK87" s="1229"/>
      <c r="EL87" s="1229"/>
      <c r="EM87" s="1229"/>
      <c r="EN87" s="1229"/>
      <c r="EO87" s="1229"/>
      <c r="EP87" s="1229"/>
      <c r="EQ87" s="1229"/>
      <c r="ER87" s="1229"/>
      <c r="ES87" s="1229"/>
      <c r="ET87" s="1229"/>
      <c r="EU87" s="1229"/>
      <c r="EV87" s="1229"/>
      <c r="EW87" s="1229"/>
      <c r="EX87" s="1229"/>
      <c r="EY87" s="1229"/>
      <c r="EZ87" s="1229"/>
      <c r="FA87" s="1229"/>
      <c r="FB87" s="1229"/>
      <c r="FC87" s="1229"/>
      <c r="FD87" s="1229"/>
      <c r="FE87" s="1229"/>
      <c r="FF87" s="1229"/>
      <c r="FG87" s="1229"/>
      <c r="FH87" s="1229"/>
      <c r="FI87" s="1229"/>
      <c r="FJ87" s="1229"/>
      <c r="FK87" s="1229"/>
      <c r="FL87" s="1229"/>
      <c r="FM87" s="1229"/>
      <c r="FN87" s="1229"/>
      <c r="FO87" s="1229"/>
      <c r="FP87" s="1229"/>
      <c r="FQ87" s="1229"/>
      <c r="FR87" s="1229"/>
      <c r="FS87" s="1229"/>
      <c r="FT87" s="1229"/>
      <c r="FU87" s="1229"/>
      <c r="FV87" s="1229"/>
      <c r="FW87" s="1229"/>
      <c r="FX87" s="1229"/>
      <c r="FY87" s="1229"/>
      <c r="FZ87" s="1229"/>
      <c r="GA87" s="1229"/>
      <c r="GB87" s="1229"/>
      <c r="GC87" s="1229"/>
      <c r="GD87" s="1229"/>
      <c r="GE87" s="1229"/>
      <c r="GF87" s="1229"/>
      <c r="GG87" s="1229"/>
      <c r="GH87" s="1229"/>
      <c r="GI87" s="1229"/>
      <c r="GJ87" s="1229"/>
      <c r="GK87" s="1229"/>
      <c r="GL87" s="1229"/>
      <c r="GM87" s="1229"/>
      <c r="GN87" s="1229"/>
      <c r="GO87" s="1229"/>
      <c r="GP87" s="1229"/>
      <c r="GQ87" s="1229"/>
      <c r="GR87" s="1229"/>
      <c r="GS87" s="1229"/>
      <c r="GT87" s="1229"/>
      <c r="GU87" s="1229"/>
      <c r="GV87" s="1229"/>
      <c r="GW87" s="1229"/>
      <c r="GX87" s="1229"/>
      <c r="GY87" s="1229"/>
      <c r="GZ87" s="1229"/>
      <c r="HA87" s="1229"/>
      <c r="HB87" s="1229"/>
      <c r="HC87" s="1229"/>
      <c r="HD87" s="1229"/>
      <c r="HE87" s="1229"/>
      <c r="HF87" s="1229"/>
      <c r="HG87" s="1229"/>
      <c r="HH87" s="1229"/>
      <c r="HI87" s="1229"/>
      <c r="HJ87" s="1229"/>
      <c r="HK87" s="1229"/>
      <c r="HL87" s="1229"/>
      <c r="HM87" s="1229"/>
      <c r="HN87" s="1229"/>
      <c r="HO87" s="1229"/>
      <c r="HP87" s="1229"/>
      <c r="HQ87" s="1229"/>
      <c r="HR87" s="1229"/>
      <c r="HS87" s="1229"/>
      <c r="HT87" s="1229"/>
      <c r="HU87" s="1229"/>
      <c r="HV87" s="1229"/>
      <c r="HW87" s="1229"/>
      <c r="HX87" s="1229"/>
      <c r="HY87" s="1229"/>
      <c r="HZ87" s="1229"/>
      <c r="IA87" s="1229"/>
      <c r="IB87" s="1229"/>
      <c r="IC87" s="1229"/>
      <c r="ID87" s="1229"/>
      <c r="IE87" s="1229"/>
      <c r="IF87" s="1229"/>
      <c r="IG87" s="1229"/>
      <c r="IH87" s="1229"/>
      <c r="II87" s="1229"/>
      <c r="IJ87" s="1229"/>
      <c r="IK87" s="1229"/>
      <c r="IL87" s="1229"/>
      <c r="IM87" s="1229"/>
      <c r="IN87" s="1229"/>
      <c r="IO87" s="1229"/>
      <c r="IP87" s="1229"/>
      <c r="IQ87" s="1229"/>
      <c r="IR87" s="1229"/>
      <c r="IS87" s="1229"/>
      <c r="IT87" s="1229"/>
      <c r="IU87" s="1229"/>
      <c r="IV87" s="1229"/>
      <c r="IW87" s="1229"/>
      <c r="IX87" s="1229"/>
      <c r="IY87" s="1229"/>
      <c r="IZ87" s="1229"/>
      <c r="JA87" s="1229"/>
      <c r="JB87" s="1229"/>
      <c r="JC87" s="1229"/>
      <c r="JD87" s="1229"/>
      <c r="JE87" s="1229"/>
      <c r="JF87" s="1229"/>
      <c r="JG87" s="1229"/>
      <c r="JH87" s="1229"/>
      <c r="JI87" s="1229"/>
      <c r="JJ87" s="1229"/>
      <c r="JK87" s="1229"/>
      <c r="JL87" s="1229"/>
      <c r="JM87" s="1229"/>
      <c r="JN87" s="1229"/>
      <c r="JO87" s="1229"/>
      <c r="JP87" s="1229"/>
      <c r="JQ87" s="1229"/>
      <c r="JR87" s="1229"/>
      <c r="JS87" s="1229"/>
      <c r="JT87" s="1229"/>
      <c r="JU87" s="1229"/>
      <c r="JV87" s="1229"/>
      <c r="JW87" s="1229"/>
    </row>
    <row r="88" spans="1:283" s="1372" customFormat="1" ht="15.6" hidden="1" customHeight="1">
      <c r="A88" s="1366"/>
      <c r="B88" s="1271"/>
      <c r="C88" s="156" t="s">
        <v>366</v>
      </c>
      <c r="D88" s="200">
        <v>0.29166666666666669</v>
      </c>
      <c r="E88" s="200" t="s">
        <v>304</v>
      </c>
      <c r="F88" s="200" t="s">
        <v>305</v>
      </c>
      <c r="G88" s="1367" t="str">
        <f t="shared" si="176"/>
        <v>DAY</v>
      </c>
      <c r="H88" s="1356" t="s">
        <v>295</v>
      </c>
      <c r="I88" s="1286" t="s">
        <v>306</v>
      </c>
      <c r="J88" s="1286" t="s">
        <v>314</v>
      </c>
      <c r="K88" s="1368"/>
      <c r="L88" s="1368"/>
      <c r="M88" s="1368"/>
      <c r="N88" s="1368"/>
      <c r="O88" s="1368"/>
      <c r="P88" s="1369"/>
      <c r="Q88" s="1369"/>
      <c r="R88" s="1368"/>
      <c r="S88" s="1368"/>
      <c r="T88" s="1368"/>
      <c r="U88" s="1368"/>
      <c r="V88" s="1368"/>
      <c r="W88" s="1369"/>
      <c r="X88" s="1369"/>
      <c r="Y88" s="1368"/>
      <c r="Z88" s="1368"/>
      <c r="AA88" s="1368"/>
      <c r="AB88" s="1368"/>
      <c r="AC88" s="1368"/>
      <c r="AD88" s="1369"/>
      <c r="AE88" s="1369"/>
      <c r="AF88" s="1368"/>
      <c r="AG88" s="1368"/>
      <c r="AH88" s="1368"/>
      <c r="AI88" s="1368"/>
      <c r="AJ88" s="1368"/>
      <c r="AK88" s="1369"/>
      <c r="AL88" s="1369"/>
      <c r="AM88" s="1368"/>
      <c r="AN88" s="1368"/>
      <c r="AO88" s="1368"/>
      <c r="AP88" s="1368"/>
      <c r="AQ88" s="1368"/>
      <c r="AR88" s="1369"/>
      <c r="AS88" s="1369"/>
      <c r="AT88" s="1368"/>
      <c r="AU88" s="1368"/>
      <c r="AV88" s="1368"/>
      <c r="AW88" s="1368"/>
      <c r="AX88" s="1368"/>
      <c r="AY88" s="1369"/>
      <c r="AZ88" s="1369"/>
      <c r="BA88" s="1368"/>
      <c r="BB88" s="1368"/>
      <c r="BC88" s="1368"/>
      <c r="BD88" s="1368"/>
      <c r="BE88" s="1368"/>
      <c r="BF88" s="1369"/>
      <c r="BG88" s="1369"/>
      <c r="BH88" s="1368"/>
      <c r="BI88" s="1368"/>
      <c r="BJ88" s="1368"/>
      <c r="BK88" s="1368"/>
      <c r="BL88" s="1368"/>
      <c r="BM88" s="1369"/>
      <c r="BN88" s="1369"/>
      <c r="BO88" s="1368"/>
      <c r="BP88" s="1368"/>
      <c r="BQ88" s="1368"/>
      <c r="BR88" s="1368"/>
      <c r="BS88" s="1368"/>
      <c r="BT88" s="1369"/>
      <c r="BU88" s="1369"/>
      <c r="BV88" s="1368"/>
      <c r="BW88" s="1368"/>
      <c r="BX88" s="1368"/>
      <c r="BY88" s="1368"/>
      <c r="BZ88" s="1368"/>
      <c r="CA88" s="1369"/>
      <c r="CB88" s="1369"/>
      <c r="CC88" s="1368"/>
      <c r="CD88" s="1370">
        <f t="shared" ref="CD88:CD95" si="177">SUM(K88:CC88)</f>
        <v>0</v>
      </c>
      <c r="CE88" s="205">
        <v>1.7</v>
      </c>
      <c r="CF88" s="206">
        <v>0.6</v>
      </c>
      <c r="CG88" s="330">
        <f t="shared" si="141"/>
        <v>1.2293488636780849</v>
      </c>
      <c r="CH88" s="208">
        <f t="shared" ref="CH88" si="178">+CD88*CE88</f>
        <v>0</v>
      </c>
      <c r="CI88" s="209">
        <f t="shared" ref="CI88" si="179">+CD88*CF88</f>
        <v>0</v>
      </c>
      <c r="CJ88" s="210">
        <f t="shared" ref="CJ88" si="180">CD88*CG88</f>
        <v>0</v>
      </c>
      <c r="CK88" s="548">
        <v>200</v>
      </c>
      <c r="CL88" s="548">
        <v>1200</v>
      </c>
      <c r="CM88" s="276">
        <f>CL88/30*J88</f>
        <v>800</v>
      </c>
      <c r="CN88" s="548">
        <f>(CK88/30*J88)*CG88</f>
        <v>163.91318182374468</v>
      </c>
      <c r="CO88" s="1390">
        <v>163.91</v>
      </c>
      <c r="CP88" s="277">
        <f t="shared" si="146"/>
        <v>0</v>
      </c>
      <c r="CQ88" s="277">
        <f>CO88*CD88</f>
        <v>0</v>
      </c>
      <c r="CR88" s="1371" t="e">
        <f t="shared" si="147"/>
        <v>#DIV/0!</v>
      </c>
      <c r="CS88" s="1324"/>
      <c r="CT88" s="1279"/>
      <c r="CU88" s="1271"/>
      <c r="CV88" s="1279">
        <f t="shared" ref="CV88:CV100" si="181">SUM(W88:AX88)*CO88</f>
        <v>0</v>
      </c>
      <c r="CW88" s="1324"/>
      <c r="CX88" s="1391">
        <f t="shared" si="150"/>
        <v>0</v>
      </c>
      <c r="CY88" s="1392">
        <f t="shared" si="151"/>
        <v>0</v>
      </c>
      <c r="CZ88" s="1393">
        <f t="shared" si="152"/>
        <v>0</v>
      </c>
      <c r="DA88" s="1391">
        <f t="shared" si="153"/>
        <v>0</v>
      </c>
      <c r="DB88" s="1392">
        <f t="shared" si="154"/>
        <v>0</v>
      </c>
      <c r="DC88" s="1393">
        <f t="shared" si="155"/>
        <v>0</v>
      </c>
      <c r="DD88" s="1294">
        <f t="shared" si="156"/>
        <v>0</v>
      </c>
      <c r="DE88" s="1295">
        <f t="shared" si="157"/>
        <v>0</v>
      </c>
      <c r="DF88" s="1296">
        <f t="shared" si="158"/>
        <v>0</v>
      </c>
      <c r="DG88" s="1294">
        <f t="shared" si="159"/>
        <v>0</v>
      </c>
      <c r="DH88" s="1295">
        <f t="shared" si="160"/>
        <v>0</v>
      </c>
      <c r="DI88" s="1296">
        <f t="shared" si="161"/>
        <v>0</v>
      </c>
      <c r="DJ88" s="1294">
        <f t="shared" si="162"/>
        <v>0</v>
      </c>
      <c r="DK88" s="1295">
        <f t="shared" si="163"/>
        <v>0</v>
      </c>
      <c r="DL88" s="1296">
        <f t="shared" si="164"/>
        <v>0</v>
      </c>
      <c r="DM88" s="1294">
        <f t="shared" si="165"/>
        <v>0</v>
      </c>
      <c r="DN88" s="1295">
        <f t="shared" si="166"/>
        <v>0</v>
      </c>
      <c r="DO88" s="1296">
        <f t="shared" si="167"/>
        <v>0</v>
      </c>
      <c r="DP88" s="1294">
        <f t="shared" si="168"/>
        <v>0</v>
      </c>
      <c r="DQ88" s="1295">
        <f t="shared" si="169"/>
        <v>0</v>
      </c>
      <c r="DR88" s="1296">
        <f t="shared" si="170"/>
        <v>0</v>
      </c>
      <c r="DS88" s="1271"/>
      <c r="DT88" s="1271"/>
      <c r="DU88" s="1271"/>
      <c r="DV88" s="1271"/>
      <c r="DW88" s="1271"/>
      <c r="DX88" s="1271"/>
      <c r="DY88" s="1271"/>
      <c r="DZ88" s="1229"/>
      <c r="EA88" s="1229"/>
      <c r="EB88" s="1229"/>
      <c r="EC88" s="1229"/>
      <c r="ED88" s="1229"/>
      <c r="EE88" s="1229"/>
      <c r="EF88" s="1229"/>
      <c r="EG88" s="1229"/>
      <c r="EH88" s="1229"/>
      <c r="EI88" s="1229"/>
      <c r="EJ88" s="1229"/>
      <c r="EK88" s="1229"/>
      <c r="EL88" s="1229"/>
      <c r="EM88" s="1229"/>
      <c r="EN88" s="1229"/>
      <c r="EO88" s="1229"/>
      <c r="EP88" s="1229"/>
      <c r="EQ88" s="1229"/>
      <c r="ER88" s="1229"/>
      <c r="ES88" s="1229"/>
      <c r="ET88" s="1229"/>
      <c r="EU88" s="1229"/>
      <c r="EV88" s="1229"/>
      <c r="EW88" s="1229"/>
      <c r="EX88" s="1229"/>
      <c r="EY88" s="1229"/>
      <c r="EZ88" s="1229"/>
      <c r="FA88" s="1229"/>
      <c r="FB88" s="1229"/>
      <c r="FC88" s="1229"/>
      <c r="FD88" s="1229"/>
      <c r="FE88" s="1229"/>
      <c r="FF88" s="1229"/>
      <c r="FG88" s="1229"/>
      <c r="FH88" s="1229"/>
      <c r="FI88" s="1229"/>
      <c r="FJ88" s="1229"/>
      <c r="FK88" s="1229"/>
      <c r="FL88" s="1229"/>
      <c r="FM88" s="1229"/>
      <c r="FN88" s="1229"/>
      <c r="FO88" s="1229"/>
      <c r="FP88" s="1229"/>
      <c r="FQ88" s="1229"/>
      <c r="FR88" s="1229"/>
      <c r="FS88" s="1229"/>
      <c r="FT88" s="1229"/>
      <c r="FU88" s="1229"/>
      <c r="FV88" s="1229"/>
      <c r="FW88" s="1229"/>
      <c r="FX88" s="1229"/>
      <c r="FY88" s="1229"/>
      <c r="FZ88" s="1229"/>
      <c r="GA88" s="1229"/>
      <c r="GB88" s="1229"/>
      <c r="GC88" s="1229"/>
      <c r="GD88" s="1229"/>
      <c r="GE88" s="1229"/>
      <c r="GF88" s="1229"/>
      <c r="GG88" s="1229"/>
      <c r="GH88" s="1229"/>
      <c r="GI88" s="1229"/>
      <c r="GJ88" s="1229"/>
      <c r="GK88" s="1229"/>
      <c r="GL88" s="1229"/>
      <c r="GM88" s="1229"/>
      <c r="GN88" s="1229"/>
      <c r="GO88" s="1229"/>
      <c r="GP88" s="1229"/>
      <c r="GQ88" s="1229"/>
      <c r="GR88" s="1229"/>
      <c r="GS88" s="1229"/>
      <c r="GT88" s="1229"/>
      <c r="GU88" s="1229"/>
      <c r="GV88" s="1229"/>
      <c r="GW88" s="1229"/>
      <c r="GX88" s="1229"/>
      <c r="GY88" s="1229"/>
      <c r="GZ88" s="1229"/>
      <c r="HA88" s="1229"/>
      <c r="HB88" s="1229"/>
      <c r="HC88" s="1229"/>
      <c r="HD88" s="1229"/>
      <c r="HE88" s="1229"/>
      <c r="HF88" s="1229"/>
      <c r="HG88" s="1229"/>
      <c r="HH88" s="1229"/>
      <c r="HI88" s="1229"/>
      <c r="HJ88" s="1229"/>
      <c r="HK88" s="1229"/>
      <c r="HL88" s="1229"/>
      <c r="HM88" s="1229"/>
      <c r="HN88" s="1229"/>
      <c r="HO88" s="1229"/>
      <c r="HP88" s="1229"/>
      <c r="HQ88" s="1229"/>
      <c r="HR88" s="1229"/>
      <c r="HS88" s="1229"/>
      <c r="HT88" s="1229"/>
      <c r="HU88" s="1229"/>
      <c r="HV88" s="1229"/>
      <c r="HW88" s="1229"/>
      <c r="HX88" s="1229"/>
      <c r="HY88" s="1229"/>
      <c r="HZ88" s="1229"/>
      <c r="IA88" s="1229"/>
      <c r="IB88" s="1229"/>
      <c r="IC88" s="1229"/>
      <c r="ID88" s="1229"/>
      <c r="IE88" s="1229"/>
      <c r="IF88" s="1229"/>
      <c r="IG88" s="1229"/>
      <c r="IH88" s="1229"/>
      <c r="II88" s="1229"/>
      <c r="IJ88" s="1229"/>
      <c r="IK88" s="1229"/>
      <c r="IL88" s="1229"/>
      <c r="IM88" s="1229"/>
      <c r="IN88" s="1229"/>
      <c r="IO88" s="1229"/>
      <c r="IP88" s="1229"/>
      <c r="IQ88" s="1229"/>
      <c r="IR88" s="1229"/>
      <c r="IS88" s="1229"/>
      <c r="IT88" s="1229"/>
      <c r="IU88" s="1229"/>
      <c r="IV88" s="1229"/>
      <c r="IW88" s="1229"/>
      <c r="IX88" s="1229"/>
      <c r="IY88" s="1229"/>
      <c r="IZ88" s="1229"/>
      <c r="JA88" s="1229"/>
      <c r="JB88" s="1229"/>
      <c r="JC88" s="1229"/>
      <c r="JD88" s="1229"/>
      <c r="JE88" s="1229"/>
      <c r="JF88" s="1229"/>
      <c r="JG88" s="1229"/>
      <c r="JH88" s="1229"/>
      <c r="JI88" s="1229"/>
      <c r="JJ88" s="1229"/>
      <c r="JK88" s="1229"/>
      <c r="JL88" s="1229"/>
      <c r="JM88" s="1229"/>
      <c r="JN88" s="1229"/>
      <c r="JO88" s="1229"/>
      <c r="JP88" s="1229"/>
      <c r="JQ88" s="1229"/>
      <c r="JR88" s="1229"/>
      <c r="JS88" s="1229"/>
      <c r="JT88" s="1229"/>
      <c r="JU88" s="1229"/>
      <c r="JV88" s="1229"/>
      <c r="JW88" s="1229"/>
    </row>
    <row r="89" spans="1:283" s="1372" customFormat="1" ht="15.6" hidden="1" customHeight="1">
      <c r="A89" s="1366"/>
      <c r="B89" s="1271"/>
      <c r="C89" s="149" t="s">
        <v>368</v>
      </c>
      <c r="D89" s="151">
        <v>0.3125</v>
      </c>
      <c r="E89" s="151" t="s">
        <v>304</v>
      </c>
      <c r="F89" s="151" t="s">
        <v>305</v>
      </c>
      <c r="G89" s="1337" t="str">
        <f>IF(D89&lt;=0.541,"DAY",(IF(D89&lt;=0.74930556,"EARLY",(IF(D89&lt;=0.97916667,"PRIME","LATE")))))</f>
        <v>DAY</v>
      </c>
      <c r="H89" s="1356" t="s">
        <v>295</v>
      </c>
      <c r="I89" s="1306" t="s">
        <v>306</v>
      </c>
      <c r="J89" s="1306" t="s">
        <v>314</v>
      </c>
      <c r="K89" s="1373"/>
      <c r="L89" s="1373"/>
      <c r="M89" s="1373"/>
      <c r="N89" s="1373"/>
      <c r="O89" s="1373"/>
      <c r="P89" s="1374"/>
      <c r="Q89" s="1374"/>
      <c r="R89" s="1373"/>
      <c r="S89" s="1373"/>
      <c r="T89" s="1373"/>
      <c r="U89" s="1373"/>
      <c r="V89" s="1373"/>
      <c r="W89" s="1374"/>
      <c r="X89" s="1374"/>
      <c r="Y89" s="1373"/>
      <c r="Z89" s="1373"/>
      <c r="AA89" s="1373"/>
      <c r="AB89" s="1373"/>
      <c r="AC89" s="1373"/>
      <c r="AD89" s="1374"/>
      <c r="AE89" s="1374"/>
      <c r="AF89" s="1373"/>
      <c r="AG89" s="1373"/>
      <c r="AH89" s="1373"/>
      <c r="AI89" s="1373"/>
      <c r="AJ89" s="1373"/>
      <c r="AK89" s="1374"/>
      <c r="AL89" s="1374"/>
      <c r="AM89" s="1373"/>
      <c r="AN89" s="1373"/>
      <c r="AO89" s="1373"/>
      <c r="AP89" s="1373"/>
      <c r="AQ89" s="1373"/>
      <c r="AR89" s="1374"/>
      <c r="AS89" s="1374"/>
      <c r="AT89" s="1373"/>
      <c r="AU89" s="1373"/>
      <c r="AV89" s="1373"/>
      <c r="AW89" s="1373"/>
      <c r="AX89" s="1373"/>
      <c r="AY89" s="1374"/>
      <c r="AZ89" s="1374"/>
      <c r="BA89" s="1373"/>
      <c r="BB89" s="1373"/>
      <c r="BC89" s="1373"/>
      <c r="BD89" s="1373"/>
      <c r="BE89" s="1373"/>
      <c r="BF89" s="1374"/>
      <c r="BG89" s="1374"/>
      <c r="BH89" s="1373"/>
      <c r="BI89" s="1373"/>
      <c r="BJ89" s="1373"/>
      <c r="BK89" s="1373"/>
      <c r="BL89" s="1373"/>
      <c r="BM89" s="1374"/>
      <c r="BN89" s="1374"/>
      <c r="BO89" s="1373"/>
      <c r="BP89" s="1373"/>
      <c r="BQ89" s="1373"/>
      <c r="BR89" s="1373"/>
      <c r="BS89" s="1373"/>
      <c r="BT89" s="1374"/>
      <c r="BU89" s="1374"/>
      <c r="BV89" s="1373"/>
      <c r="BW89" s="1373"/>
      <c r="BX89" s="1373"/>
      <c r="BY89" s="1373"/>
      <c r="BZ89" s="1373"/>
      <c r="CA89" s="1374"/>
      <c r="CB89" s="1374"/>
      <c r="CC89" s="1373"/>
      <c r="CD89" s="1375">
        <f t="shared" si="177"/>
        <v>0</v>
      </c>
      <c r="CE89" s="144">
        <v>1.7</v>
      </c>
      <c r="CF89" s="145">
        <v>0.8</v>
      </c>
      <c r="CG89" s="331">
        <f t="shared" si="141"/>
        <v>1.3149217975547969</v>
      </c>
      <c r="CH89" s="153">
        <f>+CD89*CE89</f>
        <v>0</v>
      </c>
      <c r="CI89" s="147">
        <f>+CD89*CF89</f>
        <v>0</v>
      </c>
      <c r="CJ89" s="148">
        <f>CD89*CG89</f>
        <v>0</v>
      </c>
      <c r="CK89" s="549">
        <v>200</v>
      </c>
      <c r="CL89" s="549">
        <v>1400</v>
      </c>
      <c r="CM89" s="276">
        <f>CL89/30*J89</f>
        <v>933.33333333333326</v>
      </c>
      <c r="CN89" s="548">
        <f>(CK89/30*J89)*CG89</f>
        <v>175.32290634063961</v>
      </c>
      <c r="CO89" s="1394">
        <v>175.32</v>
      </c>
      <c r="CP89" s="250">
        <f t="shared" si="146"/>
        <v>0</v>
      </c>
      <c r="CQ89" s="250">
        <f>CO89*CD89</f>
        <v>0</v>
      </c>
      <c r="CR89" s="1376" t="e">
        <f t="shared" si="147"/>
        <v>#DIV/0!</v>
      </c>
      <c r="CS89" s="1293"/>
      <c r="CT89" s="1279"/>
      <c r="CU89" s="1271"/>
      <c r="CV89" s="1279">
        <f t="shared" si="181"/>
        <v>0</v>
      </c>
      <c r="CW89" s="1293"/>
      <c r="CX89" s="1294">
        <f t="shared" si="150"/>
        <v>0</v>
      </c>
      <c r="CY89" s="1295">
        <f t="shared" si="151"/>
        <v>0</v>
      </c>
      <c r="CZ89" s="1296">
        <f t="shared" si="152"/>
        <v>0</v>
      </c>
      <c r="DA89" s="1294">
        <f t="shared" si="153"/>
        <v>0</v>
      </c>
      <c r="DB89" s="1295">
        <f t="shared" si="154"/>
        <v>0</v>
      </c>
      <c r="DC89" s="1296">
        <f t="shared" si="155"/>
        <v>0</v>
      </c>
      <c r="DD89" s="1294">
        <f t="shared" si="156"/>
        <v>0</v>
      </c>
      <c r="DE89" s="1295">
        <f t="shared" si="157"/>
        <v>0</v>
      </c>
      <c r="DF89" s="1296">
        <f t="shared" si="158"/>
        <v>0</v>
      </c>
      <c r="DG89" s="1294">
        <f t="shared" si="159"/>
        <v>0</v>
      </c>
      <c r="DH89" s="1295">
        <f t="shared" si="160"/>
        <v>0</v>
      </c>
      <c r="DI89" s="1296">
        <f t="shared" si="161"/>
        <v>0</v>
      </c>
      <c r="DJ89" s="1294">
        <f t="shared" si="162"/>
        <v>0</v>
      </c>
      <c r="DK89" s="1295">
        <f t="shared" si="163"/>
        <v>0</v>
      </c>
      <c r="DL89" s="1296">
        <f t="shared" si="164"/>
        <v>0</v>
      </c>
      <c r="DM89" s="1294">
        <f t="shared" si="165"/>
        <v>0</v>
      </c>
      <c r="DN89" s="1295">
        <f t="shared" si="166"/>
        <v>0</v>
      </c>
      <c r="DO89" s="1296">
        <f t="shared" si="167"/>
        <v>0</v>
      </c>
      <c r="DP89" s="1294">
        <f t="shared" si="168"/>
        <v>0</v>
      </c>
      <c r="DQ89" s="1295">
        <f t="shared" si="169"/>
        <v>0</v>
      </c>
      <c r="DR89" s="1296">
        <f t="shared" si="170"/>
        <v>0</v>
      </c>
      <c r="DS89" s="1271"/>
      <c r="DT89" s="1271"/>
      <c r="DU89" s="1271"/>
      <c r="DV89" s="1271"/>
      <c r="DW89" s="1271"/>
      <c r="DX89" s="1271"/>
      <c r="DY89" s="1271"/>
      <c r="DZ89" s="1229"/>
      <c r="EA89" s="1229"/>
      <c r="EB89" s="1229"/>
      <c r="EC89" s="1229"/>
      <c r="ED89" s="1229"/>
      <c r="EE89" s="1229"/>
      <c r="EF89" s="1229"/>
      <c r="EG89" s="1229"/>
      <c r="EH89" s="1229"/>
      <c r="EI89" s="1229"/>
      <c r="EJ89" s="1229"/>
      <c r="EK89" s="1229"/>
      <c r="EL89" s="1229"/>
      <c r="EM89" s="1229"/>
      <c r="EN89" s="1229"/>
      <c r="EO89" s="1229"/>
      <c r="EP89" s="1229"/>
      <c r="EQ89" s="1229"/>
      <c r="ER89" s="1229"/>
      <c r="ES89" s="1229"/>
      <c r="ET89" s="1229"/>
      <c r="EU89" s="1229"/>
      <c r="EV89" s="1229"/>
      <c r="EW89" s="1229"/>
      <c r="EX89" s="1229"/>
      <c r="EY89" s="1229"/>
      <c r="EZ89" s="1229"/>
      <c r="FA89" s="1229"/>
      <c r="FB89" s="1229"/>
      <c r="FC89" s="1229"/>
      <c r="FD89" s="1229"/>
      <c r="FE89" s="1229"/>
      <c r="FF89" s="1229"/>
      <c r="FG89" s="1229"/>
      <c r="FH89" s="1229"/>
      <c r="FI89" s="1229"/>
      <c r="FJ89" s="1229"/>
      <c r="FK89" s="1229"/>
      <c r="FL89" s="1229"/>
      <c r="FM89" s="1229"/>
      <c r="FN89" s="1229"/>
      <c r="FO89" s="1229"/>
      <c r="FP89" s="1229"/>
      <c r="FQ89" s="1229"/>
      <c r="FR89" s="1229"/>
      <c r="FS89" s="1229"/>
      <c r="FT89" s="1229"/>
      <c r="FU89" s="1229"/>
      <c r="FV89" s="1229"/>
      <c r="FW89" s="1229"/>
      <c r="FX89" s="1229"/>
      <c r="FY89" s="1229"/>
      <c r="FZ89" s="1229"/>
      <c r="GA89" s="1229"/>
      <c r="GB89" s="1229"/>
      <c r="GC89" s="1229"/>
      <c r="GD89" s="1229"/>
      <c r="GE89" s="1229"/>
      <c r="GF89" s="1229"/>
      <c r="GG89" s="1229"/>
      <c r="GH89" s="1229"/>
      <c r="GI89" s="1229"/>
      <c r="GJ89" s="1229"/>
      <c r="GK89" s="1229"/>
      <c r="GL89" s="1229"/>
      <c r="GM89" s="1229"/>
      <c r="GN89" s="1229"/>
      <c r="GO89" s="1229"/>
      <c r="GP89" s="1229"/>
      <c r="GQ89" s="1229"/>
      <c r="GR89" s="1229"/>
      <c r="GS89" s="1229"/>
      <c r="GT89" s="1229"/>
      <c r="GU89" s="1229"/>
      <c r="GV89" s="1229"/>
      <c r="GW89" s="1229"/>
      <c r="GX89" s="1229"/>
      <c r="GY89" s="1229"/>
      <c r="GZ89" s="1229"/>
      <c r="HA89" s="1229"/>
      <c r="HB89" s="1229"/>
      <c r="HC89" s="1229"/>
      <c r="HD89" s="1229"/>
      <c r="HE89" s="1229"/>
      <c r="HF89" s="1229"/>
      <c r="HG89" s="1229"/>
      <c r="HH89" s="1229"/>
      <c r="HI89" s="1229"/>
      <c r="HJ89" s="1229"/>
      <c r="HK89" s="1229"/>
      <c r="HL89" s="1229"/>
      <c r="HM89" s="1229"/>
      <c r="HN89" s="1229"/>
      <c r="HO89" s="1229"/>
      <c r="HP89" s="1229"/>
      <c r="HQ89" s="1229"/>
      <c r="HR89" s="1229"/>
      <c r="HS89" s="1229"/>
      <c r="HT89" s="1229"/>
      <c r="HU89" s="1229"/>
      <c r="HV89" s="1229"/>
      <c r="HW89" s="1229"/>
      <c r="HX89" s="1229"/>
      <c r="HY89" s="1229"/>
      <c r="HZ89" s="1229"/>
      <c r="IA89" s="1229"/>
      <c r="IB89" s="1229"/>
      <c r="IC89" s="1229"/>
      <c r="ID89" s="1229"/>
      <c r="IE89" s="1229"/>
      <c r="IF89" s="1229"/>
      <c r="IG89" s="1229"/>
      <c r="IH89" s="1229"/>
      <c r="II89" s="1229"/>
      <c r="IJ89" s="1229"/>
      <c r="IK89" s="1229"/>
      <c r="IL89" s="1229"/>
      <c r="IM89" s="1229"/>
      <c r="IN89" s="1229"/>
      <c r="IO89" s="1229"/>
      <c r="IP89" s="1229"/>
      <c r="IQ89" s="1229"/>
      <c r="IR89" s="1229"/>
      <c r="IS89" s="1229"/>
      <c r="IT89" s="1229"/>
      <c r="IU89" s="1229"/>
      <c r="IV89" s="1229"/>
      <c r="IW89" s="1229"/>
      <c r="IX89" s="1229"/>
      <c r="IY89" s="1229"/>
      <c r="IZ89" s="1229"/>
      <c r="JA89" s="1229"/>
      <c r="JB89" s="1229"/>
      <c r="JC89" s="1229"/>
      <c r="JD89" s="1229"/>
      <c r="JE89" s="1229"/>
      <c r="JF89" s="1229"/>
      <c r="JG89" s="1229"/>
      <c r="JH89" s="1229"/>
      <c r="JI89" s="1229"/>
      <c r="JJ89" s="1229"/>
      <c r="JK89" s="1229"/>
      <c r="JL89" s="1229"/>
      <c r="JM89" s="1229"/>
      <c r="JN89" s="1229"/>
      <c r="JO89" s="1229"/>
      <c r="JP89" s="1229"/>
      <c r="JQ89" s="1229"/>
      <c r="JR89" s="1229"/>
      <c r="JS89" s="1229"/>
      <c r="JT89" s="1229"/>
      <c r="JU89" s="1229"/>
      <c r="JV89" s="1229"/>
      <c r="JW89" s="1229"/>
    </row>
    <row r="90" spans="1:283" s="1372" customFormat="1" ht="15.6" hidden="1" customHeight="1">
      <c r="A90" s="1366"/>
      <c r="B90" s="1271"/>
      <c r="C90" s="149" t="s">
        <v>378</v>
      </c>
      <c r="D90" s="151">
        <v>0.48958333333333331</v>
      </c>
      <c r="E90" s="151" t="s">
        <v>322</v>
      </c>
      <c r="F90" s="151" t="s">
        <v>305</v>
      </c>
      <c r="G90" s="1337" t="str">
        <f t="shared" ref="G90" si="182">IF(D90&lt;=0.541,"DAY",(IF(D90&lt;=0.74930556,"EARLY",(IF(D90&lt;=0.97916667,"PRIME","LATE")))))</f>
        <v>DAY</v>
      </c>
      <c r="H90" s="1356" t="s">
        <v>295</v>
      </c>
      <c r="I90" s="1306" t="s">
        <v>306</v>
      </c>
      <c r="J90" s="1306" t="s">
        <v>314</v>
      </c>
      <c r="K90" s="1373"/>
      <c r="L90" s="1373"/>
      <c r="M90" s="1373"/>
      <c r="N90" s="1373"/>
      <c r="O90" s="1373"/>
      <c r="P90" s="1374"/>
      <c r="Q90" s="1374"/>
      <c r="R90" s="1373"/>
      <c r="S90" s="1373"/>
      <c r="T90" s="1373"/>
      <c r="U90" s="1373"/>
      <c r="V90" s="1373"/>
      <c r="W90" s="1374"/>
      <c r="X90" s="1374"/>
      <c r="Y90" s="1373"/>
      <c r="Z90" s="1373"/>
      <c r="AA90" s="1373"/>
      <c r="AB90" s="1373"/>
      <c r="AC90" s="1373"/>
      <c r="AD90" s="1374"/>
      <c r="AE90" s="1374"/>
      <c r="AF90" s="1373"/>
      <c r="AG90" s="1373"/>
      <c r="AH90" s="1373"/>
      <c r="AI90" s="1373"/>
      <c r="AJ90" s="1373"/>
      <c r="AK90" s="1374"/>
      <c r="AL90" s="1374"/>
      <c r="AM90" s="1373"/>
      <c r="AN90" s="1373"/>
      <c r="AO90" s="1373"/>
      <c r="AP90" s="1373"/>
      <c r="AQ90" s="1373"/>
      <c r="AR90" s="1374"/>
      <c r="AS90" s="1374"/>
      <c r="AT90" s="1373"/>
      <c r="AU90" s="1373"/>
      <c r="AV90" s="1373"/>
      <c r="AW90" s="1373"/>
      <c r="AX90" s="1373"/>
      <c r="AY90" s="1374"/>
      <c r="AZ90" s="1374"/>
      <c r="BA90" s="1373"/>
      <c r="BB90" s="1373"/>
      <c r="BC90" s="1373"/>
      <c r="BD90" s="1373"/>
      <c r="BE90" s="1373"/>
      <c r="BF90" s="1374"/>
      <c r="BG90" s="1374"/>
      <c r="BH90" s="1373"/>
      <c r="BI90" s="1373"/>
      <c r="BJ90" s="1373"/>
      <c r="BK90" s="1373"/>
      <c r="BL90" s="1373"/>
      <c r="BM90" s="1374"/>
      <c r="BN90" s="1374"/>
      <c r="BO90" s="1373"/>
      <c r="BP90" s="1373"/>
      <c r="BQ90" s="1373"/>
      <c r="BR90" s="1373"/>
      <c r="BS90" s="1373"/>
      <c r="BT90" s="1374"/>
      <c r="BU90" s="1374"/>
      <c r="BV90" s="1373"/>
      <c r="BW90" s="1373"/>
      <c r="BX90" s="1373"/>
      <c r="BY90" s="1373"/>
      <c r="BZ90" s="1373"/>
      <c r="CA90" s="1374"/>
      <c r="CB90" s="1374"/>
      <c r="CC90" s="1373"/>
      <c r="CD90" s="1375">
        <f t="shared" si="177"/>
        <v>0</v>
      </c>
      <c r="CE90" s="144">
        <v>1.3</v>
      </c>
      <c r="CF90" s="145">
        <v>0.2</v>
      </c>
      <c r="CG90" s="331">
        <f t="shared" si="141"/>
        <v>0.82934886367808491</v>
      </c>
      <c r="CH90" s="153">
        <f t="shared" ref="CH90" si="183">+CD90*CE90</f>
        <v>0</v>
      </c>
      <c r="CI90" s="147">
        <f t="shared" ref="CI90" si="184">+CD90*CF90</f>
        <v>0</v>
      </c>
      <c r="CJ90" s="148">
        <f t="shared" ref="CJ90" si="185">CD90*CG90</f>
        <v>0</v>
      </c>
      <c r="CK90" s="549">
        <v>280</v>
      </c>
      <c r="CL90" s="549">
        <v>1000</v>
      </c>
      <c r="CM90" s="276">
        <f t="shared" ref="CM90:CM91" si="186">CL90/30*J90</f>
        <v>666.66666666666674</v>
      </c>
      <c r="CN90" s="548">
        <f>(CK90/30*J90)*CG90</f>
        <v>154.81178788657587</v>
      </c>
      <c r="CO90" s="1394">
        <v>154.81178788657587</v>
      </c>
      <c r="CP90" s="250">
        <f t="shared" si="146"/>
        <v>0</v>
      </c>
      <c r="CQ90" s="250">
        <f t="shared" ref="CQ90:CQ100" si="187">CO90*CD90</f>
        <v>0</v>
      </c>
      <c r="CR90" s="1376" t="e">
        <f t="shared" si="147"/>
        <v>#DIV/0!</v>
      </c>
      <c r="CS90" s="1324"/>
      <c r="CT90" s="1279"/>
      <c r="CU90" s="1271"/>
      <c r="CV90" s="1279">
        <f t="shared" si="181"/>
        <v>0</v>
      </c>
      <c r="CW90" s="1324"/>
      <c r="CX90" s="1294">
        <f t="shared" si="150"/>
        <v>0</v>
      </c>
      <c r="CY90" s="1295">
        <f t="shared" si="151"/>
        <v>0</v>
      </c>
      <c r="CZ90" s="1296">
        <f t="shared" si="152"/>
        <v>0</v>
      </c>
      <c r="DA90" s="1294">
        <f t="shared" si="153"/>
        <v>0</v>
      </c>
      <c r="DB90" s="1295">
        <f t="shared" si="154"/>
        <v>0</v>
      </c>
      <c r="DC90" s="1296">
        <f t="shared" si="155"/>
        <v>0</v>
      </c>
      <c r="DD90" s="1294">
        <f t="shared" si="156"/>
        <v>0</v>
      </c>
      <c r="DE90" s="1295">
        <f t="shared" si="157"/>
        <v>0</v>
      </c>
      <c r="DF90" s="1296">
        <f t="shared" si="158"/>
        <v>0</v>
      </c>
      <c r="DG90" s="1294">
        <f t="shared" si="159"/>
        <v>0</v>
      </c>
      <c r="DH90" s="1295">
        <f t="shared" si="160"/>
        <v>0</v>
      </c>
      <c r="DI90" s="1296">
        <f t="shared" si="161"/>
        <v>0</v>
      </c>
      <c r="DJ90" s="1294">
        <f t="shared" si="162"/>
        <v>0</v>
      </c>
      <c r="DK90" s="1295">
        <f t="shared" si="163"/>
        <v>0</v>
      </c>
      <c r="DL90" s="1296">
        <f t="shared" si="164"/>
        <v>0</v>
      </c>
      <c r="DM90" s="1294">
        <f t="shared" si="165"/>
        <v>0</v>
      </c>
      <c r="DN90" s="1295">
        <f t="shared" si="166"/>
        <v>0</v>
      </c>
      <c r="DO90" s="1296">
        <f t="shared" si="167"/>
        <v>0</v>
      </c>
      <c r="DP90" s="1294">
        <f t="shared" si="168"/>
        <v>0</v>
      </c>
      <c r="DQ90" s="1295">
        <f t="shared" si="169"/>
        <v>0</v>
      </c>
      <c r="DR90" s="1296">
        <f t="shared" si="170"/>
        <v>0</v>
      </c>
      <c r="DS90" s="1271"/>
      <c r="DT90" s="1271"/>
      <c r="DU90" s="1271"/>
      <c r="DV90" s="1271"/>
      <c r="DW90" s="1271"/>
      <c r="DX90" s="1271"/>
      <c r="DY90" s="1271"/>
      <c r="DZ90" s="1229"/>
      <c r="EA90" s="1229"/>
      <c r="EB90" s="1229"/>
      <c r="EC90" s="1229"/>
      <c r="ED90" s="1229"/>
      <c r="EE90" s="1229"/>
      <c r="EF90" s="1229"/>
      <c r="EG90" s="1229"/>
      <c r="EH90" s="1229"/>
      <c r="EI90" s="1229"/>
      <c r="EJ90" s="1229"/>
      <c r="EK90" s="1229"/>
      <c r="EL90" s="1229"/>
      <c r="EM90" s="1229"/>
      <c r="EN90" s="1229"/>
      <c r="EO90" s="1229"/>
      <c r="EP90" s="1229"/>
      <c r="EQ90" s="1229"/>
      <c r="ER90" s="1229"/>
      <c r="ES90" s="1229"/>
      <c r="ET90" s="1229"/>
      <c r="EU90" s="1229"/>
      <c r="EV90" s="1229"/>
      <c r="EW90" s="1229"/>
      <c r="EX90" s="1229"/>
      <c r="EY90" s="1229"/>
      <c r="EZ90" s="1229"/>
      <c r="FA90" s="1229"/>
      <c r="FB90" s="1229"/>
      <c r="FC90" s="1229"/>
      <c r="FD90" s="1229"/>
      <c r="FE90" s="1229"/>
      <c r="FF90" s="1229"/>
      <c r="FG90" s="1229"/>
      <c r="FH90" s="1229"/>
      <c r="FI90" s="1229"/>
      <c r="FJ90" s="1229"/>
      <c r="FK90" s="1229"/>
      <c r="FL90" s="1229"/>
      <c r="FM90" s="1229"/>
      <c r="FN90" s="1229"/>
      <c r="FO90" s="1229"/>
      <c r="FP90" s="1229"/>
      <c r="FQ90" s="1229"/>
      <c r="FR90" s="1229"/>
      <c r="FS90" s="1229"/>
      <c r="FT90" s="1229"/>
      <c r="FU90" s="1229"/>
      <c r="FV90" s="1229"/>
      <c r="FW90" s="1229"/>
      <c r="FX90" s="1229"/>
      <c r="FY90" s="1229"/>
      <c r="FZ90" s="1229"/>
      <c r="GA90" s="1229"/>
      <c r="GB90" s="1229"/>
      <c r="GC90" s="1229"/>
      <c r="GD90" s="1229"/>
      <c r="GE90" s="1229"/>
      <c r="GF90" s="1229"/>
      <c r="GG90" s="1229"/>
      <c r="GH90" s="1229"/>
      <c r="GI90" s="1229"/>
      <c r="GJ90" s="1229"/>
      <c r="GK90" s="1229"/>
      <c r="GL90" s="1229"/>
      <c r="GM90" s="1229"/>
      <c r="GN90" s="1229"/>
      <c r="GO90" s="1229"/>
      <c r="GP90" s="1229"/>
      <c r="GQ90" s="1229"/>
      <c r="GR90" s="1229"/>
      <c r="GS90" s="1229"/>
      <c r="GT90" s="1229"/>
      <c r="GU90" s="1229"/>
      <c r="GV90" s="1229"/>
      <c r="GW90" s="1229"/>
      <c r="GX90" s="1229"/>
      <c r="GY90" s="1229"/>
      <c r="GZ90" s="1229"/>
      <c r="HA90" s="1229"/>
      <c r="HB90" s="1229"/>
      <c r="HC90" s="1229"/>
      <c r="HD90" s="1229"/>
      <c r="HE90" s="1229"/>
      <c r="HF90" s="1229"/>
      <c r="HG90" s="1229"/>
      <c r="HH90" s="1229"/>
      <c r="HI90" s="1229"/>
      <c r="HJ90" s="1229"/>
      <c r="HK90" s="1229"/>
      <c r="HL90" s="1229"/>
      <c r="HM90" s="1229"/>
      <c r="HN90" s="1229"/>
      <c r="HO90" s="1229"/>
      <c r="HP90" s="1229"/>
      <c r="HQ90" s="1229"/>
      <c r="HR90" s="1229"/>
      <c r="HS90" s="1229"/>
      <c r="HT90" s="1229"/>
      <c r="HU90" s="1229"/>
      <c r="HV90" s="1229"/>
      <c r="HW90" s="1229"/>
      <c r="HX90" s="1229"/>
      <c r="HY90" s="1229"/>
      <c r="HZ90" s="1229"/>
      <c r="IA90" s="1229"/>
      <c r="IB90" s="1229"/>
      <c r="IC90" s="1229"/>
      <c r="ID90" s="1229"/>
      <c r="IE90" s="1229"/>
      <c r="IF90" s="1229"/>
      <c r="IG90" s="1229"/>
      <c r="IH90" s="1229"/>
      <c r="II90" s="1229"/>
      <c r="IJ90" s="1229"/>
      <c r="IK90" s="1229"/>
      <c r="IL90" s="1229"/>
      <c r="IM90" s="1229"/>
      <c r="IN90" s="1229"/>
      <c r="IO90" s="1229"/>
      <c r="IP90" s="1229"/>
      <c r="IQ90" s="1229"/>
      <c r="IR90" s="1229"/>
      <c r="IS90" s="1229"/>
      <c r="IT90" s="1229"/>
      <c r="IU90" s="1229"/>
      <c r="IV90" s="1229"/>
      <c r="IW90" s="1229"/>
      <c r="IX90" s="1229"/>
      <c r="IY90" s="1229"/>
      <c r="IZ90" s="1229"/>
      <c r="JA90" s="1229"/>
      <c r="JB90" s="1229"/>
      <c r="JC90" s="1229"/>
      <c r="JD90" s="1229"/>
      <c r="JE90" s="1229"/>
      <c r="JF90" s="1229"/>
      <c r="JG90" s="1229"/>
      <c r="JH90" s="1229"/>
      <c r="JI90" s="1229"/>
      <c r="JJ90" s="1229"/>
      <c r="JK90" s="1229"/>
      <c r="JL90" s="1229"/>
      <c r="JM90" s="1229"/>
      <c r="JN90" s="1229"/>
      <c r="JO90" s="1229"/>
      <c r="JP90" s="1229"/>
      <c r="JQ90" s="1229"/>
      <c r="JR90" s="1229"/>
      <c r="JS90" s="1229"/>
      <c r="JT90" s="1229"/>
      <c r="JU90" s="1229"/>
      <c r="JV90" s="1229"/>
      <c r="JW90" s="1229"/>
    </row>
    <row r="91" spans="1:283" s="1372" customFormat="1" ht="15.6" hidden="1" customHeight="1">
      <c r="A91" s="1366"/>
      <c r="B91" s="1271"/>
      <c r="C91" s="149" t="s">
        <v>369</v>
      </c>
      <c r="D91" s="151">
        <v>0.54166666666666663</v>
      </c>
      <c r="E91" s="151" t="s">
        <v>304</v>
      </c>
      <c r="F91" s="151" t="s">
        <v>305</v>
      </c>
      <c r="G91" s="1337" t="str">
        <f>IF(D91&lt;=0.541,"DAY",(IF(D91&lt;=0.74930556,"EARLY",(IF(D91&lt;=0.97916667,"PRIME","LATE")))))</f>
        <v>EARLY</v>
      </c>
      <c r="H91" s="1356" t="s">
        <v>295</v>
      </c>
      <c r="I91" s="1306" t="s">
        <v>306</v>
      </c>
      <c r="J91" s="1306" t="s">
        <v>314</v>
      </c>
      <c r="K91" s="1373"/>
      <c r="L91" s="1373"/>
      <c r="M91" s="1373"/>
      <c r="N91" s="1373"/>
      <c r="O91" s="1373"/>
      <c r="P91" s="1374"/>
      <c r="Q91" s="1374"/>
      <c r="R91" s="1373"/>
      <c r="S91" s="1373"/>
      <c r="T91" s="1373"/>
      <c r="U91" s="1373"/>
      <c r="V91" s="1373"/>
      <c r="W91" s="1374"/>
      <c r="X91" s="1374"/>
      <c r="Y91" s="1373"/>
      <c r="Z91" s="1373"/>
      <c r="AA91" s="1373"/>
      <c r="AB91" s="1373"/>
      <c r="AC91" s="1373"/>
      <c r="AD91" s="1374"/>
      <c r="AE91" s="1374"/>
      <c r="AF91" s="1373"/>
      <c r="AG91" s="1373"/>
      <c r="AH91" s="1373"/>
      <c r="AI91" s="1373"/>
      <c r="AJ91" s="1373"/>
      <c r="AK91" s="1374"/>
      <c r="AL91" s="1374"/>
      <c r="AM91" s="1373"/>
      <c r="AN91" s="1373"/>
      <c r="AO91" s="1373"/>
      <c r="AP91" s="1373"/>
      <c r="AQ91" s="1373"/>
      <c r="AR91" s="1374"/>
      <c r="AS91" s="1374"/>
      <c r="AT91" s="1373"/>
      <c r="AU91" s="1373"/>
      <c r="AV91" s="1373"/>
      <c r="AW91" s="1373"/>
      <c r="AX91" s="1373"/>
      <c r="AY91" s="1374"/>
      <c r="AZ91" s="1374"/>
      <c r="BA91" s="1373"/>
      <c r="BB91" s="1373"/>
      <c r="BC91" s="1373"/>
      <c r="BD91" s="1373"/>
      <c r="BE91" s="1373"/>
      <c r="BF91" s="1374"/>
      <c r="BG91" s="1374"/>
      <c r="BH91" s="1373"/>
      <c r="BI91" s="1373"/>
      <c r="BJ91" s="1373"/>
      <c r="BK91" s="1373"/>
      <c r="BL91" s="1373"/>
      <c r="BM91" s="1374"/>
      <c r="BN91" s="1374"/>
      <c r="BO91" s="1373"/>
      <c r="BP91" s="1373"/>
      <c r="BQ91" s="1373"/>
      <c r="BR91" s="1373"/>
      <c r="BS91" s="1373"/>
      <c r="BT91" s="1374"/>
      <c r="BU91" s="1374"/>
      <c r="BV91" s="1373"/>
      <c r="BW91" s="1373"/>
      <c r="BX91" s="1373"/>
      <c r="BY91" s="1373"/>
      <c r="BZ91" s="1373"/>
      <c r="CA91" s="1374"/>
      <c r="CB91" s="1374"/>
      <c r="CC91" s="1373"/>
      <c r="CD91" s="1375">
        <f t="shared" si="177"/>
        <v>0</v>
      </c>
      <c r="CE91" s="144">
        <v>2</v>
      </c>
      <c r="CF91" s="145">
        <v>0.8</v>
      </c>
      <c r="CG91" s="331">
        <f t="shared" si="141"/>
        <v>1.486562396739729</v>
      </c>
      <c r="CH91" s="153">
        <f>+CD91*CE91</f>
        <v>0</v>
      </c>
      <c r="CI91" s="147">
        <f>+CD91*CF91</f>
        <v>0</v>
      </c>
      <c r="CJ91" s="148">
        <f>CD91*CG91</f>
        <v>0</v>
      </c>
      <c r="CK91" s="549">
        <v>280</v>
      </c>
      <c r="CL91" s="549">
        <v>2000</v>
      </c>
      <c r="CM91" s="276">
        <f t="shared" si="186"/>
        <v>1333.3333333333335</v>
      </c>
      <c r="CN91" s="548">
        <f>(CK91/30*J91)*CG91</f>
        <v>277.49164739141611</v>
      </c>
      <c r="CO91" s="1394">
        <v>277.49</v>
      </c>
      <c r="CP91" s="250">
        <f t="shared" si="146"/>
        <v>0</v>
      </c>
      <c r="CQ91" s="250">
        <f t="shared" si="187"/>
        <v>0</v>
      </c>
      <c r="CR91" s="1376" t="e">
        <f t="shared" si="147"/>
        <v>#DIV/0!</v>
      </c>
      <c r="CS91" s="1293"/>
      <c r="CT91" s="1279"/>
      <c r="CU91" s="1271"/>
      <c r="CV91" s="1279">
        <f t="shared" si="181"/>
        <v>0</v>
      </c>
      <c r="CW91" s="1293"/>
      <c r="CX91" s="1294">
        <f t="shared" si="150"/>
        <v>0</v>
      </c>
      <c r="CY91" s="1295">
        <f t="shared" si="151"/>
        <v>0</v>
      </c>
      <c r="CZ91" s="1296">
        <f t="shared" si="152"/>
        <v>0</v>
      </c>
      <c r="DA91" s="1294">
        <f t="shared" si="153"/>
        <v>0</v>
      </c>
      <c r="DB91" s="1295">
        <f t="shared" si="154"/>
        <v>0</v>
      </c>
      <c r="DC91" s="1296">
        <f t="shared" si="155"/>
        <v>0</v>
      </c>
      <c r="DD91" s="1294">
        <f t="shared" si="156"/>
        <v>0</v>
      </c>
      <c r="DE91" s="1295">
        <f t="shared" si="157"/>
        <v>0</v>
      </c>
      <c r="DF91" s="1296">
        <f t="shared" si="158"/>
        <v>0</v>
      </c>
      <c r="DG91" s="1294">
        <f t="shared" si="159"/>
        <v>0</v>
      </c>
      <c r="DH91" s="1295">
        <f t="shared" si="160"/>
        <v>0</v>
      </c>
      <c r="DI91" s="1296">
        <f t="shared" si="161"/>
        <v>0</v>
      </c>
      <c r="DJ91" s="1294">
        <f t="shared" si="162"/>
        <v>0</v>
      </c>
      <c r="DK91" s="1295">
        <f t="shared" si="163"/>
        <v>0</v>
      </c>
      <c r="DL91" s="1296">
        <f t="shared" si="164"/>
        <v>0</v>
      </c>
      <c r="DM91" s="1294">
        <f t="shared" si="165"/>
        <v>0</v>
      </c>
      <c r="DN91" s="1295">
        <f t="shared" si="166"/>
        <v>0</v>
      </c>
      <c r="DO91" s="1296">
        <f t="shared" si="167"/>
        <v>0</v>
      </c>
      <c r="DP91" s="1294">
        <f t="shared" si="168"/>
        <v>0</v>
      </c>
      <c r="DQ91" s="1295">
        <f t="shared" si="169"/>
        <v>0</v>
      </c>
      <c r="DR91" s="1296">
        <f t="shared" si="170"/>
        <v>0</v>
      </c>
      <c r="DS91" s="1271"/>
      <c r="DT91" s="1271"/>
      <c r="DU91" s="1271"/>
      <c r="DV91" s="1271"/>
      <c r="DW91" s="1271"/>
      <c r="DX91" s="1271"/>
      <c r="DY91" s="1271"/>
      <c r="DZ91" s="1229"/>
      <c r="EA91" s="1229"/>
      <c r="EB91" s="1229"/>
      <c r="EC91" s="1229"/>
      <c r="ED91" s="1229"/>
      <c r="EE91" s="1229"/>
      <c r="EF91" s="1229"/>
      <c r="EG91" s="1229"/>
      <c r="EH91" s="1229"/>
      <c r="EI91" s="1229"/>
      <c r="EJ91" s="1229"/>
      <c r="EK91" s="1229"/>
      <c r="EL91" s="1229"/>
      <c r="EM91" s="1229"/>
      <c r="EN91" s="1229"/>
      <c r="EO91" s="1229"/>
      <c r="EP91" s="1229"/>
      <c r="EQ91" s="1229"/>
      <c r="ER91" s="1229"/>
      <c r="ES91" s="1229"/>
      <c r="ET91" s="1229"/>
      <c r="EU91" s="1229"/>
      <c r="EV91" s="1229"/>
      <c r="EW91" s="1229"/>
      <c r="EX91" s="1229"/>
      <c r="EY91" s="1229"/>
      <c r="EZ91" s="1229"/>
      <c r="FA91" s="1229"/>
      <c r="FB91" s="1229"/>
      <c r="FC91" s="1229"/>
      <c r="FD91" s="1229"/>
      <c r="FE91" s="1229"/>
      <c r="FF91" s="1229"/>
      <c r="FG91" s="1229"/>
      <c r="FH91" s="1229"/>
      <c r="FI91" s="1229"/>
      <c r="FJ91" s="1229"/>
      <c r="FK91" s="1229"/>
      <c r="FL91" s="1229"/>
      <c r="FM91" s="1229"/>
      <c r="FN91" s="1229"/>
      <c r="FO91" s="1229"/>
      <c r="FP91" s="1229"/>
      <c r="FQ91" s="1229"/>
      <c r="FR91" s="1229"/>
      <c r="FS91" s="1229"/>
      <c r="FT91" s="1229"/>
      <c r="FU91" s="1229"/>
      <c r="FV91" s="1229"/>
      <c r="FW91" s="1229"/>
      <c r="FX91" s="1229"/>
      <c r="FY91" s="1229"/>
      <c r="FZ91" s="1229"/>
      <c r="GA91" s="1229"/>
      <c r="GB91" s="1229"/>
      <c r="GC91" s="1229"/>
      <c r="GD91" s="1229"/>
      <c r="GE91" s="1229"/>
      <c r="GF91" s="1229"/>
      <c r="GG91" s="1229"/>
      <c r="GH91" s="1229"/>
      <c r="GI91" s="1229"/>
      <c r="GJ91" s="1229"/>
      <c r="GK91" s="1229"/>
      <c r="GL91" s="1229"/>
      <c r="GM91" s="1229"/>
      <c r="GN91" s="1229"/>
      <c r="GO91" s="1229"/>
      <c r="GP91" s="1229"/>
      <c r="GQ91" s="1229"/>
      <c r="GR91" s="1229"/>
      <c r="GS91" s="1229"/>
      <c r="GT91" s="1229"/>
      <c r="GU91" s="1229"/>
      <c r="GV91" s="1229"/>
      <c r="GW91" s="1229"/>
      <c r="GX91" s="1229"/>
      <c r="GY91" s="1229"/>
      <c r="GZ91" s="1229"/>
      <c r="HA91" s="1229"/>
      <c r="HB91" s="1229"/>
      <c r="HC91" s="1229"/>
      <c r="HD91" s="1229"/>
      <c r="HE91" s="1229"/>
      <c r="HF91" s="1229"/>
      <c r="HG91" s="1229"/>
      <c r="HH91" s="1229"/>
      <c r="HI91" s="1229"/>
      <c r="HJ91" s="1229"/>
      <c r="HK91" s="1229"/>
      <c r="HL91" s="1229"/>
      <c r="HM91" s="1229"/>
      <c r="HN91" s="1229"/>
      <c r="HO91" s="1229"/>
      <c r="HP91" s="1229"/>
      <c r="HQ91" s="1229"/>
      <c r="HR91" s="1229"/>
      <c r="HS91" s="1229"/>
      <c r="HT91" s="1229"/>
      <c r="HU91" s="1229"/>
      <c r="HV91" s="1229"/>
      <c r="HW91" s="1229"/>
      <c r="HX91" s="1229"/>
      <c r="HY91" s="1229"/>
      <c r="HZ91" s="1229"/>
      <c r="IA91" s="1229"/>
      <c r="IB91" s="1229"/>
      <c r="IC91" s="1229"/>
      <c r="ID91" s="1229"/>
      <c r="IE91" s="1229"/>
      <c r="IF91" s="1229"/>
      <c r="IG91" s="1229"/>
      <c r="IH91" s="1229"/>
      <c r="II91" s="1229"/>
      <c r="IJ91" s="1229"/>
      <c r="IK91" s="1229"/>
      <c r="IL91" s="1229"/>
      <c r="IM91" s="1229"/>
      <c r="IN91" s="1229"/>
      <c r="IO91" s="1229"/>
      <c r="IP91" s="1229"/>
      <c r="IQ91" s="1229"/>
      <c r="IR91" s="1229"/>
      <c r="IS91" s="1229"/>
      <c r="IT91" s="1229"/>
      <c r="IU91" s="1229"/>
      <c r="IV91" s="1229"/>
      <c r="IW91" s="1229"/>
      <c r="IX91" s="1229"/>
      <c r="IY91" s="1229"/>
      <c r="IZ91" s="1229"/>
      <c r="JA91" s="1229"/>
      <c r="JB91" s="1229"/>
      <c r="JC91" s="1229"/>
      <c r="JD91" s="1229"/>
      <c r="JE91" s="1229"/>
      <c r="JF91" s="1229"/>
      <c r="JG91" s="1229"/>
      <c r="JH91" s="1229"/>
      <c r="JI91" s="1229"/>
      <c r="JJ91" s="1229"/>
      <c r="JK91" s="1229"/>
      <c r="JL91" s="1229"/>
      <c r="JM91" s="1229"/>
      <c r="JN91" s="1229"/>
      <c r="JO91" s="1229"/>
      <c r="JP91" s="1229"/>
      <c r="JQ91" s="1229"/>
      <c r="JR91" s="1229"/>
      <c r="JS91" s="1229"/>
      <c r="JT91" s="1229"/>
      <c r="JU91" s="1229"/>
      <c r="JV91" s="1229"/>
      <c r="JW91" s="1229"/>
    </row>
    <row r="92" spans="1:283" ht="15.6" hidden="1" customHeight="1">
      <c r="A92" s="1283"/>
      <c r="B92" s="1271"/>
      <c r="C92" s="156" t="s">
        <v>379</v>
      </c>
      <c r="D92" s="151">
        <v>0.60416666666666663</v>
      </c>
      <c r="E92" s="1336" t="s">
        <v>358</v>
      </c>
      <c r="F92" s="1336" t="s">
        <v>305</v>
      </c>
      <c r="G92" s="1337" t="str">
        <f t="shared" ref="G92" si="188">IF(D92&lt;=0.541,"DAY",(IF(D92&lt;=0.74930556,"EARLY",(IF(D92&lt;=0.97916667,"PRIME","LATE")))))</f>
        <v>EARLY</v>
      </c>
      <c r="H92" s="1356" t="s">
        <v>295</v>
      </c>
      <c r="I92" s="1411" t="s">
        <v>380</v>
      </c>
      <c r="J92" s="1411" t="s">
        <v>381</v>
      </c>
      <c r="K92" s="1373"/>
      <c r="L92" s="1373"/>
      <c r="M92" s="1373"/>
      <c r="N92" s="1373"/>
      <c r="O92" s="1373"/>
      <c r="P92" s="1374"/>
      <c r="Q92" s="1374"/>
      <c r="R92" s="1373"/>
      <c r="S92" s="1373"/>
      <c r="T92" s="1373"/>
      <c r="U92" s="1373"/>
      <c r="V92" s="1373"/>
      <c r="W92" s="1374"/>
      <c r="X92" s="1374"/>
      <c r="Y92" s="1373"/>
      <c r="Z92" s="1373"/>
      <c r="AA92" s="1373"/>
      <c r="AB92" s="1373"/>
      <c r="AC92" s="1373"/>
      <c r="AD92" s="1374"/>
      <c r="AE92" s="1374"/>
      <c r="AF92" s="1373"/>
      <c r="AG92" s="1373"/>
      <c r="AH92" s="1373"/>
      <c r="AI92" s="1373"/>
      <c r="AJ92" s="1373"/>
      <c r="AK92" s="1374"/>
      <c r="AL92" s="1374"/>
      <c r="AM92" s="1373"/>
      <c r="AN92" s="1373"/>
      <c r="AO92" s="1373"/>
      <c r="AP92" s="1373"/>
      <c r="AQ92" s="1373"/>
      <c r="AR92" s="1374"/>
      <c r="AS92" s="1374"/>
      <c r="AT92" s="1373"/>
      <c r="AU92" s="1373"/>
      <c r="AV92" s="1373"/>
      <c r="AW92" s="1373"/>
      <c r="AX92" s="1373"/>
      <c r="AY92" s="1374"/>
      <c r="AZ92" s="1374"/>
      <c r="BA92" s="1373"/>
      <c r="BB92" s="1373"/>
      <c r="BC92" s="1373"/>
      <c r="BD92" s="1373"/>
      <c r="BE92" s="1373"/>
      <c r="BF92" s="1374"/>
      <c r="BG92" s="1374"/>
      <c r="BH92" s="1373"/>
      <c r="BI92" s="1373"/>
      <c r="BJ92" s="1373"/>
      <c r="BK92" s="1373"/>
      <c r="BL92" s="1373"/>
      <c r="BM92" s="1374"/>
      <c r="BN92" s="1374"/>
      <c r="BO92" s="1373"/>
      <c r="BP92" s="1373"/>
      <c r="BQ92" s="1373"/>
      <c r="BR92" s="1373"/>
      <c r="BS92" s="1373"/>
      <c r="BT92" s="1374"/>
      <c r="BU92" s="1374"/>
      <c r="BV92" s="1373"/>
      <c r="BW92" s="1373"/>
      <c r="BX92" s="1373"/>
      <c r="BY92" s="1373"/>
      <c r="BZ92" s="1373"/>
      <c r="CA92" s="1374"/>
      <c r="CB92" s="1374"/>
      <c r="CC92" s="1373"/>
      <c r="CD92" s="1375">
        <f t="shared" si="177"/>
        <v>0</v>
      </c>
      <c r="CE92" s="144">
        <v>2.6</v>
      </c>
      <c r="CF92" s="145">
        <v>1.6</v>
      </c>
      <c r="CG92" s="331">
        <f t="shared" si="141"/>
        <v>2.1721353306164408</v>
      </c>
      <c r="CH92" s="153">
        <f t="shared" ref="CH92" si="189">+CD92*CE92</f>
        <v>0</v>
      </c>
      <c r="CI92" s="147">
        <f t="shared" ref="CI92" si="190">+CD92*CF92</f>
        <v>0</v>
      </c>
      <c r="CJ92" s="148">
        <f t="shared" ref="CJ92" si="191">CD92*CG92</f>
        <v>0</v>
      </c>
      <c r="CK92" s="549">
        <v>280</v>
      </c>
      <c r="CL92" s="549">
        <v>2000</v>
      </c>
      <c r="CM92" s="276">
        <v>600</v>
      </c>
      <c r="CN92" s="548">
        <v>350</v>
      </c>
      <c r="CO92" s="1394">
        <v>350</v>
      </c>
      <c r="CP92" s="250">
        <f t="shared" si="146"/>
        <v>0</v>
      </c>
      <c r="CQ92" s="250">
        <f t="shared" si="187"/>
        <v>0</v>
      </c>
      <c r="CR92" s="1376" t="e">
        <f t="shared" si="147"/>
        <v>#DIV/0!</v>
      </c>
      <c r="CS92" s="1293"/>
      <c r="CT92" s="1279"/>
      <c r="CV92" s="1279">
        <f t="shared" si="181"/>
        <v>0</v>
      </c>
      <c r="CW92" s="1293"/>
      <c r="CX92" s="1294">
        <f t="shared" si="150"/>
        <v>0</v>
      </c>
      <c r="CY92" s="1295">
        <f t="shared" si="151"/>
        <v>0</v>
      </c>
      <c r="CZ92" s="1296">
        <f t="shared" si="152"/>
        <v>0</v>
      </c>
      <c r="DA92" s="1294">
        <f t="shared" si="153"/>
        <v>0</v>
      </c>
      <c r="DB92" s="1295">
        <f t="shared" si="154"/>
        <v>0</v>
      </c>
      <c r="DC92" s="1296">
        <f t="shared" si="155"/>
        <v>0</v>
      </c>
      <c r="DD92" s="1294">
        <f t="shared" si="156"/>
        <v>0</v>
      </c>
      <c r="DE92" s="1295">
        <f t="shared" si="157"/>
        <v>0</v>
      </c>
      <c r="DF92" s="1296">
        <f t="shared" si="158"/>
        <v>0</v>
      </c>
      <c r="DG92" s="1294">
        <f t="shared" si="159"/>
        <v>0</v>
      </c>
      <c r="DH92" s="1295">
        <f t="shared" si="160"/>
        <v>0</v>
      </c>
      <c r="DI92" s="1296">
        <f t="shared" si="161"/>
        <v>0</v>
      </c>
      <c r="DJ92" s="1294">
        <f t="shared" si="162"/>
        <v>0</v>
      </c>
      <c r="DK92" s="1295">
        <f t="shared" si="163"/>
        <v>0</v>
      </c>
      <c r="DL92" s="1296">
        <f t="shared" si="164"/>
        <v>0</v>
      </c>
      <c r="DM92" s="1294">
        <f t="shared" si="165"/>
        <v>0</v>
      </c>
      <c r="DN92" s="1295">
        <f t="shared" si="166"/>
        <v>0</v>
      </c>
      <c r="DO92" s="1296">
        <f t="shared" si="167"/>
        <v>0</v>
      </c>
      <c r="DP92" s="1294">
        <f t="shared" si="168"/>
        <v>0</v>
      </c>
      <c r="DQ92" s="1295">
        <f t="shared" si="169"/>
        <v>0</v>
      </c>
      <c r="DR92" s="1296">
        <f t="shared" si="170"/>
        <v>0</v>
      </c>
    </row>
    <row r="93" spans="1:283" s="1372" customFormat="1" ht="15.6" hidden="1" customHeight="1">
      <c r="A93" s="1366"/>
      <c r="B93" s="1271"/>
      <c r="C93" s="149" t="s">
        <v>370</v>
      </c>
      <c r="D93" s="151">
        <v>0.61458333333333337</v>
      </c>
      <c r="E93" s="151" t="s">
        <v>371</v>
      </c>
      <c r="F93" s="151" t="s">
        <v>305</v>
      </c>
      <c r="G93" s="1337" t="str">
        <f>IF(D93&lt;=0.541,"DAY",(IF(D93&lt;=0.74930556,"EARLY",(IF(D93&lt;=0.97916667,"PRIME","LATE")))))</f>
        <v>EARLY</v>
      </c>
      <c r="H93" s="1356" t="s">
        <v>295</v>
      </c>
      <c r="I93" s="1306" t="s">
        <v>306</v>
      </c>
      <c r="J93" s="1306" t="s">
        <v>314</v>
      </c>
      <c r="K93" s="1373"/>
      <c r="L93" s="1373"/>
      <c r="M93" s="1373"/>
      <c r="N93" s="1373"/>
      <c r="O93" s="1373"/>
      <c r="P93" s="1374"/>
      <c r="Q93" s="1374"/>
      <c r="R93" s="1373"/>
      <c r="S93" s="1373"/>
      <c r="T93" s="1373"/>
      <c r="U93" s="1373"/>
      <c r="V93" s="1373"/>
      <c r="W93" s="1374"/>
      <c r="X93" s="1374"/>
      <c r="Y93" s="1373"/>
      <c r="Z93" s="1373"/>
      <c r="AA93" s="1373"/>
      <c r="AB93" s="1373"/>
      <c r="AC93" s="1373"/>
      <c r="AD93" s="1374"/>
      <c r="AE93" s="1374"/>
      <c r="AF93" s="1373"/>
      <c r="AG93" s="1373"/>
      <c r="AH93" s="1373"/>
      <c r="AI93" s="1373"/>
      <c r="AJ93" s="1373"/>
      <c r="AK93" s="1374"/>
      <c r="AL93" s="1374"/>
      <c r="AM93" s="1373"/>
      <c r="AN93" s="1373"/>
      <c r="AO93" s="1373"/>
      <c r="AP93" s="1373"/>
      <c r="AQ93" s="1373"/>
      <c r="AR93" s="1374"/>
      <c r="AS93" s="1374"/>
      <c r="AT93" s="1373"/>
      <c r="AU93" s="1373"/>
      <c r="AV93" s="1373"/>
      <c r="AW93" s="1373"/>
      <c r="AX93" s="1373"/>
      <c r="AY93" s="1374"/>
      <c r="AZ93" s="1374"/>
      <c r="BA93" s="1373"/>
      <c r="BB93" s="1373"/>
      <c r="BC93" s="1373"/>
      <c r="BD93" s="1373"/>
      <c r="BE93" s="1373"/>
      <c r="BF93" s="1374"/>
      <c r="BG93" s="1374"/>
      <c r="BH93" s="1373"/>
      <c r="BI93" s="1373"/>
      <c r="BJ93" s="1373"/>
      <c r="BK93" s="1373"/>
      <c r="BL93" s="1373"/>
      <c r="BM93" s="1374"/>
      <c r="BN93" s="1374"/>
      <c r="BO93" s="1373"/>
      <c r="BP93" s="1373"/>
      <c r="BQ93" s="1373"/>
      <c r="BR93" s="1373"/>
      <c r="BS93" s="1373"/>
      <c r="BT93" s="1374"/>
      <c r="BU93" s="1374"/>
      <c r="BV93" s="1373"/>
      <c r="BW93" s="1373"/>
      <c r="BX93" s="1373"/>
      <c r="BY93" s="1373"/>
      <c r="BZ93" s="1373"/>
      <c r="CA93" s="1374"/>
      <c r="CB93" s="1374"/>
      <c r="CC93" s="1373"/>
      <c r="CD93" s="1375">
        <f t="shared" si="177"/>
        <v>0</v>
      </c>
      <c r="CE93" s="144">
        <v>2.2000000000000002</v>
      </c>
      <c r="CF93" s="145">
        <v>1.1000000000000001</v>
      </c>
      <c r="CG93" s="331">
        <f t="shared" si="141"/>
        <v>1.7293488636780849</v>
      </c>
      <c r="CH93" s="153">
        <f>+CD93*CE93</f>
        <v>0</v>
      </c>
      <c r="CI93" s="147">
        <f>+CD93*CF93</f>
        <v>0</v>
      </c>
      <c r="CJ93" s="148">
        <f>CD93*CG93</f>
        <v>0</v>
      </c>
      <c r="CK93" s="549">
        <v>280</v>
      </c>
      <c r="CL93" s="549">
        <v>2000</v>
      </c>
      <c r="CM93" s="276">
        <f t="shared" ref="CM93:CM97" si="192">CL93/30*J93</f>
        <v>1333.3333333333335</v>
      </c>
      <c r="CN93" s="548">
        <f>(CK93/30*J93)*CG93</f>
        <v>322.81178788657587</v>
      </c>
      <c r="CO93" s="1394">
        <v>322.81</v>
      </c>
      <c r="CP93" s="250">
        <f t="shared" si="146"/>
        <v>0</v>
      </c>
      <c r="CQ93" s="250">
        <f t="shared" si="187"/>
        <v>0</v>
      </c>
      <c r="CR93" s="1376" t="e">
        <f t="shared" si="147"/>
        <v>#DIV/0!</v>
      </c>
      <c r="CS93" s="1293"/>
      <c r="CT93" s="1279"/>
      <c r="CU93" s="1271"/>
      <c r="CV93" s="1279">
        <f t="shared" si="181"/>
        <v>0</v>
      </c>
      <c r="CW93" s="1293"/>
      <c r="CX93" s="1294">
        <f t="shared" si="150"/>
        <v>0</v>
      </c>
      <c r="CY93" s="1295">
        <f t="shared" si="151"/>
        <v>0</v>
      </c>
      <c r="CZ93" s="1296">
        <f t="shared" si="152"/>
        <v>0</v>
      </c>
      <c r="DA93" s="1294">
        <f t="shared" si="153"/>
        <v>0</v>
      </c>
      <c r="DB93" s="1295">
        <f t="shared" si="154"/>
        <v>0</v>
      </c>
      <c r="DC93" s="1296">
        <f t="shared" si="155"/>
        <v>0</v>
      </c>
      <c r="DD93" s="1294">
        <f t="shared" si="156"/>
        <v>0</v>
      </c>
      <c r="DE93" s="1295">
        <f t="shared" si="157"/>
        <v>0</v>
      </c>
      <c r="DF93" s="1296">
        <f t="shared" si="158"/>
        <v>0</v>
      </c>
      <c r="DG93" s="1294">
        <f t="shared" si="159"/>
        <v>0</v>
      </c>
      <c r="DH93" s="1295">
        <f t="shared" si="160"/>
        <v>0</v>
      </c>
      <c r="DI93" s="1296">
        <f t="shared" si="161"/>
        <v>0</v>
      </c>
      <c r="DJ93" s="1294">
        <f t="shared" si="162"/>
        <v>0</v>
      </c>
      <c r="DK93" s="1295">
        <f t="shared" si="163"/>
        <v>0</v>
      </c>
      <c r="DL93" s="1296">
        <f t="shared" si="164"/>
        <v>0</v>
      </c>
      <c r="DM93" s="1294">
        <f t="shared" si="165"/>
        <v>0</v>
      </c>
      <c r="DN93" s="1295">
        <f t="shared" si="166"/>
        <v>0</v>
      </c>
      <c r="DO93" s="1296">
        <f t="shared" si="167"/>
        <v>0</v>
      </c>
      <c r="DP93" s="1294">
        <f t="shared" si="168"/>
        <v>0</v>
      </c>
      <c r="DQ93" s="1295">
        <f t="shared" si="169"/>
        <v>0</v>
      </c>
      <c r="DR93" s="1296">
        <f t="shared" si="170"/>
        <v>0</v>
      </c>
      <c r="DS93" s="1271"/>
      <c r="DT93" s="1271"/>
      <c r="DU93" s="1271"/>
      <c r="DV93" s="1271"/>
      <c r="DW93" s="1271"/>
      <c r="DX93" s="1271"/>
      <c r="DY93" s="1271"/>
      <c r="DZ93" s="1229"/>
      <c r="EA93" s="1229"/>
      <c r="EB93" s="1229"/>
      <c r="EC93" s="1229"/>
      <c r="ED93" s="1229"/>
      <c r="EE93" s="1229"/>
      <c r="EF93" s="1229"/>
      <c r="EG93" s="1229"/>
      <c r="EH93" s="1229"/>
      <c r="EI93" s="1229"/>
      <c r="EJ93" s="1229"/>
      <c r="EK93" s="1229"/>
      <c r="EL93" s="1229"/>
      <c r="EM93" s="1229"/>
      <c r="EN93" s="1229"/>
      <c r="EO93" s="1229"/>
      <c r="EP93" s="1229"/>
      <c r="EQ93" s="1229"/>
      <c r="ER93" s="1229"/>
      <c r="ES93" s="1229"/>
      <c r="ET93" s="1229"/>
      <c r="EU93" s="1229"/>
      <c r="EV93" s="1229"/>
      <c r="EW93" s="1229"/>
      <c r="EX93" s="1229"/>
      <c r="EY93" s="1229"/>
      <c r="EZ93" s="1229"/>
      <c r="FA93" s="1229"/>
      <c r="FB93" s="1229"/>
      <c r="FC93" s="1229"/>
      <c r="FD93" s="1229"/>
      <c r="FE93" s="1229"/>
      <c r="FF93" s="1229"/>
      <c r="FG93" s="1229"/>
      <c r="FH93" s="1229"/>
      <c r="FI93" s="1229"/>
      <c r="FJ93" s="1229"/>
      <c r="FK93" s="1229"/>
      <c r="FL93" s="1229"/>
      <c r="FM93" s="1229"/>
      <c r="FN93" s="1229"/>
      <c r="FO93" s="1229"/>
      <c r="FP93" s="1229"/>
      <c r="FQ93" s="1229"/>
      <c r="FR93" s="1229"/>
      <c r="FS93" s="1229"/>
      <c r="FT93" s="1229"/>
      <c r="FU93" s="1229"/>
      <c r="FV93" s="1229"/>
      <c r="FW93" s="1229"/>
      <c r="FX93" s="1229"/>
      <c r="FY93" s="1229"/>
      <c r="FZ93" s="1229"/>
      <c r="GA93" s="1229"/>
      <c r="GB93" s="1229"/>
      <c r="GC93" s="1229"/>
      <c r="GD93" s="1229"/>
      <c r="GE93" s="1229"/>
      <c r="GF93" s="1229"/>
      <c r="GG93" s="1229"/>
      <c r="GH93" s="1229"/>
      <c r="GI93" s="1229"/>
      <c r="GJ93" s="1229"/>
      <c r="GK93" s="1229"/>
      <c r="GL93" s="1229"/>
      <c r="GM93" s="1229"/>
      <c r="GN93" s="1229"/>
      <c r="GO93" s="1229"/>
      <c r="GP93" s="1229"/>
      <c r="GQ93" s="1229"/>
      <c r="GR93" s="1229"/>
      <c r="GS93" s="1229"/>
      <c r="GT93" s="1229"/>
      <c r="GU93" s="1229"/>
      <c r="GV93" s="1229"/>
      <c r="GW93" s="1229"/>
      <c r="GX93" s="1229"/>
      <c r="GY93" s="1229"/>
      <c r="GZ93" s="1229"/>
      <c r="HA93" s="1229"/>
      <c r="HB93" s="1229"/>
      <c r="HC93" s="1229"/>
      <c r="HD93" s="1229"/>
      <c r="HE93" s="1229"/>
      <c r="HF93" s="1229"/>
      <c r="HG93" s="1229"/>
      <c r="HH93" s="1229"/>
      <c r="HI93" s="1229"/>
      <c r="HJ93" s="1229"/>
      <c r="HK93" s="1229"/>
      <c r="HL93" s="1229"/>
      <c r="HM93" s="1229"/>
      <c r="HN93" s="1229"/>
      <c r="HO93" s="1229"/>
      <c r="HP93" s="1229"/>
      <c r="HQ93" s="1229"/>
      <c r="HR93" s="1229"/>
      <c r="HS93" s="1229"/>
      <c r="HT93" s="1229"/>
      <c r="HU93" s="1229"/>
      <c r="HV93" s="1229"/>
      <c r="HW93" s="1229"/>
      <c r="HX93" s="1229"/>
      <c r="HY93" s="1229"/>
      <c r="HZ93" s="1229"/>
      <c r="IA93" s="1229"/>
      <c r="IB93" s="1229"/>
      <c r="IC93" s="1229"/>
      <c r="ID93" s="1229"/>
      <c r="IE93" s="1229"/>
      <c r="IF93" s="1229"/>
      <c r="IG93" s="1229"/>
      <c r="IH93" s="1229"/>
      <c r="II93" s="1229"/>
      <c r="IJ93" s="1229"/>
      <c r="IK93" s="1229"/>
      <c r="IL93" s="1229"/>
      <c r="IM93" s="1229"/>
      <c r="IN93" s="1229"/>
      <c r="IO93" s="1229"/>
      <c r="IP93" s="1229"/>
      <c r="IQ93" s="1229"/>
      <c r="IR93" s="1229"/>
      <c r="IS93" s="1229"/>
      <c r="IT93" s="1229"/>
      <c r="IU93" s="1229"/>
      <c r="IV93" s="1229"/>
      <c r="IW93" s="1229"/>
      <c r="IX93" s="1229"/>
      <c r="IY93" s="1229"/>
      <c r="IZ93" s="1229"/>
      <c r="JA93" s="1229"/>
      <c r="JB93" s="1229"/>
      <c r="JC93" s="1229"/>
      <c r="JD93" s="1229"/>
      <c r="JE93" s="1229"/>
      <c r="JF93" s="1229"/>
      <c r="JG93" s="1229"/>
      <c r="JH93" s="1229"/>
      <c r="JI93" s="1229"/>
      <c r="JJ93" s="1229"/>
      <c r="JK93" s="1229"/>
      <c r="JL93" s="1229"/>
      <c r="JM93" s="1229"/>
      <c r="JN93" s="1229"/>
      <c r="JO93" s="1229"/>
      <c r="JP93" s="1229"/>
      <c r="JQ93" s="1229"/>
      <c r="JR93" s="1229"/>
      <c r="JS93" s="1229"/>
      <c r="JT93" s="1229"/>
      <c r="JU93" s="1229"/>
      <c r="JV93" s="1229"/>
      <c r="JW93" s="1229"/>
    </row>
    <row r="94" spans="1:283" s="1372" customFormat="1" ht="15.6" hidden="1" customHeight="1">
      <c r="A94" s="1366"/>
      <c r="B94" s="1271"/>
      <c r="C94" s="149" t="s">
        <v>372</v>
      </c>
      <c r="D94" s="151">
        <v>0.75</v>
      </c>
      <c r="E94" s="151" t="s">
        <v>325</v>
      </c>
      <c r="F94" s="151" t="s">
        <v>286</v>
      </c>
      <c r="G94" s="1337" t="s">
        <v>373</v>
      </c>
      <c r="H94" s="1356" t="s">
        <v>295</v>
      </c>
      <c r="I94" s="1411" t="s">
        <v>380</v>
      </c>
      <c r="J94" s="1411" t="s">
        <v>381</v>
      </c>
      <c r="K94" s="1373"/>
      <c r="L94" s="1373"/>
      <c r="M94" s="1373"/>
      <c r="N94" s="1373"/>
      <c r="O94" s="1373"/>
      <c r="P94" s="1374"/>
      <c r="Q94" s="1374"/>
      <c r="R94" s="1373"/>
      <c r="S94" s="1373"/>
      <c r="T94" s="1373"/>
      <c r="U94" s="1373"/>
      <c r="V94" s="1373"/>
      <c r="W94" s="1374"/>
      <c r="X94" s="1374"/>
      <c r="Y94" s="1373"/>
      <c r="Z94" s="1373"/>
      <c r="AA94" s="1373"/>
      <c r="AB94" s="1373"/>
      <c r="AC94" s="1373"/>
      <c r="AD94" s="1374"/>
      <c r="AE94" s="1374"/>
      <c r="AF94" s="1373"/>
      <c r="AG94" s="1373"/>
      <c r="AH94" s="1373"/>
      <c r="AI94" s="1373"/>
      <c r="AJ94" s="1373"/>
      <c r="AK94" s="1374"/>
      <c r="AL94" s="1374"/>
      <c r="AM94" s="1373"/>
      <c r="AN94" s="1373"/>
      <c r="AO94" s="1373"/>
      <c r="AP94" s="1373"/>
      <c r="AQ94" s="1373"/>
      <c r="AR94" s="1374"/>
      <c r="AS94" s="1374"/>
      <c r="AT94" s="1373"/>
      <c r="AU94" s="1373"/>
      <c r="AV94" s="1373"/>
      <c r="AW94" s="1373"/>
      <c r="AX94" s="1373"/>
      <c r="AY94" s="1374"/>
      <c r="AZ94" s="1374"/>
      <c r="BA94" s="1373"/>
      <c r="BB94" s="1373"/>
      <c r="BC94" s="1373"/>
      <c r="BD94" s="1373"/>
      <c r="BE94" s="1373"/>
      <c r="BF94" s="1374"/>
      <c r="BG94" s="1374"/>
      <c r="BH94" s="1373"/>
      <c r="BI94" s="1373"/>
      <c r="BJ94" s="1373"/>
      <c r="BK94" s="1373"/>
      <c r="BL94" s="1373"/>
      <c r="BM94" s="1374"/>
      <c r="BN94" s="1374"/>
      <c r="BO94" s="1373"/>
      <c r="BP94" s="1373"/>
      <c r="BQ94" s="1373"/>
      <c r="BR94" s="1373"/>
      <c r="BS94" s="1373"/>
      <c r="BT94" s="1374"/>
      <c r="BU94" s="1374"/>
      <c r="BV94" s="1373"/>
      <c r="BW94" s="1373"/>
      <c r="BX94" s="1373"/>
      <c r="BY94" s="1373"/>
      <c r="BZ94" s="1373"/>
      <c r="CA94" s="1374"/>
      <c r="CB94" s="1374"/>
      <c r="CC94" s="1373"/>
      <c r="CD94" s="1375">
        <f t="shared" si="177"/>
        <v>0</v>
      </c>
      <c r="CE94" s="144">
        <v>1.4</v>
      </c>
      <c r="CF94" s="145">
        <v>0.6</v>
      </c>
      <c r="CG94" s="331">
        <f t="shared" si="141"/>
        <v>1.0577082644931526</v>
      </c>
      <c r="CH94" s="153">
        <f>+CD94*CE94</f>
        <v>0</v>
      </c>
      <c r="CI94" s="147">
        <f>+CD94*CF94</f>
        <v>0</v>
      </c>
      <c r="CJ94" s="148">
        <f>CD94*CG94</f>
        <v>0</v>
      </c>
      <c r="CK94" s="549">
        <v>280</v>
      </c>
      <c r="CL94" s="549">
        <v>1800</v>
      </c>
      <c r="CM94" s="276">
        <f t="shared" si="192"/>
        <v>420</v>
      </c>
      <c r="CN94" s="548">
        <v>350</v>
      </c>
      <c r="CO94" s="1394">
        <v>350</v>
      </c>
      <c r="CP94" s="250">
        <f t="shared" si="146"/>
        <v>0</v>
      </c>
      <c r="CQ94" s="250">
        <f t="shared" si="187"/>
        <v>0</v>
      </c>
      <c r="CR94" s="1376" t="e">
        <f t="shared" si="147"/>
        <v>#DIV/0!</v>
      </c>
      <c r="CS94" s="1293"/>
      <c r="CT94" s="1279"/>
      <c r="CU94" s="1271"/>
      <c r="CV94" s="1279">
        <f t="shared" si="181"/>
        <v>0</v>
      </c>
      <c r="CW94" s="1293"/>
      <c r="CX94" s="1294">
        <f t="shared" si="150"/>
        <v>0</v>
      </c>
      <c r="CY94" s="1295">
        <f t="shared" si="151"/>
        <v>0</v>
      </c>
      <c r="CZ94" s="1296">
        <f t="shared" si="152"/>
        <v>0</v>
      </c>
      <c r="DA94" s="1294">
        <f t="shared" si="153"/>
        <v>0</v>
      </c>
      <c r="DB94" s="1295">
        <f t="shared" si="154"/>
        <v>0</v>
      </c>
      <c r="DC94" s="1296">
        <f t="shared" si="155"/>
        <v>0</v>
      </c>
      <c r="DD94" s="1294">
        <f t="shared" si="156"/>
        <v>0</v>
      </c>
      <c r="DE94" s="1295">
        <f t="shared" si="157"/>
        <v>0</v>
      </c>
      <c r="DF94" s="1296">
        <f t="shared" si="158"/>
        <v>0</v>
      </c>
      <c r="DG94" s="1294">
        <f t="shared" si="159"/>
        <v>0</v>
      </c>
      <c r="DH94" s="1295">
        <f t="shared" si="160"/>
        <v>0</v>
      </c>
      <c r="DI94" s="1296">
        <f t="shared" si="161"/>
        <v>0</v>
      </c>
      <c r="DJ94" s="1294">
        <f t="shared" si="162"/>
        <v>0</v>
      </c>
      <c r="DK94" s="1295">
        <f t="shared" si="163"/>
        <v>0</v>
      </c>
      <c r="DL94" s="1296">
        <f t="shared" si="164"/>
        <v>0</v>
      </c>
      <c r="DM94" s="1294">
        <f t="shared" si="165"/>
        <v>0</v>
      </c>
      <c r="DN94" s="1295">
        <f t="shared" si="166"/>
        <v>0</v>
      </c>
      <c r="DO94" s="1296">
        <f t="shared" si="167"/>
        <v>0</v>
      </c>
      <c r="DP94" s="1294">
        <f t="shared" si="168"/>
        <v>0</v>
      </c>
      <c r="DQ94" s="1295">
        <f t="shared" si="169"/>
        <v>0</v>
      </c>
      <c r="DR94" s="1296">
        <f t="shared" si="170"/>
        <v>0</v>
      </c>
      <c r="DS94" s="1271"/>
      <c r="DT94" s="1271"/>
      <c r="DU94" s="1271"/>
      <c r="DV94" s="1271"/>
      <c r="DW94" s="1271"/>
      <c r="DX94" s="1271"/>
      <c r="DY94" s="1271"/>
      <c r="DZ94" s="1229"/>
      <c r="EA94" s="1229"/>
      <c r="EB94" s="1229"/>
      <c r="EC94" s="1229"/>
      <c r="ED94" s="1229"/>
      <c r="EE94" s="1229"/>
      <c r="EF94" s="1229"/>
      <c r="EG94" s="1229"/>
      <c r="EH94" s="1229"/>
      <c r="EI94" s="1229"/>
      <c r="EJ94" s="1229"/>
      <c r="EK94" s="1229"/>
      <c r="EL94" s="1229"/>
      <c r="EM94" s="1229"/>
      <c r="EN94" s="1229"/>
      <c r="EO94" s="1229"/>
      <c r="EP94" s="1229"/>
      <c r="EQ94" s="1229"/>
      <c r="ER94" s="1229"/>
      <c r="ES94" s="1229"/>
      <c r="ET94" s="1229"/>
      <c r="EU94" s="1229"/>
      <c r="EV94" s="1229"/>
      <c r="EW94" s="1229"/>
      <c r="EX94" s="1229"/>
      <c r="EY94" s="1229"/>
      <c r="EZ94" s="1229"/>
      <c r="FA94" s="1229"/>
      <c r="FB94" s="1229"/>
      <c r="FC94" s="1229"/>
      <c r="FD94" s="1229"/>
      <c r="FE94" s="1229"/>
      <c r="FF94" s="1229"/>
      <c r="FG94" s="1229"/>
      <c r="FH94" s="1229"/>
      <c r="FI94" s="1229"/>
      <c r="FJ94" s="1229"/>
      <c r="FK94" s="1229"/>
      <c r="FL94" s="1229"/>
      <c r="FM94" s="1229"/>
      <c r="FN94" s="1229"/>
      <c r="FO94" s="1229"/>
      <c r="FP94" s="1229"/>
      <c r="FQ94" s="1229"/>
      <c r="FR94" s="1229"/>
      <c r="FS94" s="1229"/>
      <c r="FT94" s="1229"/>
      <c r="FU94" s="1229"/>
      <c r="FV94" s="1229"/>
      <c r="FW94" s="1229"/>
      <c r="FX94" s="1229"/>
      <c r="FY94" s="1229"/>
      <c r="FZ94" s="1229"/>
      <c r="GA94" s="1229"/>
      <c r="GB94" s="1229"/>
      <c r="GC94" s="1229"/>
      <c r="GD94" s="1229"/>
      <c r="GE94" s="1229"/>
      <c r="GF94" s="1229"/>
      <c r="GG94" s="1229"/>
      <c r="GH94" s="1229"/>
      <c r="GI94" s="1229"/>
      <c r="GJ94" s="1229"/>
      <c r="GK94" s="1229"/>
      <c r="GL94" s="1229"/>
      <c r="GM94" s="1229"/>
      <c r="GN94" s="1229"/>
      <c r="GO94" s="1229"/>
      <c r="GP94" s="1229"/>
      <c r="GQ94" s="1229"/>
      <c r="GR94" s="1229"/>
      <c r="GS94" s="1229"/>
      <c r="GT94" s="1229"/>
      <c r="GU94" s="1229"/>
      <c r="GV94" s="1229"/>
      <c r="GW94" s="1229"/>
      <c r="GX94" s="1229"/>
      <c r="GY94" s="1229"/>
      <c r="GZ94" s="1229"/>
      <c r="HA94" s="1229"/>
      <c r="HB94" s="1229"/>
      <c r="HC94" s="1229"/>
      <c r="HD94" s="1229"/>
      <c r="HE94" s="1229"/>
      <c r="HF94" s="1229"/>
      <c r="HG94" s="1229"/>
      <c r="HH94" s="1229"/>
      <c r="HI94" s="1229"/>
      <c r="HJ94" s="1229"/>
      <c r="HK94" s="1229"/>
      <c r="HL94" s="1229"/>
      <c r="HM94" s="1229"/>
      <c r="HN94" s="1229"/>
      <c r="HO94" s="1229"/>
      <c r="HP94" s="1229"/>
      <c r="HQ94" s="1229"/>
      <c r="HR94" s="1229"/>
      <c r="HS94" s="1229"/>
      <c r="HT94" s="1229"/>
      <c r="HU94" s="1229"/>
      <c r="HV94" s="1229"/>
      <c r="HW94" s="1229"/>
      <c r="HX94" s="1229"/>
      <c r="HY94" s="1229"/>
      <c r="HZ94" s="1229"/>
      <c r="IA94" s="1229"/>
      <c r="IB94" s="1229"/>
      <c r="IC94" s="1229"/>
      <c r="ID94" s="1229"/>
      <c r="IE94" s="1229"/>
      <c r="IF94" s="1229"/>
      <c r="IG94" s="1229"/>
      <c r="IH94" s="1229"/>
      <c r="II94" s="1229"/>
      <c r="IJ94" s="1229"/>
      <c r="IK94" s="1229"/>
      <c r="IL94" s="1229"/>
      <c r="IM94" s="1229"/>
      <c r="IN94" s="1229"/>
      <c r="IO94" s="1229"/>
      <c r="IP94" s="1229"/>
      <c r="IQ94" s="1229"/>
      <c r="IR94" s="1229"/>
      <c r="IS94" s="1229"/>
      <c r="IT94" s="1229"/>
      <c r="IU94" s="1229"/>
      <c r="IV94" s="1229"/>
      <c r="IW94" s="1229"/>
      <c r="IX94" s="1229"/>
      <c r="IY94" s="1229"/>
      <c r="IZ94" s="1229"/>
      <c r="JA94" s="1229"/>
      <c r="JB94" s="1229"/>
      <c r="JC94" s="1229"/>
      <c r="JD94" s="1229"/>
      <c r="JE94" s="1229"/>
      <c r="JF94" s="1229"/>
      <c r="JG94" s="1229"/>
      <c r="JH94" s="1229"/>
      <c r="JI94" s="1229"/>
      <c r="JJ94" s="1229"/>
      <c r="JK94" s="1229"/>
      <c r="JL94" s="1229"/>
      <c r="JM94" s="1229"/>
      <c r="JN94" s="1229"/>
      <c r="JO94" s="1229"/>
      <c r="JP94" s="1229"/>
      <c r="JQ94" s="1229"/>
      <c r="JR94" s="1229"/>
      <c r="JS94" s="1229"/>
      <c r="JT94" s="1229"/>
      <c r="JU94" s="1229"/>
      <c r="JV94" s="1229"/>
      <c r="JW94" s="1229"/>
    </row>
    <row r="95" spans="1:283" s="1372" customFormat="1" ht="15.6" hidden="1" customHeight="1">
      <c r="A95" s="1366"/>
      <c r="B95" s="1271"/>
      <c r="C95" s="149" t="s">
        <v>374</v>
      </c>
      <c r="D95" s="151">
        <v>0.75</v>
      </c>
      <c r="E95" s="151" t="s">
        <v>325</v>
      </c>
      <c r="F95" s="151" t="s">
        <v>287</v>
      </c>
      <c r="G95" s="1337" t="s">
        <v>373</v>
      </c>
      <c r="H95" s="1356" t="s">
        <v>295</v>
      </c>
      <c r="I95" s="1411" t="s">
        <v>380</v>
      </c>
      <c r="J95" s="1411" t="s">
        <v>381</v>
      </c>
      <c r="K95" s="1373"/>
      <c r="L95" s="1373"/>
      <c r="M95" s="1373"/>
      <c r="N95" s="1373"/>
      <c r="O95" s="1373"/>
      <c r="P95" s="1374"/>
      <c r="Q95" s="1374"/>
      <c r="R95" s="1373"/>
      <c r="S95" s="1373"/>
      <c r="T95" s="1373"/>
      <c r="U95" s="1373"/>
      <c r="V95" s="1373"/>
      <c r="W95" s="1374"/>
      <c r="X95" s="1374"/>
      <c r="Y95" s="1373"/>
      <c r="Z95" s="1373"/>
      <c r="AA95" s="1373"/>
      <c r="AB95" s="1373"/>
      <c r="AC95" s="1373"/>
      <c r="AD95" s="1374"/>
      <c r="AE95" s="1374"/>
      <c r="AF95" s="1373"/>
      <c r="AG95" s="1373"/>
      <c r="AH95" s="1373"/>
      <c r="AI95" s="1373"/>
      <c r="AJ95" s="1373"/>
      <c r="AK95" s="1374"/>
      <c r="AL95" s="1374"/>
      <c r="AM95" s="1373"/>
      <c r="AN95" s="1373"/>
      <c r="AO95" s="1373"/>
      <c r="AP95" s="1373"/>
      <c r="AQ95" s="1373"/>
      <c r="AR95" s="1374"/>
      <c r="AS95" s="1374"/>
      <c r="AT95" s="1373"/>
      <c r="AU95" s="1373"/>
      <c r="AV95" s="1373"/>
      <c r="AW95" s="1373"/>
      <c r="AX95" s="1373"/>
      <c r="AY95" s="1374"/>
      <c r="AZ95" s="1374"/>
      <c r="BA95" s="1373"/>
      <c r="BB95" s="1373"/>
      <c r="BC95" s="1373"/>
      <c r="BD95" s="1373"/>
      <c r="BE95" s="1373"/>
      <c r="BF95" s="1374"/>
      <c r="BG95" s="1374"/>
      <c r="BH95" s="1373"/>
      <c r="BI95" s="1373"/>
      <c r="BJ95" s="1373"/>
      <c r="BK95" s="1373"/>
      <c r="BL95" s="1373"/>
      <c r="BM95" s="1374"/>
      <c r="BN95" s="1374"/>
      <c r="BO95" s="1373"/>
      <c r="BP95" s="1373"/>
      <c r="BQ95" s="1373"/>
      <c r="BR95" s="1373"/>
      <c r="BS95" s="1373"/>
      <c r="BT95" s="1374"/>
      <c r="BU95" s="1374"/>
      <c r="BV95" s="1373"/>
      <c r="BW95" s="1373"/>
      <c r="BX95" s="1373"/>
      <c r="BY95" s="1373"/>
      <c r="BZ95" s="1373"/>
      <c r="CA95" s="1374"/>
      <c r="CB95" s="1374"/>
      <c r="CC95" s="1373"/>
      <c r="CD95" s="1375">
        <f t="shared" si="177"/>
        <v>0</v>
      </c>
      <c r="CE95" s="144">
        <v>1.5</v>
      </c>
      <c r="CF95" s="145">
        <v>1.1000000000000001</v>
      </c>
      <c r="CG95" s="331">
        <f t="shared" si="141"/>
        <v>1.3288541322465763</v>
      </c>
      <c r="CH95" s="153">
        <f>+CD95*CE95</f>
        <v>0</v>
      </c>
      <c r="CI95" s="147">
        <f>+CD95*CF95</f>
        <v>0</v>
      </c>
      <c r="CJ95" s="148">
        <f>CD95*CG95</f>
        <v>0</v>
      </c>
      <c r="CK95" s="549">
        <v>280</v>
      </c>
      <c r="CL95" s="549">
        <v>1200</v>
      </c>
      <c r="CM95" s="276">
        <f t="shared" si="192"/>
        <v>280</v>
      </c>
      <c r="CN95" s="548">
        <v>350</v>
      </c>
      <c r="CO95" s="1394">
        <v>350</v>
      </c>
      <c r="CP95" s="250">
        <f t="shared" si="146"/>
        <v>0</v>
      </c>
      <c r="CQ95" s="250">
        <f t="shared" si="187"/>
        <v>0</v>
      </c>
      <c r="CR95" s="1376" t="e">
        <f t="shared" si="147"/>
        <v>#DIV/0!</v>
      </c>
      <c r="CS95" s="1293"/>
      <c r="CT95" s="1279"/>
      <c r="CU95" s="1271"/>
      <c r="CV95" s="1279">
        <f t="shared" si="181"/>
        <v>0</v>
      </c>
      <c r="CW95" s="1293"/>
      <c r="CX95" s="1294">
        <f t="shared" si="150"/>
        <v>0</v>
      </c>
      <c r="CY95" s="1295">
        <f t="shared" si="151"/>
        <v>0</v>
      </c>
      <c r="CZ95" s="1296">
        <f t="shared" si="152"/>
        <v>0</v>
      </c>
      <c r="DA95" s="1294">
        <f t="shared" si="153"/>
        <v>0</v>
      </c>
      <c r="DB95" s="1295">
        <f t="shared" si="154"/>
        <v>0</v>
      </c>
      <c r="DC95" s="1296">
        <f t="shared" si="155"/>
        <v>0</v>
      </c>
      <c r="DD95" s="1294">
        <f t="shared" si="156"/>
        <v>0</v>
      </c>
      <c r="DE95" s="1295">
        <f t="shared" si="157"/>
        <v>0</v>
      </c>
      <c r="DF95" s="1296">
        <f t="shared" si="158"/>
        <v>0</v>
      </c>
      <c r="DG95" s="1294">
        <f t="shared" si="159"/>
        <v>0</v>
      </c>
      <c r="DH95" s="1295">
        <f t="shared" si="160"/>
        <v>0</v>
      </c>
      <c r="DI95" s="1296">
        <f t="shared" si="161"/>
        <v>0</v>
      </c>
      <c r="DJ95" s="1294">
        <f t="shared" si="162"/>
        <v>0</v>
      </c>
      <c r="DK95" s="1295">
        <f t="shared" si="163"/>
        <v>0</v>
      </c>
      <c r="DL95" s="1296">
        <f t="shared" si="164"/>
        <v>0</v>
      </c>
      <c r="DM95" s="1294">
        <f t="shared" si="165"/>
        <v>0</v>
      </c>
      <c r="DN95" s="1295">
        <f t="shared" si="166"/>
        <v>0</v>
      </c>
      <c r="DO95" s="1296">
        <f t="shared" si="167"/>
        <v>0</v>
      </c>
      <c r="DP95" s="1294">
        <f t="shared" si="168"/>
        <v>0</v>
      </c>
      <c r="DQ95" s="1295">
        <f t="shared" si="169"/>
        <v>0</v>
      </c>
      <c r="DR95" s="1296">
        <f t="shared" si="170"/>
        <v>0</v>
      </c>
      <c r="DS95" s="1271"/>
      <c r="DT95" s="1271"/>
      <c r="DU95" s="1271"/>
      <c r="DV95" s="1271"/>
      <c r="DW95" s="1271"/>
      <c r="DX95" s="1271"/>
      <c r="DY95" s="1271"/>
      <c r="DZ95" s="1229"/>
      <c r="EA95" s="1229"/>
      <c r="EB95" s="1229"/>
      <c r="EC95" s="1229"/>
      <c r="ED95" s="1229"/>
      <c r="EE95" s="1229"/>
      <c r="EF95" s="1229"/>
      <c r="EG95" s="1229"/>
      <c r="EH95" s="1229"/>
      <c r="EI95" s="1229"/>
      <c r="EJ95" s="1229"/>
      <c r="EK95" s="1229"/>
      <c r="EL95" s="1229"/>
      <c r="EM95" s="1229"/>
      <c r="EN95" s="1229"/>
      <c r="EO95" s="1229"/>
      <c r="EP95" s="1229"/>
      <c r="EQ95" s="1229"/>
      <c r="ER95" s="1229"/>
      <c r="ES95" s="1229"/>
      <c r="ET95" s="1229"/>
      <c r="EU95" s="1229"/>
      <c r="EV95" s="1229"/>
      <c r="EW95" s="1229"/>
      <c r="EX95" s="1229"/>
      <c r="EY95" s="1229"/>
      <c r="EZ95" s="1229"/>
      <c r="FA95" s="1229"/>
      <c r="FB95" s="1229"/>
      <c r="FC95" s="1229"/>
      <c r="FD95" s="1229"/>
      <c r="FE95" s="1229"/>
      <c r="FF95" s="1229"/>
      <c r="FG95" s="1229"/>
      <c r="FH95" s="1229"/>
      <c r="FI95" s="1229"/>
      <c r="FJ95" s="1229"/>
      <c r="FK95" s="1229"/>
      <c r="FL95" s="1229"/>
      <c r="FM95" s="1229"/>
      <c r="FN95" s="1229"/>
      <c r="FO95" s="1229"/>
      <c r="FP95" s="1229"/>
      <c r="FQ95" s="1229"/>
      <c r="FR95" s="1229"/>
      <c r="FS95" s="1229"/>
      <c r="FT95" s="1229"/>
      <c r="FU95" s="1229"/>
      <c r="FV95" s="1229"/>
      <c r="FW95" s="1229"/>
      <c r="FX95" s="1229"/>
      <c r="FY95" s="1229"/>
      <c r="FZ95" s="1229"/>
      <c r="GA95" s="1229"/>
      <c r="GB95" s="1229"/>
      <c r="GC95" s="1229"/>
      <c r="GD95" s="1229"/>
      <c r="GE95" s="1229"/>
      <c r="GF95" s="1229"/>
      <c r="GG95" s="1229"/>
      <c r="GH95" s="1229"/>
      <c r="GI95" s="1229"/>
      <c r="GJ95" s="1229"/>
      <c r="GK95" s="1229"/>
      <c r="GL95" s="1229"/>
      <c r="GM95" s="1229"/>
      <c r="GN95" s="1229"/>
      <c r="GO95" s="1229"/>
      <c r="GP95" s="1229"/>
      <c r="GQ95" s="1229"/>
      <c r="GR95" s="1229"/>
      <c r="GS95" s="1229"/>
      <c r="GT95" s="1229"/>
      <c r="GU95" s="1229"/>
      <c r="GV95" s="1229"/>
      <c r="GW95" s="1229"/>
      <c r="GX95" s="1229"/>
      <c r="GY95" s="1229"/>
      <c r="GZ95" s="1229"/>
      <c r="HA95" s="1229"/>
      <c r="HB95" s="1229"/>
      <c r="HC95" s="1229"/>
      <c r="HD95" s="1229"/>
      <c r="HE95" s="1229"/>
      <c r="HF95" s="1229"/>
      <c r="HG95" s="1229"/>
      <c r="HH95" s="1229"/>
      <c r="HI95" s="1229"/>
      <c r="HJ95" s="1229"/>
      <c r="HK95" s="1229"/>
      <c r="HL95" s="1229"/>
      <c r="HM95" s="1229"/>
      <c r="HN95" s="1229"/>
      <c r="HO95" s="1229"/>
      <c r="HP95" s="1229"/>
      <c r="HQ95" s="1229"/>
      <c r="HR95" s="1229"/>
      <c r="HS95" s="1229"/>
      <c r="HT95" s="1229"/>
      <c r="HU95" s="1229"/>
      <c r="HV95" s="1229"/>
      <c r="HW95" s="1229"/>
      <c r="HX95" s="1229"/>
      <c r="HY95" s="1229"/>
      <c r="HZ95" s="1229"/>
      <c r="IA95" s="1229"/>
      <c r="IB95" s="1229"/>
      <c r="IC95" s="1229"/>
      <c r="ID95" s="1229"/>
      <c r="IE95" s="1229"/>
      <c r="IF95" s="1229"/>
      <c r="IG95" s="1229"/>
      <c r="IH95" s="1229"/>
      <c r="II95" s="1229"/>
      <c r="IJ95" s="1229"/>
      <c r="IK95" s="1229"/>
      <c r="IL95" s="1229"/>
      <c r="IM95" s="1229"/>
      <c r="IN95" s="1229"/>
      <c r="IO95" s="1229"/>
      <c r="IP95" s="1229"/>
      <c r="IQ95" s="1229"/>
      <c r="IR95" s="1229"/>
      <c r="IS95" s="1229"/>
      <c r="IT95" s="1229"/>
      <c r="IU95" s="1229"/>
      <c r="IV95" s="1229"/>
      <c r="IW95" s="1229"/>
      <c r="IX95" s="1229"/>
      <c r="IY95" s="1229"/>
      <c r="IZ95" s="1229"/>
      <c r="JA95" s="1229"/>
      <c r="JB95" s="1229"/>
      <c r="JC95" s="1229"/>
      <c r="JD95" s="1229"/>
      <c r="JE95" s="1229"/>
      <c r="JF95" s="1229"/>
      <c r="JG95" s="1229"/>
      <c r="JH95" s="1229"/>
      <c r="JI95" s="1229"/>
      <c r="JJ95" s="1229"/>
      <c r="JK95" s="1229"/>
      <c r="JL95" s="1229"/>
      <c r="JM95" s="1229"/>
      <c r="JN95" s="1229"/>
      <c r="JO95" s="1229"/>
      <c r="JP95" s="1229"/>
      <c r="JQ95" s="1229"/>
      <c r="JR95" s="1229"/>
      <c r="JS95" s="1229"/>
      <c r="JT95" s="1229"/>
      <c r="JU95" s="1229"/>
      <c r="JV95" s="1229"/>
      <c r="JW95" s="1229"/>
    </row>
    <row r="96" spans="1:283" ht="15.6" hidden="1" customHeight="1">
      <c r="A96" s="1283"/>
      <c r="B96" s="1271"/>
      <c r="C96" s="156" t="s">
        <v>375</v>
      </c>
      <c r="D96" s="151">
        <v>0.79166666666666663</v>
      </c>
      <c r="E96" s="1336" t="s">
        <v>358</v>
      </c>
      <c r="F96" s="1336" t="s">
        <v>305</v>
      </c>
      <c r="G96" s="1337" t="str">
        <f>IF(D96&lt;=0.541,"DAY",(IF(D96&lt;=0.74930556,"EARLY",(IF(D96&lt;=0.97916667,"PRIME","LATE")))))</f>
        <v>PRIME</v>
      </c>
      <c r="H96" s="1356" t="s">
        <v>295</v>
      </c>
      <c r="I96" s="1306" t="s">
        <v>306</v>
      </c>
      <c r="J96" s="1306" t="s">
        <v>314</v>
      </c>
      <c r="K96" s="1373"/>
      <c r="L96" s="1373"/>
      <c r="M96" s="1373"/>
      <c r="N96" s="1373"/>
      <c r="O96" s="1373"/>
      <c r="P96" s="1374"/>
      <c r="Q96" s="1374"/>
      <c r="R96" s="1373"/>
      <c r="S96" s="1373"/>
      <c r="T96" s="1373"/>
      <c r="U96" s="1373"/>
      <c r="V96" s="1373"/>
      <c r="W96" s="1374"/>
      <c r="X96" s="1374"/>
      <c r="Y96" s="1373"/>
      <c r="Z96" s="1373"/>
      <c r="AA96" s="1373"/>
      <c r="AB96" s="1373"/>
      <c r="AC96" s="1373"/>
      <c r="AD96" s="1374"/>
      <c r="AE96" s="1374"/>
      <c r="AF96" s="1373"/>
      <c r="AG96" s="1373"/>
      <c r="AH96" s="1373"/>
      <c r="AI96" s="1373"/>
      <c r="AJ96" s="1373"/>
      <c r="AK96" s="1374"/>
      <c r="AL96" s="1374"/>
      <c r="AM96" s="1373"/>
      <c r="AN96" s="1373"/>
      <c r="AO96" s="1373"/>
      <c r="AP96" s="1373"/>
      <c r="AQ96" s="1373"/>
      <c r="AR96" s="1374"/>
      <c r="AS96" s="1374"/>
      <c r="AT96" s="1373"/>
      <c r="AU96" s="1373"/>
      <c r="AV96" s="1373"/>
      <c r="AW96" s="1373"/>
      <c r="AX96" s="1373"/>
      <c r="AY96" s="1374"/>
      <c r="AZ96" s="1374"/>
      <c r="BA96" s="1373"/>
      <c r="BB96" s="1373"/>
      <c r="BC96" s="1373"/>
      <c r="BD96" s="1373"/>
      <c r="BE96" s="1373"/>
      <c r="BF96" s="1374"/>
      <c r="BG96" s="1374"/>
      <c r="BH96" s="1373"/>
      <c r="BI96" s="1373"/>
      <c r="BJ96" s="1373"/>
      <c r="BK96" s="1373"/>
      <c r="BL96" s="1373"/>
      <c r="BM96" s="1374"/>
      <c r="BN96" s="1374"/>
      <c r="BO96" s="1373"/>
      <c r="BP96" s="1373"/>
      <c r="BQ96" s="1373"/>
      <c r="BR96" s="1373"/>
      <c r="BS96" s="1373"/>
      <c r="BT96" s="1374"/>
      <c r="BU96" s="1374"/>
      <c r="BV96" s="1373"/>
      <c r="BW96" s="1373"/>
      <c r="BX96" s="1373"/>
      <c r="BY96" s="1373"/>
      <c r="BZ96" s="1373"/>
      <c r="CA96" s="1374"/>
      <c r="CB96" s="1374"/>
      <c r="CC96" s="1373"/>
      <c r="CD96" s="1375">
        <f t="shared" ref="CD96:CD100" si="193">SUM(K96:CC96)</f>
        <v>0</v>
      </c>
      <c r="CE96" s="144">
        <v>2.7</v>
      </c>
      <c r="CF96" s="145">
        <v>0.9</v>
      </c>
      <c r="CG96" s="331">
        <f t="shared" si="141"/>
        <v>1.9298435951095936</v>
      </c>
      <c r="CH96" s="153">
        <f t="shared" ref="CH96:CH99" si="194">+CD96*CE96</f>
        <v>0</v>
      </c>
      <c r="CI96" s="147">
        <f t="shared" ref="CI96:CI99" si="195">+CD96*CF96</f>
        <v>0</v>
      </c>
      <c r="CJ96" s="148">
        <f t="shared" ref="CJ96:CJ99" si="196">CD96*CG96</f>
        <v>0</v>
      </c>
      <c r="CK96" s="549">
        <v>280</v>
      </c>
      <c r="CL96" s="549">
        <v>2400</v>
      </c>
      <c r="CM96" s="276">
        <f t="shared" si="192"/>
        <v>1600</v>
      </c>
      <c r="CN96" s="548">
        <f>(CK96/30*J96)*CG96</f>
        <v>360.23747108712416</v>
      </c>
      <c r="CO96" s="1394">
        <v>360.24</v>
      </c>
      <c r="CP96" s="250">
        <f t="shared" si="146"/>
        <v>0</v>
      </c>
      <c r="CQ96" s="250">
        <f t="shared" si="187"/>
        <v>0</v>
      </c>
      <c r="CR96" s="1376" t="e">
        <f t="shared" si="147"/>
        <v>#DIV/0!</v>
      </c>
      <c r="CS96" s="1293"/>
      <c r="CT96" s="1279"/>
      <c r="CV96" s="1279">
        <f t="shared" si="181"/>
        <v>0</v>
      </c>
      <c r="CW96" s="1293"/>
      <c r="CX96" s="1294">
        <f t="shared" si="150"/>
        <v>0</v>
      </c>
      <c r="CY96" s="1295">
        <f t="shared" si="151"/>
        <v>0</v>
      </c>
      <c r="CZ96" s="1296">
        <f t="shared" si="152"/>
        <v>0</v>
      </c>
      <c r="DA96" s="1294">
        <f t="shared" si="153"/>
        <v>0</v>
      </c>
      <c r="DB96" s="1295">
        <f t="shared" si="154"/>
        <v>0</v>
      </c>
      <c r="DC96" s="1296">
        <f t="shared" si="155"/>
        <v>0</v>
      </c>
      <c r="DD96" s="1294">
        <f t="shared" si="156"/>
        <v>0</v>
      </c>
      <c r="DE96" s="1295">
        <f t="shared" si="157"/>
        <v>0</v>
      </c>
      <c r="DF96" s="1296">
        <f t="shared" si="158"/>
        <v>0</v>
      </c>
      <c r="DG96" s="1294">
        <f t="shared" si="159"/>
        <v>0</v>
      </c>
      <c r="DH96" s="1295">
        <f t="shared" si="160"/>
        <v>0</v>
      </c>
      <c r="DI96" s="1296">
        <f t="shared" si="161"/>
        <v>0</v>
      </c>
      <c r="DJ96" s="1294">
        <f t="shared" si="162"/>
        <v>0</v>
      </c>
      <c r="DK96" s="1295">
        <f t="shared" si="163"/>
        <v>0</v>
      </c>
      <c r="DL96" s="1296">
        <f t="shared" si="164"/>
        <v>0</v>
      </c>
      <c r="DM96" s="1294">
        <f t="shared" si="165"/>
        <v>0</v>
      </c>
      <c r="DN96" s="1295">
        <f t="shared" si="166"/>
        <v>0</v>
      </c>
      <c r="DO96" s="1296">
        <f t="shared" si="167"/>
        <v>0</v>
      </c>
      <c r="DP96" s="1294">
        <f t="shared" si="168"/>
        <v>0</v>
      </c>
      <c r="DQ96" s="1295">
        <f t="shared" si="169"/>
        <v>0</v>
      </c>
      <c r="DR96" s="1296">
        <f t="shared" si="170"/>
        <v>0</v>
      </c>
    </row>
    <row r="97" spans="1:283" ht="15.6" hidden="1" customHeight="1">
      <c r="A97" s="1283"/>
      <c r="B97" s="1271"/>
      <c r="C97" s="156" t="s">
        <v>376</v>
      </c>
      <c r="D97" s="151">
        <v>0.83333333333333337</v>
      </c>
      <c r="E97" s="1336" t="s">
        <v>304</v>
      </c>
      <c r="F97" s="1336" t="s">
        <v>305</v>
      </c>
      <c r="G97" s="1337" t="str">
        <f>IF(D97&lt;=0.541,"DAY",(IF(D97&lt;=0.74930556,"EARLY",(IF(D97&lt;=0.97916667,"PRIME","LATE")))))</f>
        <v>PRIME</v>
      </c>
      <c r="H97" s="1356" t="s">
        <v>295</v>
      </c>
      <c r="I97" s="1306" t="s">
        <v>306</v>
      </c>
      <c r="J97" s="1306" t="s">
        <v>314</v>
      </c>
      <c r="K97" s="1373"/>
      <c r="L97" s="1373"/>
      <c r="M97" s="1373"/>
      <c r="N97" s="1373"/>
      <c r="O97" s="1373"/>
      <c r="P97" s="1374"/>
      <c r="Q97" s="1374"/>
      <c r="R97" s="1373"/>
      <c r="S97" s="1373"/>
      <c r="T97" s="1373"/>
      <c r="U97" s="1373"/>
      <c r="V97" s="1373"/>
      <c r="W97" s="1374"/>
      <c r="X97" s="1374"/>
      <c r="Y97" s="1373"/>
      <c r="Z97" s="1373"/>
      <c r="AA97" s="1373"/>
      <c r="AB97" s="1373"/>
      <c r="AC97" s="1373"/>
      <c r="AD97" s="1374"/>
      <c r="AE97" s="1374"/>
      <c r="AF97" s="1373"/>
      <c r="AG97" s="1373"/>
      <c r="AH97" s="1373"/>
      <c r="AI97" s="1373"/>
      <c r="AJ97" s="1373"/>
      <c r="AK97" s="1374"/>
      <c r="AL97" s="1374"/>
      <c r="AM97" s="1373"/>
      <c r="AN97" s="1373"/>
      <c r="AO97" s="1373"/>
      <c r="AP97" s="1373"/>
      <c r="AQ97" s="1373"/>
      <c r="AR97" s="1374"/>
      <c r="AS97" s="1374"/>
      <c r="AT97" s="1373"/>
      <c r="AU97" s="1373"/>
      <c r="AV97" s="1373"/>
      <c r="AW97" s="1373"/>
      <c r="AX97" s="1373"/>
      <c r="AY97" s="1374"/>
      <c r="AZ97" s="1374"/>
      <c r="BA97" s="1373"/>
      <c r="BB97" s="1373"/>
      <c r="BC97" s="1373"/>
      <c r="BD97" s="1373"/>
      <c r="BE97" s="1373"/>
      <c r="BF97" s="1374"/>
      <c r="BG97" s="1374"/>
      <c r="BH97" s="1373"/>
      <c r="BI97" s="1373"/>
      <c r="BJ97" s="1373"/>
      <c r="BK97" s="1373"/>
      <c r="BL97" s="1373"/>
      <c r="BM97" s="1374"/>
      <c r="BN97" s="1374"/>
      <c r="BO97" s="1373"/>
      <c r="BP97" s="1373"/>
      <c r="BQ97" s="1373"/>
      <c r="BR97" s="1373"/>
      <c r="BS97" s="1373"/>
      <c r="BT97" s="1374"/>
      <c r="BU97" s="1374"/>
      <c r="BV97" s="1373"/>
      <c r="BW97" s="1373"/>
      <c r="BX97" s="1373"/>
      <c r="BY97" s="1373"/>
      <c r="BZ97" s="1373"/>
      <c r="CA97" s="1374"/>
      <c r="CB97" s="1374"/>
      <c r="CC97" s="1373"/>
      <c r="CD97" s="1375">
        <f t="shared" si="193"/>
        <v>0</v>
      </c>
      <c r="CE97" s="144">
        <v>4.2</v>
      </c>
      <c r="CF97" s="145">
        <v>2.2999999999999998</v>
      </c>
      <c r="CG97" s="331">
        <f t="shared" si="141"/>
        <v>3.3870571281712376</v>
      </c>
      <c r="CH97" s="153">
        <f t="shared" si="194"/>
        <v>0</v>
      </c>
      <c r="CI97" s="147">
        <f t="shared" si="195"/>
        <v>0</v>
      </c>
      <c r="CJ97" s="148">
        <f t="shared" si="196"/>
        <v>0</v>
      </c>
      <c r="CK97" s="549">
        <v>280</v>
      </c>
      <c r="CL97" s="549">
        <v>3200</v>
      </c>
      <c r="CM97" s="276">
        <f t="shared" si="192"/>
        <v>2133.3333333333335</v>
      </c>
      <c r="CN97" s="548">
        <f>2000/30*J97</f>
        <v>1333.3333333333335</v>
      </c>
      <c r="CO97" s="1394">
        <v>1333.34</v>
      </c>
      <c r="CP97" s="250">
        <f t="shared" si="146"/>
        <v>0</v>
      </c>
      <c r="CQ97" s="250">
        <f t="shared" si="187"/>
        <v>0</v>
      </c>
      <c r="CR97" s="1376" t="e">
        <f t="shared" si="147"/>
        <v>#DIV/0!</v>
      </c>
      <c r="CS97" s="1293"/>
      <c r="CT97" s="1279"/>
      <c r="CV97" s="1279">
        <f t="shared" si="181"/>
        <v>0</v>
      </c>
      <c r="CW97" s="1293"/>
      <c r="CX97" s="1294">
        <f t="shared" si="150"/>
        <v>0</v>
      </c>
      <c r="CY97" s="1295">
        <f t="shared" si="151"/>
        <v>0</v>
      </c>
      <c r="CZ97" s="1296">
        <f t="shared" si="152"/>
        <v>0</v>
      </c>
      <c r="DA97" s="1294">
        <f t="shared" si="153"/>
        <v>0</v>
      </c>
      <c r="DB97" s="1295">
        <f t="shared" si="154"/>
        <v>0</v>
      </c>
      <c r="DC97" s="1296">
        <f t="shared" si="155"/>
        <v>0</v>
      </c>
      <c r="DD97" s="1294">
        <f t="shared" si="156"/>
        <v>0</v>
      </c>
      <c r="DE97" s="1295">
        <f t="shared" si="157"/>
        <v>0</v>
      </c>
      <c r="DF97" s="1296">
        <f t="shared" si="158"/>
        <v>0</v>
      </c>
      <c r="DG97" s="1294">
        <f t="shared" si="159"/>
        <v>0</v>
      </c>
      <c r="DH97" s="1295">
        <f t="shared" si="160"/>
        <v>0</v>
      </c>
      <c r="DI97" s="1296">
        <f t="shared" si="161"/>
        <v>0</v>
      </c>
      <c r="DJ97" s="1294">
        <f t="shared" si="162"/>
        <v>0</v>
      </c>
      <c r="DK97" s="1295">
        <f t="shared" si="163"/>
        <v>0</v>
      </c>
      <c r="DL97" s="1296">
        <f t="shared" si="164"/>
        <v>0</v>
      </c>
      <c r="DM97" s="1294">
        <f t="shared" si="165"/>
        <v>0</v>
      </c>
      <c r="DN97" s="1295">
        <f t="shared" si="166"/>
        <v>0</v>
      </c>
      <c r="DO97" s="1296">
        <f t="shared" si="167"/>
        <v>0</v>
      </c>
      <c r="DP97" s="1294">
        <f t="shared" si="168"/>
        <v>0</v>
      </c>
      <c r="DQ97" s="1295">
        <f t="shared" si="169"/>
        <v>0</v>
      </c>
      <c r="DR97" s="1296">
        <f t="shared" si="170"/>
        <v>0</v>
      </c>
    </row>
    <row r="98" spans="1:283" s="1229" customFormat="1" ht="15.6" hidden="1" customHeight="1">
      <c r="A98" s="1366"/>
      <c r="B98" s="1271"/>
      <c r="C98" s="156" t="s">
        <v>382</v>
      </c>
      <c r="D98" s="151">
        <v>0.86458333333333337</v>
      </c>
      <c r="E98" s="1336" t="s">
        <v>304</v>
      </c>
      <c r="F98" s="1336" t="s">
        <v>305</v>
      </c>
      <c r="G98" s="1337" t="str">
        <f t="shared" ref="G98:G100" si="197">IF(D98&lt;=0.541,"DAY",(IF(D98&lt;=0.74930556,"EARLY",(IF(D98&lt;=0.97916667,"PRIME","LATE")))))</f>
        <v>PRIME</v>
      </c>
      <c r="H98" s="1356" t="s">
        <v>295</v>
      </c>
      <c r="I98" s="1411" t="s">
        <v>380</v>
      </c>
      <c r="J98" s="1411" t="s">
        <v>381</v>
      </c>
      <c r="K98" s="1373"/>
      <c r="L98" s="1373"/>
      <c r="M98" s="1373"/>
      <c r="N98" s="1373"/>
      <c r="O98" s="1373"/>
      <c r="P98" s="1374"/>
      <c r="Q98" s="1374"/>
      <c r="R98" s="1373"/>
      <c r="S98" s="1373"/>
      <c r="T98" s="1373"/>
      <c r="U98" s="1373"/>
      <c r="V98" s="1373"/>
      <c r="W98" s="1374"/>
      <c r="X98" s="1374"/>
      <c r="Y98" s="1373"/>
      <c r="Z98" s="1373"/>
      <c r="AA98" s="1373"/>
      <c r="AB98" s="1373"/>
      <c r="AC98" s="1373"/>
      <c r="AD98" s="1374"/>
      <c r="AE98" s="1374"/>
      <c r="AF98" s="1373"/>
      <c r="AG98" s="1373"/>
      <c r="AH98" s="1373"/>
      <c r="AI98" s="1373"/>
      <c r="AJ98" s="1373"/>
      <c r="AK98" s="1374"/>
      <c r="AL98" s="1374"/>
      <c r="AM98" s="1373"/>
      <c r="AN98" s="1373"/>
      <c r="AO98" s="1373"/>
      <c r="AP98" s="1373"/>
      <c r="AQ98" s="1373"/>
      <c r="AR98" s="1374"/>
      <c r="AS98" s="1374"/>
      <c r="AT98" s="1373"/>
      <c r="AU98" s="1373"/>
      <c r="AV98" s="1373"/>
      <c r="AW98" s="1373"/>
      <c r="AX98" s="1373"/>
      <c r="AY98" s="1374"/>
      <c r="AZ98" s="1374"/>
      <c r="BA98" s="1373"/>
      <c r="BB98" s="1373"/>
      <c r="BC98" s="1373"/>
      <c r="BD98" s="1373"/>
      <c r="BE98" s="1373"/>
      <c r="BF98" s="1374"/>
      <c r="BG98" s="1374"/>
      <c r="BH98" s="1373"/>
      <c r="BI98" s="1373"/>
      <c r="BJ98" s="1373"/>
      <c r="BK98" s="1373"/>
      <c r="BL98" s="1373"/>
      <c r="BM98" s="1374"/>
      <c r="BN98" s="1374"/>
      <c r="BO98" s="1373"/>
      <c r="BP98" s="1373"/>
      <c r="BQ98" s="1373"/>
      <c r="BR98" s="1373"/>
      <c r="BS98" s="1373"/>
      <c r="BT98" s="1374"/>
      <c r="BU98" s="1374"/>
      <c r="BV98" s="1373"/>
      <c r="BW98" s="1373"/>
      <c r="BX98" s="1373"/>
      <c r="BY98" s="1373"/>
      <c r="BZ98" s="1373"/>
      <c r="CA98" s="1374"/>
      <c r="CB98" s="1374"/>
      <c r="CC98" s="1373"/>
      <c r="CD98" s="1375">
        <f t="shared" si="193"/>
        <v>0</v>
      </c>
      <c r="CE98" s="144">
        <v>4.2</v>
      </c>
      <c r="CF98" s="145">
        <v>2.2999999999999998</v>
      </c>
      <c r="CG98" s="331">
        <f t="shared" si="141"/>
        <v>3.3870571281712376</v>
      </c>
      <c r="CH98" s="153">
        <f t="shared" si="194"/>
        <v>0</v>
      </c>
      <c r="CI98" s="147">
        <f t="shared" si="195"/>
        <v>0</v>
      </c>
      <c r="CJ98" s="148">
        <f t="shared" si="196"/>
        <v>0</v>
      </c>
      <c r="CK98" s="549">
        <v>280</v>
      </c>
      <c r="CL98" s="549">
        <v>3200</v>
      </c>
      <c r="CM98" s="276">
        <v>1000</v>
      </c>
      <c r="CN98" s="548">
        <v>500</v>
      </c>
      <c r="CO98" s="1394">
        <v>500</v>
      </c>
      <c r="CP98" s="250">
        <f t="shared" si="146"/>
        <v>0</v>
      </c>
      <c r="CQ98" s="250">
        <f t="shared" si="187"/>
        <v>0</v>
      </c>
      <c r="CR98" s="1376" t="e">
        <f t="shared" si="147"/>
        <v>#DIV/0!</v>
      </c>
      <c r="CS98" s="1324"/>
      <c r="CT98" s="1279"/>
      <c r="CU98" s="1271"/>
      <c r="CV98" s="1279">
        <f t="shared" si="181"/>
        <v>0</v>
      </c>
      <c r="CW98" s="1324"/>
      <c r="CX98" s="1294">
        <f t="shared" si="150"/>
        <v>0</v>
      </c>
      <c r="CY98" s="1295">
        <f t="shared" si="151"/>
        <v>0</v>
      </c>
      <c r="CZ98" s="1296">
        <f t="shared" si="152"/>
        <v>0</v>
      </c>
      <c r="DA98" s="1294">
        <f t="shared" si="153"/>
        <v>0</v>
      </c>
      <c r="DB98" s="1295">
        <f t="shared" si="154"/>
        <v>0</v>
      </c>
      <c r="DC98" s="1296">
        <f t="shared" si="155"/>
        <v>0</v>
      </c>
      <c r="DD98" s="1294">
        <f t="shared" si="156"/>
        <v>0</v>
      </c>
      <c r="DE98" s="1295">
        <f t="shared" si="157"/>
        <v>0</v>
      </c>
      <c r="DF98" s="1296">
        <f t="shared" si="158"/>
        <v>0</v>
      </c>
      <c r="DG98" s="1294">
        <f t="shared" si="159"/>
        <v>0</v>
      </c>
      <c r="DH98" s="1295">
        <f t="shared" si="160"/>
        <v>0</v>
      </c>
      <c r="DI98" s="1296">
        <f t="shared" si="161"/>
        <v>0</v>
      </c>
      <c r="DJ98" s="1294">
        <f t="shared" si="162"/>
        <v>0</v>
      </c>
      <c r="DK98" s="1295">
        <f t="shared" si="163"/>
        <v>0</v>
      </c>
      <c r="DL98" s="1296">
        <f t="shared" si="164"/>
        <v>0</v>
      </c>
      <c r="DM98" s="1294">
        <f t="shared" si="165"/>
        <v>0</v>
      </c>
      <c r="DN98" s="1295">
        <f t="shared" si="166"/>
        <v>0</v>
      </c>
      <c r="DO98" s="1296">
        <f t="shared" si="167"/>
        <v>0</v>
      </c>
      <c r="DP98" s="1294">
        <f t="shared" si="168"/>
        <v>0</v>
      </c>
      <c r="DQ98" s="1295">
        <f t="shared" si="169"/>
        <v>0</v>
      </c>
      <c r="DR98" s="1296">
        <f t="shared" si="170"/>
        <v>0</v>
      </c>
      <c r="DS98" s="1271"/>
      <c r="DT98" s="1271"/>
      <c r="DU98" s="1271"/>
      <c r="DV98" s="1271"/>
      <c r="DW98" s="1271"/>
      <c r="DX98" s="1271"/>
      <c r="DY98" s="1271"/>
    </row>
    <row r="99" spans="1:283" s="1229" customFormat="1" ht="15.6" hidden="1" customHeight="1">
      <c r="A99" s="1366"/>
      <c r="B99" s="1271"/>
      <c r="C99" s="156" t="s">
        <v>370</v>
      </c>
      <c r="D99" s="151">
        <v>0.87152777777777779</v>
      </c>
      <c r="E99" s="1336" t="s">
        <v>371</v>
      </c>
      <c r="F99" s="1336" t="s">
        <v>305</v>
      </c>
      <c r="G99" s="1337" t="str">
        <f t="shared" si="197"/>
        <v>PRIME</v>
      </c>
      <c r="H99" s="1356" t="s">
        <v>295</v>
      </c>
      <c r="I99" s="1306" t="s">
        <v>306</v>
      </c>
      <c r="J99" s="1306" t="s">
        <v>314</v>
      </c>
      <c r="K99" s="1373"/>
      <c r="L99" s="1373"/>
      <c r="M99" s="1373"/>
      <c r="N99" s="1373"/>
      <c r="O99" s="1373"/>
      <c r="P99" s="1374"/>
      <c r="Q99" s="1374"/>
      <c r="R99" s="1373"/>
      <c r="S99" s="1373"/>
      <c r="T99" s="1373"/>
      <c r="U99" s="1373"/>
      <c r="V99" s="1373"/>
      <c r="W99" s="1374"/>
      <c r="X99" s="1374"/>
      <c r="Y99" s="1373"/>
      <c r="Z99" s="1373"/>
      <c r="AA99" s="1373"/>
      <c r="AB99" s="1373"/>
      <c r="AC99" s="1373"/>
      <c r="AD99" s="1374"/>
      <c r="AE99" s="1374"/>
      <c r="AF99" s="1373"/>
      <c r="AG99" s="1373"/>
      <c r="AH99" s="1373"/>
      <c r="AI99" s="1373"/>
      <c r="AJ99" s="1373"/>
      <c r="AK99" s="1374"/>
      <c r="AL99" s="1374"/>
      <c r="AM99" s="1373"/>
      <c r="AN99" s="1373"/>
      <c r="AO99" s="1373"/>
      <c r="AP99" s="1373"/>
      <c r="AQ99" s="1373"/>
      <c r="AR99" s="1374"/>
      <c r="AS99" s="1374"/>
      <c r="AT99" s="1373"/>
      <c r="AU99" s="1373"/>
      <c r="AV99" s="1373"/>
      <c r="AW99" s="1373"/>
      <c r="AX99" s="1373"/>
      <c r="AY99" s="1374"/>
      <c r="AZ99" s="1374"/>
      <c r="BA99" s="1373"/>
      <c r="BB99" s="1373"/>
      <c r="BC99" s="1373"/>
      <c r="BD99" s="1373"/>
      <c r="BE99" s="1373"/>
      <c r="BF99" s="1374"/>
      <c r="BG99" s="1374"/>
      <c r="BH99" s="1373"/>
      <c r="BI99" s="1373"/>
      <c r="BJ99" s="1373"/>
      <c r="BK99" s="1373"/>
      <c r="BL99" s="1373"/>
      <c r="BM99" s="1374"/>
      <c r="BN99" s="1374"/>
      <c r="BO99" s="1373"/>
      <c r="BP99" s="1373"/>
      <c r="BQ99" s="1373"/>
      <c r="BR99" s="1373"/>
      <c r="BS99" s="1373"/>
      <c r="BT99" s="1374"/>
      <c r="BU99" s="1374"/>
      <c r="BV99" s="1373"/>
      <c r="BW99" s="1373"/>
      <c r="BX99" s="1373"/>
      <c r="BY99" s="1373"/>
      <c r="BZ99" s="1373"/>
      <c r="CA99" s="1374"/>
      <c r="CB99" s="1374"/>
      <c r="CC99" s="1373"/>
      <c r="CD99" s="1375">
        <f t="shared" si="193"/>
        <v>0</v>
      </c>
      <c r="CE99" s="144">
        <v>4.2</v>
      </c>
      <c r="CF99" s="145">
        <v>2.2999999999999998</v>
      </c>
      <c r="CG99" s="331">
        <f t="shared" si="141"/>
        <v>3.3870571281712376</v>
      </c>
      <c r="CH99" s="153">
        <f t="shared" si="194"/>
        <v>0</v>
      </c>
      <c r="CI99" s="147">
        <f t="shared" si="195"/>
        <v>0</v>
      </c>
      <c r="CJ99" s="148">
        <f t="shared" si="196"/>
        <v>0</v>
      </c>
      <c r="CK99" s="549">
        <v>280</v>
      </c>
      <c r="CL99" s="549">
        <v>3200</v>
      </c>
      <c r="CM99" s="276">
        <f t="shared" ref="CM99:CM100" si="198">CL99/30*J99</f>
        <v>2133.3333333333335</v>
      </c>
      <c r="CN99" s="548">
        <f>(CK99/30*J99)*CG99</f>
        <v>632.25066392529777</v>
      </c>
      <c r="CO99" s="1394">
        <v>632.25</v>
      </c>
      <c r="CP99" s="250">
        <f t="shared" si="146"/>
        <v>0</v>
      </c>
      <c r="CQ99" s="250">
        <f t="shared" si="187"/>
        <v>0</v>
      </c>
      <c r="CR99" s="1376" t="e">
        <f t="shared" si="147"/>
        <v>#DIV/0!</v>
      </c>
      <c r="CS99" s="1324"/>
      <c r="CT99" s="1279"/>
      <c r="CU99" s="1271"/>
      <c r="CV99" s="1279">
        <f t="shared" si="181"/>
        <v>0</v>
      </c>
      <c r="CW99" s="1324"/>
      <c r="CX99" s="1294">
        <f t="shared" si="150"/>
        <v>0</v>
      </c>
      <c r="CY99" s="1295">
        <f t="shared" si="151"/>
        <v>0</v>
      </c>
      <c r="CZ99" s="1296">
        <f t="shared" si="152"/>
        <v>0</v>
      </c>
      <c r="DA99" s="1294">
        <f t="shared" si="153"/>
        <v>0</v>
      </c>
      <c r="DB99" s="1295">
        <f t="shared" si="154"/>
        <v>0</v>
      </c>
      <c r="DC99" s="1296">
        <f t="shared" si="155"/>
        <v>0</v>
      </c>
      <c r="DD99" s="1294">
        <f t="shared" si="156"/>
        <v>0</v>
      </c>
      <c r="DE99" s="1295">
        <f t="shared" si="157"/>
        <v>0</v>
      </c>
      <c r="DF99" s="1296">
        <f t="shared" si="158"/>
        <v>0</v>
      </c>
      <c r="DG99" s="1294">
        <f t="shared" si="159"/>
        <v>0</v>
      </c>
      <c r="DH99" s="1295">
        <f t="shared" si="160"/>
        <v>0</v>
      </c>
      <c r="DI99" s="1296">
        <f t="shared" si="161"/>
        <v>0</v>
      </c>
      <c r="DJ99" s="1294">
        <f t="shared" si="162"/>
        <v>0</v>
      </c>
      <c r="DK99" s="1295">
        <f t="shared" si="163"/>
        <v>0</v>
      </c>
      <c r="DL99" s="1296">
        <f t="shared" si="164"/>
        <v>0</v>
      </c>
      <c r="DM99" s="1294">
        <f t="shared" si="165"/>
        <v>0</v>
      </c>
      <c r="DN99" s="1295">
        <f t="shared" si="166"/>
        <v>0</v>
      </c>
      <c r="DO99" s="1296">
        <f t="shared" si="167"/>
        <v>0</v>
      </c>
      <c r="DP99" s="1294">
        <f t="shared" si="168"/>
        <v>0</v>
      </c>
      <c r="DQ99" s="1295">
        <f t="shared" si="169"/>
        <v>0</v>
      </c>
      <c r="DR99" s="1296">
        <f t="shared" si="170"/>
        <v>0</v>
      </c>
      <c r="DS99" s="1271"/>
      <c r="DT99" s="1271"/>
      <c r="DU99" s="1271"/>
      <c r="DV99" s="1271"/>
      <c r="DW99" s="1271"/>
      <c r="DX99" s="1271"/>
      <c r="DY99" s="1271"/>
    </row>
    <row r="100" spans="1:283" s="1372" customFormat="1" ht="16.149999999999999" hidden="1" customHeight="1">
      <c r="A100" s="1366"/>
      <c r="B100" s="1271"/>
      <c r="C100" s="232" t="s">
        <v>377</v>
      </c>
      <c r="D100" s="268">
        <v>0.83333333333333337</v>
      </c>
      <c r="E100" s="268" t="s">
        <v>304</v>
      </c>
      <c r="F100" s="268" t="s">
        <v>318</v>
      </c>
      <c r="G100" s="1397" t="str">
        <f t="shared" si="197"/>
        <v>PRIME</v>
      </c>
      <c r="H100" s="1356" t="s">
        <v>295</v>
      </c>
      <c r="I100" s="1397" t="s">
        <v>306</v>
      </c>
      <c r="J100" s="1397" t="s">
        <v>314</v>
      </c>
      <c r="K100" s="1399"/>
      <c r="L100" s="1399"/>
      <c r="M100" s="1399"/>
      <c r="N100" s="1399"/>
      <c r="O100" s="1399"/>
      <c r="P100" s="1400"/>
      <c r="Q100" s="1400"/>
      <c r="R100" s="1399"/>
      <c r="S100" s="1399"/>
      <c r="T100" s="1399"/>
      <c r="U100" s="1399"/>
      <c r="V100" s="1399"/>
      <c r="W100" s="1400"/>
      <c r="X100" s="1400"/>
      <c r="Y100" s="1399"/>
      <c r="Z100" s="1399"/>
      <c r="AA100" s="1399"/>
      <c r="AB100" s="1399"/>
      <c r="AC100" s="1399"/>
      <c r="AD100" s="1400"/>
      <c r="AE100" s="1400"/>
      <c r="AF100" s="1399"/>
      <c r="AG100" s="1399"/>
      <c r="AH100" s="1399"/>
      <c r="AI100" s="1399"/>
      <c r="AJ100" s="1399"/>
      <c r="AK100" s="1400"/>
      <c r="AL100" s="1400"/>
      <c r="AM100" s="1399"/>
      <c r="AN100" s="1399"/>
      <c r="AO100" s="1399"/>
      <c r="AP100" s="1399"/>
      <c r="AQ100" s="1399"/>
      <c r="AR100" s="1400"/>
      <c r="AS100" s="1400"/>
      <c r="AT100" s="1399"/>
      <c r="AU100" s="1399"/>
      <c r="AV100" s="1399"/>
      <c r="AW100" s="1399"/>
      <c r="AX100" s="1399"/>
      <c r="AY100" s="1400"/>
      <c r="AZ100" s="1400"/>
      <c r="BA100" s="1399"/>
      <c r="BB100" s="1399"/>
      <c r="BC100" s="1399"/>
      <c r="BD100" s="1399"/>
      <c r="BE100" s="1399"/>
      <c r="BF100" s="1400"/>
      <c r="BG100" s="1400"/>
      <c r="BH100" s="1399"/>
      <c r="BI100" s="1399"/>
      <c r="BJ100" s="1399"/>
      <c r="BK100" s="1399"/>
      <c r="BL100" s="1399"/>
      <c r="BM100" s="1400"/>
      <c r="BN100" s="1400"/>
      <c r="BO100" s="1399"/>
      <c r="BP100" s="1399"/>
      <c r="BQ100" s="1399"/>
      <c r="BR100" s="1399"/>
      <c r="BS100" s="1399"/>
      <c r="BT100" s="1400"/>
      <c r="BU100" s="1400"/>
      <c r="BV100" s="1399"/>
      <c r="BW100" s="1399"/>
      <c r="BX100" s="1399"/>
      <c r="BY100" s="1399"/>
      <c r="BZ100" s="1399"/>
      <c r="CA100" s="1400"/>
      <c r="CB100" s="1400"/>
      <c r="CC100" s="1399"/>
      <c r="CD100" s="1401">
        <f t="shared" si="193"/>
        <v>0</v>
      </c>
      <c r="CE100" s="237">
        <v>3.4</v>
      </c>
      <c r="CF100" s="238">
        <v>2.5</v>
      </c>
      <c r="CG100" s="332">
        <f t="shared" si="141"/>
        <v>3.0149217975547966</v>
      </c>
      <c r="CH100" s="270">
        <f>+CD100*CE100</f>
        <v>0</v>
      </c>
      <c r="CI100" s="239">
        <f>+CD100*CF100</f>
        <v>0</v>
      </c>
      <c r="CJ100" s="240">
        <f>CD100*CG100</f>
        <v>0</v>
      </c>
      <c r="CK100" s="544">
        <v>280</v>
      </c>
      <c r="CL100" s="544">
        <v>3000</v>
      </c>
      <c r="CM100" s="317">
        <f t="shared" si="198"/>
        <v>2000</v>
      </c>
      <c r="CN100" s="551">
        <f>850/30*J100</f>
        <v>566.66666666666663</v>
      </c>
      <c r="CO100" s="1402">
        <v>566.66999999999996</v>
      </c>
      <c r="CP100" s="251">
        <f t="shared" si="146"/>
        <v>0</v>
      </c>
      <c r="CQ100" s="251">
        <f t="shared" si="187"/>
        <v>0</v>
      </c>
      <c r="CR100" s="1403" t="e">
        <f t="shared" si="147"/>
        <v>#DIV/0!</v>
      </c>
      <c r="CS100" s="1293"/>
      <c r="CT100" s="1279"/>
      <c r="CU100" s="1271"/>
      <c r="CV100" s="1279">
        <f t="shared" si="181"/>
        <v>0</v>
      </c>
      <c r="CW100" s="1293"/>
      <c r="CX100" s="1294">
        <f t="shared" si="150"/>
        <v>0</v>
      </c>
      <c r="CY100" s="1295">
        <f t="shared" si="151"/>
        <v>0</v>
      </c>
      <c r="CZ100" s="1296">
        <f t="shared" si="152"/>
        <v>0</v>
      </c>
      <c r="DA100" s="1294">
        <f t="shared" si="153"/>
        <v>0</v>
      </c>
      <c r="DB100" s="1295">
        <f t="shared" si="154"/>
        <v>0</v>
      </c>
      <c r="DC100" s="1296">
        <f t="shared" si="155"/>
        <v>0</v>
      </c>
      <c r="DD100" s="1294">
        <f t="shared" si="156"/>
        <v>0</v>
      </c>
      <c r="DE100" s="1295">
        <f t="shared" si="157"/>
        <v>0</v>
      </c>
      <c r="DF100" s="1296">
        <f t="shared" si="158"/>
        <v>0</v>
      </c>
      <c r="DG100" s="1294">
        <f t="shared" si="159"/>
        <v>0</v>
      </c>
      <c r="DH100" s="1295">
        <f t="shared" si="160"/>
        <v>0</v>
      </c>
      <c r="DI100" s="1296">
        <f t="shared" si="161"/>
        <v>0</v>
      </c>
      <c r="DJ100" s="1294">
        <f t="shared" si="162"/>
        <v>0</v>
      </c>
      <c r="DK100" s="1295">
        <f t="shared" si="163"/>
        <v>0</v>
      </c>
      <c r="DL100" s="1296">
        <f t="shared" si="164"/>
        <v>0</v>
      </c>
      <c r="DM100" s="1294">
        <f t="shared" si="165"/>
        <v>0</v>
      </c>
      <c r="DN100" s="1295">
        <f t="shared" si="166"/>
        <v>0</v>
      </c>
      <c r="DO100" s="1296">
        <f t="shared" si="167"/>
        <v>0</v>
      </c>
      <c r="DP100" s="1294">
        <f t="shared" si="168"/>
        <v>0</v>
      </c>
      <c r="DQ100" s="1295">
        <f t="shared" si="169"/>
        <v>0</v>
      </c>
      <c r="DR100" s="1296">
        <f t="shared" si="170"/>
        <v>0</v>
      </c>
      <c r="DS100" s="1271"/>
      <c r="DT100" s="1271"/>
      <c r="DU100" s="1271"/>
      <c r="DV100" s="1271"/>
      <c r="DW100" s="1271"/>
      <c r="DX100" s="1271"/>
      <c r="DY100" s="1271"/>
      <c r="DZ100" s="1229"/>
      <c r="EA100" s="1229"/>
      <c r="EB100" s="1229"/>
      <c r="EC100" s="1229"/>
      <c r="ED100" s="1229"/>
      <c r="EE100" s="1229"/>
      <c r="EF100" s="1229"/>
      <c r="EG100" s="1229"/>
      <c r="EH100" s="1229"/>
      <c r="EI100" s="1229"/>
      <c r="EJ100" s="1229"/>
      <c r="EK100" s="1229"/>
      <c r="EL100" s="1229"/>
      <c r="EM100" s="1229"/>
      <c r="EN100" s="1229"/>
      <c r="EO100" s="1229"/>
      <c r="EP100" s="1229"/>
      <c r="EQ100" s="1229"/>
      <c r="ER100" s="1229"/>
      <c r="ES100" s="1229"/>
      <c r="ET100" s="1229"/>
      <c r="EU100" s="1229"/>
      <c r="EV100" s="1229"/>
      <c r="EW100" s="1229"/>
      <c r="EX100" s="1229"/>
      <c r="EY100" s="1229"/>
      <c r="EZ100" s="1229"/>
      <c r="FA100" s="1229"/>
      <c r="FB100" s="1229"/>
      <c r="FC100" s="1229"/>
      <c r="FD100" s="1229"/>
      <c r="FE100" s="1229"/>
      <c r="FF100" s="1229"/>
      <c r="FG100" s="1229"/>
      <c r="FH100" s="1229"/>
      <c r="FI100" s="1229"/>
      <c r="FJ100" s="1229"/>
      <c r="FK100" s="1229"/>
      <c r="FL100" s="1229"/>
      <c r="FM100" s="1229"/>
      <c r="FN100" s="1229"/>
      <c r="FO100" s="1229"/>
      <c r="FP100" s="1229"/>
      <c r="FQ100" s="1229"/>
      <c r="FR100" s="1229"/>
      <c r="FS100" s="1229"/>
      <c r="FT100" s="1229"/>
      <c r="FU100" s="1229"/>
      <c r="FV100" s="1229"/>
      <c r="FW100" s="1229"/>
      <c r="FX100" s="1229"/>
      <c r="FY100" s="1229"/>
      <c r="FZ100" s="1229"/>
      <c r="GA100" s="1229"/>
      <c r="GB100" s="1229"/>
      <c r="GC100" s="1229"/>
      <c r="GD100" s="1229"/>
      <c r="GE100" s="1229"/>
      <c r="GF100" s="1229"/>
      <c r="GG100" s="1229"/>
      <c r="GH100" s="1229"/>
      <c r="GI100" s="1229"/>
      <c r="GJ100" s="1229"/>
      <c r="GK100" s="1229"/>
      <c r="GL100" s="1229"/>
      <c r="GM100" s="1229"/>
      <c r="GN100" s="1229"/>
      <c r="GO100" s="1229"/>
      <c r="GP100" s="1229"/>
      <c r="GQ100" s="1229"/>
      <c r="GR100" s="1229"/>
      <c r="GS100" s="1229"/>
      <c r="GT100" s="1229"/>
      <c r="GU100" s="1229"/>
      <c r="GV100" s="1229"/>
      <c r="GW100" s="1229"/>
      <c r="GX100" s="1229"/>
      <c r="GY100" s="1229"/>
      <c r="GZ100" s="1229"/>
      <c r="HA100" s="1229"/>
      <c r="HB100" s="1229"/>
      <c r="HC100" s="1229"/>
      <c r="HD100" s="1229"/>
      <c r="HE100" s="1229"/>
      <c r="HF100" s="1229"/>
      <c r="HG100" s="1229"/>
      <c r="HH100" s="1229"/>
      <c r="HI100" s="1229"/>
      <c r="HJ100" s="1229"/>
      <c r="HK100" s="1229"/>
      <c r="HL100" s="1229"/>
      <c r="HM100" s="1229"/>
      <c r="HN100" s="1229"/>
      <c r="HO100" s="1229"/>
      <c r="HP100" s="1229"/>
      <c r="HQ100" s="1229"/>
      <c r="HR100" s="1229"/>
      <c r="HS100" s="1229"/>
      <c r="HT100" s="1229"/>
      <c r="HU100" s="1229"/>
      <c r="HV100" s="1229"/>
      <c r="HW100" s="1229"/>
      <c r="HX100" s="1229"/>
      <c r="HY100" s="1229"/>
      <c r="HZ100" s="1229"/>
      <c r="IA100" s="1229"/>
      <c r="IB100" s="1229"/>
      <c r="IC100" s="1229"/>
      <c r="ID100" s="1229"/>
      <c r="IE100" s="1229"/>
      <c r="IF100" s="1229"/>
      <c r="IG100" s="1229"/>
      <c r="IH100" s="1229"/>
      <c r="II100" s="1229"/>
      <c r="IJ100" s="1229"/>
      <c r="IK100" s="1229"/>
      <c r="IL100" s="1229"/>
      <c r="IM100" s="1229"/>
      <c r="IN100" s="1229"/>
      <c r="IO100" s="1229"/>
      <c r="IP100" s="1229"/>
      <c r="IQ100" s="1229"/>
      <c r="IR100" s="1229"/>
      <c r="IS100" s="1229"/>
      <c r="IT100" s="1229"/>
      <c r="IU100" s="1229"/>
      <c r="IV100" s="1229"/>
      <c r="IW100" s="1229"/>
      <c r="IX100" s="1229"/>
      <c r="IY100" s="1229"/>
      <c r="IZ100" s="1229"/>
      <c r="JA100" s="1229"/>
      <c r="JB100" s="1229"/>
      <c r="JC100" s="1229"/>
      <c r="JD100" s="1229"/>
      <c r="JE100" s="1229"/>
      <c r="JF100" s="1229"/>
      <c r="JG100" s="1229"/>
      <c r="JH100" s="1229"/>
      <c r="JI100" s="1229"/>
      <c r="JJ100" s="1229"/>
      <c r="JK100" s="1229"/>
      <c r="JL100" s="1229"/>
      <c r="JM100" s="1229"/>
      <c r="JN100" s="1229"/>
      <c r="JO100" s="1229"/>
      <c r="JP100" s="1229"/>
      <c r="JQ100" s="1229"/>
      <c r="JR100" s="1229"/>
      <c r="JS100" s="1229"/>
      <c r="JT100" s="1229"/>
      <c r="JU100" s="1229"/>
      <c r="JV100" s="1229"/>
      <c r="JW100" s="1229"/>
    </row>
    <row r="101" spans="1:283" ht="19.149999999999999" hidden="1" customHeight="1" thickBot="1">
      <c r="A101" s="1283"/>
      <c r="B101" s="1271"/>
      <c r="C101" s="1998" t="s">
        <v>383</v>
      </c>
      <c r="D101" s="1999"/>
      <c r="E101" s="1999"/>
      <c r="F101" s="1999"/>
      <c r="G101" s="1999"/>
      <c r="H101" s="1999"/>
      <c r="I101" s="1999"/>
      <c r="J101" s="2000"/>
      <c r="K101" s="1320">
        <f t="shared" ref="K101:Q101" si="199">SUM(K78:K87)</f>
        <v>0</v>
      </c>
      <c r="L101" s="1320">
        <f t="shared" si="199"/>
        <v>0</v>
      </c>
      <c r="M101" s="1320">
        <f t="shared" si="199"/>
        <v>0</v>
      </c>
      <c r="N101" s="1320">
        <f t="shared" si="199"/>
        <v>0</v>
      </c>
      <c r="O101" s="1320">
        <f t="shared" si="199"/>
        <v>0</v>
      </c>
      <c r="P101" s="1320">
        <f t="shared" si="199"/>
        <v>0</v>
      </c>
      <c r="Q101" s="1320">
        <f t="shared" si="199"/>
        <v>0</v>
      </c>
      <c r="R101" s="1320">
        <f t="shared" ref="R101:CC101" si="200">SUM(R78:R100)</f>
        <v>0</v>
      </c>
      <c r="S101" s="1320">
        <f t="shared" si="200"/>
        <v>0</v>
      </c>
      <c r="T101" s="1320">
        <f t="shared" si="200"/>
        <v>0</v>
      </c>
      <c r="U101" s="1320">
        <f t="shared" si="200"/>
        <v>0</v>
      </c>
      <c r="V101" s="1320">
        <f t="shared" si="200"/>
        <v>0</v>
      </c>
      <c r="W101" s="1320">
        <f t="shared" si="200"/>
        <v>0</v>
      </c>
      <c r="X101" s="1320">
        <f t="shared" si="200"/>
        <v>0</v>
      </c>
      <c r="Y101" s="1320">
        <f t="shared" si="200"/>
        <v>0</v>
      </c>
      <c r="Z101" s="1320">
        <f t="shared" si="200"/>
        <v>0</v>
      </c>
      <c r="AA101" s="1320">
        <f t="shared" si="200"/>
        <v>0</v>
      </c>
      <c r="AB101" s="1320">
        <f t="shared" si="200"/>
        <v>0</v>
      </c>
      <c r="AC101" s="1320">
        <f t="shared" si="200"/>
        <v>0</v>
      </c>
      <c r="AD101" s="1320">
        <f t="shared" si="200"/>
        <v>0</v>
      </c>
      <c r="AE101" s="1320">
        <f t="shared" si="200"/>
        <v>0</v>
      </c>
      <c r="AF101" s="1320">
        <f t="shared" si="200"/>
        <v>0</v>
      </c>
      <c r="AG101" s="1320">
        <f t="shared" si="200"/>
        <v>0</v>
      </c>
      <c r="AH101" s="1320">
        <f t="shared" si="200"/>
        <v>0</v>
      </c>
      <c r="AI101" s="1320">
        <f t="shared" si="200"/>
        <v>0</v>
      </c>
      <c r="AJ101" s="1320">
        <f t="shared" si="200"/>
        <v>0</v>
      </c>
      <c r="AK101" s="1320">
        <f t="shared" si="200"/>
        <v>0</v>
      </c>
      <c r="AL101" s="1320">
        <f t="shared" si="200"/>
        <v>0</v>
      </c>
      <c r="AM101" s="1320">
        <f t="shared" si="200"/>
        <v>0</v>
      </c>
      <c r="AN101" s="1320">
        <f t="shared" si="200"/>
        <v>0</v>
      </c>
      <c r="AO101" s="1320">
        <f t="shared" si="200"/>
        <v>0</v>
      </c>
      <c r="AP101" s="1320">
        <f t="shared" si="200"/>
        <v>0</v>
      </c>
      <c r="AQ101" s="1320">
        <f t="shared" si="200"/>
        <v>0</v>
      </c>
      <c r="AR101" s="1320">
        <f t="shared" si="200"/>
        <v>0</v>
      </c>
      <c r="AS101" s="1320">
        <f t="shared" si="200"/>
        <v>0</v>
      </c>
      <c r="AT101" s="1320">
        <f t="shared" si="200"/>
        <v>0</v>
      </c>
      <c r="AU101" s="1320">
        <f t="shared" si="200"/>
        <v>0</v>
      </c>
      <c r="AV101" s="1320">
        <f t="shared" si="200"/>
        <v>0</v>
      </c>
      <c r="AW101" s="1320">
        <f t="shared" si="200"/>
        <v>0</v>
      </c>
      <c r="AX101" s="1320">
        <f t="shared" si="200"/>
        <v>0</v>
      </c>
      <c r="AY101" s="1320">
        <f t="shared" si="200"/>
        <v>0</v>
      </c>
      <c r="AZ101" s="1320">
        <f t="shared" si="200"/>
        <v>0</v>
      </c>
      <c r="BA101" s="1320">
        <f t="shared" si="200"/>
        <v>0</v>
      </c>
      <c r="BB101" s="1320">
        <f t="shared" si="200"/>
        <v>0</v>
      </c>
      <c r="BC101" s="1320">
        <f t="shared" si="200"/>
        <v>0</v>
      </c>
      <c r="BD101" s="1320">
        <f t="shared" si="200"/>
        <v>0</v>
      </c>
      <c r="BE101" s="1320">
        <f t="shared" si="200"/>
        <v>0</v>
      </c>
      <c r="BF101" s="1320">
        <f t="shared" si="200"/>
        <v>0</v>
      </c>
      <c r="BG101" s="1320">
        <f t="shared" si="200"/>
        <v>0</v>
      </c>
      <c r="BH101" s="1320">
        <f t="shared" si="200"/>
        <v>0</v>
      </c>
      <c r="BI101" s="1320">
        <f t="shared" si="200"/>
        <v>0</v>
      </c>
      <c r="BJ101" s="1320">
        <f t="shared" si="200"/>
        <v>0</v>
      </c>
      <c r="BK101" s="1320">
        <f t="shared" si="200"/>
        <v>0</v>
      </c>
      <c r="BL101" s="1320">
        <f t="shared" si="200"/>
        <v>0</v>
      </c>
      <c r="BM101" s="1320">
        <f t="shared" si="200"/>
        <v>0</v>
      </c>
      <c r="BN101" s="1320">
        <f t="shared" si="200"/>
        <v>0</v>
      </c>
      <c r="BO101" s="1320">
        <f t="shared" si="200"/>
        <v>0</v>
      </c>
      <c r="BP101" s="1320">
        <f t="shared" si="200"/>
        <v>0</v>
      </c>
      <c r="BQ101" s="1320">
        <f t="shared" si="200"/>
        <v>0</v>
      </c>
      <c r="BR101" s="1320">
        <f t="shared" si="200"/>
        <v>0</v>
      </c>
      <c r="BS101" s="1320">
        <f t="shared" si="200"/>
        <v>0</v>
      </c>
      <c r="BT101" s="1320">
        <f t="shared" si="200"/>
        <v>0</v>
      </c>
      <c r="BU101" s="1320">
        <f t="shared" si="200"/>
        <v>0</v>
      </c>
      <c r="BV101" s="1320">
        <f t="shared" si="200"/>
        <v>0</v>
      </c>
      <c r="BW101" s="1320">
        <f t="shared" si="200"/>
        <v>0</v>
      </c>
      <c r="BX101" s="1320">
        <f t="shared" si="200"/>
        <v>0</v>
      </c>
      <c r="BY101" s="1320">
        <f t="shared" si="200"/>
        <v>0</v>
      </c>
      <c r="BZ101" s="1320">
        <f t="shared" si="200"/>
        <v>0</v>
      </c>
      <c r="CA101" s="1320">
        <f t="shared" si="200"/>
        <v>0</v>
      </c>
      <c r="CB101" s="1320">
        <f t="shared" si="200"/>
        <v>0</v>
      </c>
      <c r="CC101" s="1320">
        <f t="shared" si="200"/>
        <v>0</v>
      </c>
      <c r="CD101" s="1320">
        <f t="shared" ref="CD101" si="201">SUM(CD78:CD100)</f>
        <v>0</v>
      </c>
      <c r="CE101" s="1500"/>
      <c r="CF101" s="1360"/>
      <c r="CG101" s="1361"/>
      <c r="CH101" s="1500">
        <f>SUM(CH78:CH100)</f>
        <v>0</v>
      </c>
      <c r="CI101" s="1500">
        <f t="shared" ref="CI101:CJ101" si="202">SUM(CI78:CI100)</f>
        <v>0</v>
      </c>
      <c r="CJ101" s="1500">
        <f t="shared" si="202"/>
        <v>0</v>
      </c>
      <c r="CK101" s="318"/>
      <c r="CL101" s="318"/>
      <c r="CM101" s="318"/>
      <c r="CN101" s="1323"/>
      <c r="CO101" s="1323"/>
      <c r="CP101" s="318">
        <f>SUM(CP78:CP100)</f>
        <v>0</v>
      </c>
      <c r="CQ101" s="266">
        <f>SUM(CQ78:CQ100)</f>
        <v>0</v>
      </c>
      <c r="CR101" s="1446" t="e">
        <f t="shared" si="147"/>
        <v>#DIV/0!</v>
      </c>
      <c r="CS101" s="1386"/>
      <c r="CT101" s="1325">
        <f t="shared" ref="CT101:CU101" si="203">SUM(CT78:CT100)</f>
        <v>0</v>
      </c>
      <c r="CU101" s="1325">
        <f t="shared" si="203"/>
        <v>0</v>
      </c>
      <c r="CV101" s="1325">
        <f>SUM(CV78:CV100)</f>
        <v>0</v>
      </c>
      <c r="CW101" s="1324"/>
      <c r="CX101" s="1326">
        <f>SUM(CX78:CX100)</f>
        <v>0</v>
      </c>
      <c r="CY101" s="1326">
        <f t="shared" ref="CY101:DR101" si="204">SUM(CY78:CY100)</f>
        <v>0</v>
      </c>
      <c r="CZ101" s="1326">
        <f t="shared" si="204"/>
        <v>0</v>
      </c>
      <c r="DA101" s="1326">
        <f t="shared" si="204"/>
        <v>0</v>
      </c>
      <c r="DB101" s="1326">
        <f t="shared" si="204"/>
        <v>0</v>
      </c>
      <c r="DC101" s="1326">
        <f t="shared" si="204"/>
        <v>0</v>
      </c>
      <c r="DD101" s="1326">
        <f t="shared" si="204"/>
        <v>0</v>
      </c>
      <c r="DE101" s="1326">
        <f t="shared" si="204"/>
        <v>0</v>
      </c>
      <c r="DF101" s="1326">
        <f t="shared" si="204"/>
        <v>0</v>
      </c>
      <c r="DG101" s="1326">
        <f t="shared" si="204"/>
        <v>0</v>
      </c>
      <c r="DH101" s="1326">
        <f t="shared" si="204"/>
        <v>0</v>
      </c>
      <c r="DI101" s="1326">
        <f t="shared" si="204"/>
        <v>0</v>
      </c>
      <c r="DJ101" s="1326">
        <f t="shared" si="204"/>
        <v>0</v>
      </c>
      <c r="DK101" s="1326">
        <f t="shared" si="204"/>
        <v>0</v>
      </c>
      <c r="DL101" s="1326">
        <f t="shared" si="204"/>
        <v>0</v>
      </c>
      <c r="DM101" s="1326">
        <f t="shared" si="204"/>
        <v>0</v>
      </c>
      <c r="DN101" s="1326">
        <f t="shared" si="204"/>
        <v>0</v>
      </c>
      <c r="DO101" s="1326">
        <f t="shared" si="204"/>
        <v>0</v>
      </c>
      <c r="DP101" s="1326">
        <f t="shared" si="204"/>
        <v>0</v>
      </c>
      <c r="DQ101" s="1326">
        <f t="shared" si="204"/>
        <v>0</v>
      </c>
      <c r="DR101" s="1326">
        <f t="shared" si="204"/>
        <v>0</v>
      </c>
    </row>
    <row r="102" spans="1:283" s="1226" customFormat="1" ht="13.5" thickBot="1">
      <c r="C102" s="1412"/>
      <c r="K102" s="1413"/>
      <c r="L102" s="1413"/>
      <c r="M102" s="1414"/>
      <c r="N102" s="1414"/>
      <c r="O102" s="1414"/>
      <c r="P102" s="1414"/>
      <c r="Q102" s="1414"/>
      <c r="R102" s="1413"/>
      <c r="S102" s="1413"/>
      <c r="T102" s="1414"/>
      <c r="U102" s="1414"/>
      <c r="V102" s="1414"/>
      <c r="W102" s="1414"/>
      <c r="X102" s="1414"/>
      <c r="Y102" s="1413"/>
      <c r="Z102" s="1413"/>
      <c r="AA102" s="1414"/>
      <c r="AB102" s="1414"/>
      <c r="AC102" s="1414"/>
      <c r="AD102" s="1414"/>
      <c r="AE102" s="1414"/>
      <c r="AF102" s="1413"/>
      <c r="AG102" s="1413"/>
      <c r="AH102" s="1414"/>
      <c r="AI102" s="1414"/>
      <c r="AJ102" s="1414"/>
      <c r="AK102" s="1414"/>
      <c r="AL102" s="1414"/>
      <c r="AM102" s="1413"/>
      <c r="AN102" s="1413"/>
      <c r="AO102" s="1414"/>
      <c r="AP102" s="1414"/>
      <c r="AQ102" s="1414"/>
      <c r="AR102" s="1414"/>
      <c r="AS102" s="1414"/>
      <c r="AT102" s="1413"/>
      <c r="AU102" s="1413"/>
      <c r="AV102" s="1414"/>
      <c r="AW102" s="1414"/>
      <c r="AX102" s="1414"/>
      <c r="AY102" s="1414"/>
      <c r="AZ102" s="1414"/>
      <c r="BA102" s="1413"/>
      <c r="BB102" s="1413"/>
      <c r="BC102" s="1414"/>
      <c r="BD102" s="1414"/>
      <c r="BE102" s="1414"/>
      <c r="BF102" s="1414"/>
      <c r="BG102" s="1414"/>
      <c r="BH102" s="1413"/>
      <c r="BI102" s="1413"/>
      <c r="BJ102" s="1414"/>
      <c r="BK102" s="1414"/>
      <c r="BL102" s="1414"/>
      <c r="BM102" s="1414"/>
      <c r="BN102" s="1414"/>
      <c r="BO102" s="1413"/>
      <c r="BP102" s="1413"/>
      <c r="BQ102" s="1414"/>
      <c r="BR102" s="1414"/>
      <c r="BS102" s="1414"/>
      <c r="BT102" s="1414"/>
      <c r="BU102" s="1414"/>
      <c r="BV102" s="1413"/>
      <c r="BW102" s="1413"/>
      <c r="BX102" s="1414"/>
      <c r="BY102" s="1414"/>
      <c r="BZ102" s="1414"/>
      <c r="CA102" s="1414"/>
      <c r="CB102" s="1414"/>
      <c r="CC102" s="1413"/>
      <c r="CH102" s="1415"/>
      <c r="CK102" s="552"/>
      <c r="CL102" s="552"/>
      <c r="CM102" s="134"/>
      <c r="CN102" s="1416"/>
      <c r="CO102" s="1332"/>
      <c r="CP102" s="1332"/>
      <c r="CQ102" s="1333"/>
      <c r="CR102" s="1444"/>
      <c r="CS102" s="1324"/>
      <c r="CT102" s="1334"/>
      <c r="CU102" s="1334"/>
      <c r="CV102" s="1334"/>
      <c r="CW102" s="1324"/>
      <c r="CX102" s="1326"/>
      <c r="CY102" s="1326"/>
      <c r="CZ102" s="1326"/>
      <c r="DA102" s="1326"/>
      <c r="DB102" s="1326"/>
      <c r="DC102" s="1326"/>
      <c r="DD102" s="1326"/>
      <c r="DE102" s="1326"/>
      <c r="DF102" s="1326"/>
      <c r="DG102" s="1326"/>
      <c r="DH102" s="1326"/>
      <c r="DI102" s="1326"/>
      <c r="DJ102" s="1326"/>
      <c r="DK102" s="1326"/>
      <c r="DL102" s="1326"/>
      <c r="DM102" s="1326"/>
      <c r="DN102" s="1326"/>
      <c r="DO102" s="1326"/>
      <c r="DP102" s="1326"/>
      <c r="DQ102" s="1326"/>
      <c r="DR102" s="1326"/>
      <c r="DS102" s="1230"/>
      <c r="DT102" s="1230"/>
      <c r="DU102" s="1230"/>
      <c r="DV102" s="1230"/>
      <c r="DW102" s="1230"/>
      <c r="DX102" s="1230"/>
      <c r="DY102" s="1230"/>
      <c r="DZ102" s="1227"/>
      <c r="EA102" s="1227"/>
      <c r="EB102" s="1227"/>
    </row>
    <row r="103" spans="1:283" s="1231" customFormat="1" ht="19.149999999999999" customHeight="1" thickBot="1">
      <c r="A103" s="1413"/>
      <c r="C103" s="2002" t="s">
        <v>384</v>
      </c>
      <c r="D103" s="2003"/>
      <c r="E103" s="2003"/>
      <c r="F103" s="2003"/>
      <c r="G103" s="2003"/>
      <c r="H103" s="2003"/>
      <c r="I103" s="2003"/>
      <c r="J103" s="2004"/>
      <c r="K103" s="1417">
        <f t="shared" ref="K103:Q103" si="205">SUM(K75,K54,K19)</f>
        <v>0</v>
      </c>
      <c r="L103" s="1417">
        <f t="shared" si="205"/>
        <v>0</v>
      </c>
      <c r="M103" s="1417">
        <f t="shared" si="205"/>
        <v>0</v>
      </c>
      <c r="N103" s="1417">
        <f t="shared" si="205"/>
        <v>3</v>
      </c>
      <c r="O103" s="1417">
        <f t="shared" si="205"/>
        <v>9</v>
      </c>
      <c r="P103" s="1417">
        <f t="shared" si="205"/>
        <v>1</v>
      </c>
      <c r="Q103" s="1417">
        <f t="shared" si="205"/>
        <v>2</v>
      </c>
      <c r="R103" s="1417">
        <f t="shared" ref="R103:CC103" si="206">SUM(R75,R54,R19,R101)</f>
        <v>12</v>
      </c>
      <c r="S103" s="1417">
        <f t="shared" si="206"/>
        <v>8</v>
      </c>
      <c r="T103" s="1417">
        <f t="shared" si="206"/>
        <v>5</v>
      </c>
      <c r="U103" s="1417">
        <f t="shared" si="206"/>
        <v>2</v>
      </c>
      <c r="V103" s="1417">
        <f t="shared" si="206"/>
        <v>0</v>
      </c>
      <c r="W103" s="1417">
        <f t="shared" si="206"/>
        <v>0</v>
      </c>
      <c r="X103" s="1417">
        <f t="shared" si="206"/>
        <v>0</v>
      </c>
      <c r="Y103" s="1417">
        <f t="shared" si="206"/>
        <v>2</v>
      </c>
      <c r="Z103" s="1417">
        <f t="shared" si="206"/>
        <v>0</v>
      </c>
      <c r="AA103" s="1417">
        <f t="shared" si="206"/>
        <v>0</v>
      </c>
      <c r="AB103" s="1417">
        <f t="shared" si="206"/>
        <v>14</v>
      </c>
      <c r="AC103" s="1417">
        <f t="shared" si="206"/>
        <v>23</v>
      </c>
      <c r="AD103" s="1417">
        <f t="shared" si="206"/>
        <v>0</v>
      </c>
      <c r="AE103" s="1417">
        <f t="shared" si="206"/>
        <v>7</v>
      </c>
      <c r="AF103" s="1417">
        <f t="shared" si="206"/>
        <v>20</v>
      </c>
      <c r="AG103" s="1417">
        <f t="shared" si="206"/>
        <v>19</v>
      </c>
      <c r="AH103" s="1417">
        <f t="shared" si="206"/>
        <v>16</v>
      </c>
      <c r="AI103" s="1417">
        <f t="shared" si="206"/>
        <v>14</v>
      </c>
      <c r="AJ103" s="1417">
        <f t="shared" si="206"/>
        <v>7</v>
      </c>
      <c r="AK103" s="1417">
        <f t="shared" si="206"/>
        <v>0</v>
      </c>
      <c r="AL103" s="1417">
        <f t="shared" si="206"/>
        <v>4</v>
      </c>
      <c r="AM103" s="1417">
        <f t="shared" si="206"/>
        <v>0</v>
      </c>
      <c r="AN103" s="1417">
        <f t="shared" si="206"/>
        <v>0</v>
      </c>
      <c r="AO103" s="1417">
        <f t="shared" si="206"/>
        <v>17</v>
      </c>
      <c r="AP103" s="1417">
        <f t="shared" si="206"/>
        <v>16</v>
      </c>
      <c r="AQ103" s="1417">
        <f t="shared" si="206"/>
        <v>7</v>
      </c>
      <c r="AR103" s="1417">
        <f t="shared" si="206"/>
        <v>0</v>
      </c>
      <c r="AS103" s="1417">
        <f t="shared" si="206"/>
        <v>12</v>
      </c>
      <c r="AT103" s="1417">
        <f t="shared" si="206"/>
        <v>11</v>
      </c>
      <c r="AU103" s="1417">
        <f t="shared" si="206"/>
        <v>12</v>
      </c>
      <c r="AV103" s="1417">
        <f t="shared" si="206"/>
        <v>3</v>
      </c>
      <c r="AW103" s="1417">
        <f t="shared" si="206"/>
        <v>8</v>
      </c>
      <c r="AX103" s="1417">
        <f t="shared" si="206"/>
        <v>0</v>
      </c>
      <c r="AY103" s="1417">
        <f t="shared" si="206"/>
        <v>0</v>
      </c>
      <c r="AZ103" s="1417">
        <f t="shared" si="206"/>
        <v>0</v>
      </c>
      <c r="BA103" s="1417">
        <f t="shared" si="206"/>
        <v>0</v>
      </c>
      <c r="BB103" s="1417">
        <f t="shared" si="206"/>
        <v>0</v>
      </c>
      <c r="BC103" s="1417">
        <f t="shared" si="206"/>
        <v>0</v>
      </c>
      <c r="BD103" s="1417">
        <f t="shared" si="206"/>
        <v>0</v>
      </c>
      <c r="BE103" s="1417">
        <f t="shared" si="206"/>
        <v>0</v>
      </c>
      <c r="BF103" s="1417">
        <f t="shared" si="206"/>
        <v>0</v>
      </c>
      <c r="BG103" s="1417">
        <f t="shared" si="206"/>
        <v>0</v>
      </c>
      <c r="BH103" s="1417">
        <f t="shared" si="206"/>
        <v>0</v>
      </c>
      <c r="BI103" s="1417">
        <f t="shared" si="206"/>
        <v>0</v>
      </c>
      <c r="BJ103" s="1417">
        <f t="shared" si="206"/>
        <v>0</v>
      </c>
      <c r="BK103" s="1417">
        <f t="shared" si="206"/>
        <v>0</v>
      </c>
      <c r="BL103" s="1417">
        <f t="shared" si="206"/>
        <v>0</v>
      </c>
      <c r="BM103" s="1417">
        <f t="shared" si="206"/>
        <v>0</v>
      </c>
      <c r="BN103" s="1417">
        <f t="shared" si="206"/>
        <v>0</v>
      </c>
      <c r="BO103" s="1417">
        <f t="shared" si="206"/>
        <v>0</v>
      </c>
      <c r="BP103" s="1417">
        <f t="shared" si="206"/>
        <v>0</v>
      </c>
      <c r="BQ103" s="1417">
        <f t="shared" si="206"/>
        <v>0</v>
      </c>
      <c r="BR103" s="1417">
        <f t="shared" si="206"/>
        <v>0</v>
      </c>
      <c r="BS103" s="1417">
        <f t="shared" si="206"/>
        <v>0</v>
      </c>
      <c r="BT103" s="1417">
        <f t="shared" si="206"/>
        <v>0</v>
      </c>
      <c r="BU103" s="1417">
        <f t="shared" si="206"/>
        <v>0</v>
      </c>
      <c r="BV103" s="1417">
        <f t="shared" si="206"/>
        <v>0</v>
      </c>
      <c r="BW103" s="1417">
        <f t="shared" si="206"/>
        <v>0</v>
      </c>
      <c r="BX103" s="1417">
        <f t="shared" si="206"/>
        <v>0</v>
      </c>
      <c r="BY103" s="1417">
        <f t="shared" si="206"/>
        <v>0</v>
      </c>
      <c r="BZ103" s="1417">
        <f t="shared" si="206"/>
        <v>0</v>
      </c>
      <c r="CA103" s="1417">
        <f t="shared" si="206"/>
        <v>0</v>
      </c>
      <c r="CB103" s="1417">
        <f t="shared" si="206"/>
        <v>0</v>
      </c>
      <c r="CC103" s="1417">
        <f t="shared" si="206"/>
        <v>0</v>
      </c>
      <c r="CD103" s="1417">
        <f t="shared" ref="CD103" si="207">SUM(CD75,CD54,CD19,CD101)</f>
        <v>151</v>
      </c>
      <c r="CE103" s="1418"/>
      <c r="CF103" s="1418"/>
      <c r="CG103" s="1418"/>
      <c r="CH103" s="1419">
        <f>SUM(CH75,CH54,CH19,CH101)</f>
        <v>177.70000000000002</v>
      </c>
      <c r="CI103" s="1419">
        <f>SUM(CI75,CI54,CI19,CI101)</f>
        <v>378.9</v>
      </c>
      <c r="CJ103" s="1419">
        <f>SUM(CJ75,CJ54,CJ19,CJ101)</f>
        <v>352.24823842567093</v>
      </c>
      <c r="CK103" s="1419"/>
      <c r="CL103" s="1419"/>
      <c r="CM103" s="1419"/>
      <c r="CN103" s="1419"/>
      <c r="CO103" s="1419"/>
      <c r="CP103" s="1420">
        <f>SUM(CP75,CP54,CP19,CP101)</f>
        <v>160055.18333333332</v>
      </c>
      <c r="CQ103" s="1420">
        <f>SUM(CQ75,CQ54,CQ19,CQ101)</f>
        <v>45620</v>
      </c>
      <c r="CR103" s="1447">
        <f>CQ103/CJ103</f>
        <v>129.51093866045389</v>
      </c>
      <c r="CS103" s="1421"/>
      <c r="CT103" s="1325">
        <f>CT75+CT54+CT19+CT101</f>
        <v>15198.49</v>
      </c>
      <c r="CU103" s="1325">
        <f>CU75+CU54+CU19+CU101</f>
        <v>59440.046666666676</v>
      </c>
      <c r="CV103" s="1325">
        <f>CV75+CV54+CV19+CV101</f>
        <v>0</v>
      </c>
      <c r="CW103" s="1422"/>
      <c r="CX103" s="1984">
        <v>1</v>
      </c>
      <c r="CY103" s="1985"/>
      <c r="CZ103" s="1986"/>
      <c r="DA103" s="1984">
        <v>2</v>
      </c>
      <c r="DB103" s="1985"/>
      <c r="DC103" s="1986"/>
      <c r="DD103" s="1984">
        <v>3</v>
      </c>
      <c r="DE103" s="1985"/>
      <c r="DF103" s="1986"/>
      <c r="DG103" s="1984">
        <v>4</v>
      </c>
      <c r="DH103" s="1985"/>
      <c r="DI103" s="1986"/>
      <c r="DJ103" s="1984">
        <v>5</v>
      </c>
      <c r="DK103" s="1985"/>
      <c r="DL103" s="1986"/>
      <c r="DM103" s="1984">
        <v>6</v>
      </c>
      <c r="DN103" s="1985"/>
      <c r="DO103" s="1986"/>
      <c r="DP103" s="1984">
        <v>7</v>
      </c>
      <c r="DQ103" s="1985"/>
      <c r="DR103" s="1986"/>
      <c r="DS103" s="1232"/>
      <c r="DT103" s="1232"/>
      <c r="DU103" s="1232"/>
      <c r="DV103" s="1232"/>
      <c r="DW103" s="1232"/>
      <c r="DX103" s="1232"/>
      <c r="DY103" s="1232"/>
    </row>
    <row r="104" spans="1:283" ht="14.45">
      <c r="C104" s="1423" t="s">
        <v>385</v>
      </c>
      <c r="D104" s="1231"/>
      <c r="E104" s="1231"/>
      <c r="F104" s="1231"/>
      <c r="G104" s="1231"/>
      <c r="H104" s="1231"/>
      <c r="I104" s="2001"/>
      <c r="J104" s="2001"/>
      <c r="K104" s="1424"/>
      <c r="L104" s="1424"/>
      <c r="M104" s="1424"/>
      <c r="N104" s="1424"/>
      <c r="O104" s="1424"/>
      <c r="P104" s="1424"/>
      <c r="Q104" s="1424"/>
      <c r="R104" s="1424"/>
      <c r="S104" s="1424"/>
      <c r="T104" s="1424"/>
      <c r="U104" s="1424"/>
      <c r="V104" s="1424"/>
      <c r="W104" s="1424"/>
      <c r="X104" s="1424"/>
      <c r="Y104" s="1424"/>
      <c r="Z104" s="1424"/>
      <c r="AA104" s="1424"/>
      <c r="AB104" s="1424"/>
      <c r="AC104" s="1424"/>
      <c r="AD104" s="1424"/>
      <c r="AE104" s="1424"/>
      <c r="AF104" s="1424"/>
      <c r="AG104" s="1424"/>
      <c r="AH104" s="1424"/>
      <c r="AI104" s="1424"/>
      <c r="AJ104" s="1424"/>
      <c r="AK104" s="1424"/>
      <c r="AL104" s="1424"/>
      <c r="AM104" s="1424"/>
      <c r="AN104" s="1424"/>
      <c r="AO104" s="1424"/>
      <c r="AP104" s="1424"/>
      <c r="AQ104" s="1424"/>
      <c r="AR104" s="1424"/>
      <c r="AS104" s="1424"/>
      <c r="AT104" s="1424"/>
      <c r="AU104" s="1424"/>
      <c r="AV104" s="1424"/>
      <c r="AW104" s="1424"/>
      <c r="AX104" s="1424"/>
      <c r="AY104" s="1424"/>
      <c r="AZ104" s="1424"/>
      <c r="BA104" s="1424"/>
      <c r="BB104" s="1424"/>
      <c r="BC104" s="1424"/>
      <c r="BD104" s="1424"/>
      <c r="BE104" s="1424"/>
      <c r="BF104" s="1424"/>
      <c r="BG104" s="1424"/>
      <c r="BH104" s="1424"/>
      <c r="BI104" s="1424"/>
      <c r="BJ104" s="1424"/>
      <c r="BK104" s="1424"/>
      <c r="BL104" s="1424"/>
      <c r="BM104" s="1424"/>
      <c r="BN104" s="1424"/>
      <c r="BO104" s="1424"/>
      <c r="BP104" s="1424"/>
      <c r="BQ104" s="1424"/>
      <c r="BR104" s="1424"/>
      <c r="BS104" s="1424"/>
      <c r="BT104" s="1424"/>
      <c r="BU104" s="1424"/>
      <c r="BV104" s="1424"/>
      <c r="BW104" s="1424"/>
      <c r="BX104" s="1424"/>
      <c r="BY104" s="1424"/>
      <c r="BZ104" s="1424"/>
      <c r="CA104" s="1424"/>
      <c r="CB104" s="1424"/>
      <c r="CC104" s="1424"/>
      <c r="CD104" s="1333"/>
      <c r="CG104" s="1425"/>
      <c r="CH104" s="419">
        <f>CH103/(CI103+CH103)</f>
        <v>0.3192597915918074</v>
      </c>
      <c r="CI104" s="419">
        <f>CI103/(CH103+CI103)</f>
        <v>0.68074020840819249</v>
      </c>
      <c r="CJ104" s="1425"/>
      <c r="CK104" s="536"/>
      <c r="CL104" s="536"/>
      <c r="CM104" s="81"/>
      <c r="CN104" s="1230"/>
      <c r="CO104" s="1332"/>
      <c r="CP104" s="1332"/>
      <c r="CQ104" s="1333"/>
      <c r="CR104" s="1333"/>
      <c r="CS104" s="1386"/>
      <c r="CT104" s="1386"/>
      <c r="CU104" s="1386"/>
      <c r="CV104" s="1386"/>
      <c r="CW104" s="1386"/>
      <c r="CX104" s="1427">
        <f t="shared" ref="CX104:DR104" si="208">CX101+CX75+CX54+CX19</f>
        <v>20.000000000000004</v>
      </c>
      <c r="CY104" s="1427">
        <f t="shared" si="208"/>
        <v>65</v>
      </c>
      <c r="CZ104" s="1428">
        <f t="shared" si="208"/>
        <v>36.039272313397213</v>
      </c>
      <c r="DA104" s="1427">
        <f t="shared" si="208"/>
        <v>24.5</v>
      </c>
      <c r="DB104" s="1427">
        <f t="shared" si="208"/>
        <v>61.199999999999989</v>
      </c>
      <c r="DC104" s="1428">
        <f t="shared" si="208"/>
        <v>53.665132540294451</v>
      </c>
      <c r="DD104" s="1427">
        <f t="shared" si="208"/>
        <v>47.5</v>
      </c>
      <c r="DE104" s="1427">
        <f t="shared" si="208"/>
        <v>103.29999999999998</v>
      </c>
      <c r="DF104" s="1428">
        <f t="shared" si="208"/>
        <v>58.2486211770753</v>
      </c>
      <c r="DG104" s="1427">
        <f t="shared" si="208"/>
        <v>30.4</v>
      </c>
      <c r="DH104" s="1427">
        <f t="shared" si="208"/>
        <v>62.400000000000006</v>
      </c>
      <c r="DI104" s="1428">
        <f t="shared" si="208"/>
        <v>97.790549069280758</v>
      </c>
      <c r="DJ104" s="1427">
        <f t="shared" si="208"/>
        <v>24</v>
      </c>
      <c r="DK104" s="1427">
        <f t="shared" si="208"/>
        <v>44.9</v>
      </c>
      <c r="DL104" s="1428">
        <f t="shared" si="208"/>
        <v>63.003724896280801</v>
      </c>
      <c r="DM104" s="1427">
        <f t="shared" si="208"/>
        <v>0</v>
      </c>
      <c r="DN104" s="1427">
        <f t="shared" si="208"/>
        <v>0</v>
      </c>
      <c r="DO104" s="1428">
        <f t="shared" si="208"/>
        <v>42.431276755883545</v>
      </c>
      <c r="DP104" s="1427">
        <f t="shared" si="208"/>
        <v>0</v>
      </c>
      <c r="DQ104" s="1427">
        <f t="shared" si="208"/>
        <v>0</v>
      </c>
      <c r="DR104" s="1428">
        <f t="shared" si="208"/>
        <v>0</v>
      </c>
    </row>
    <row r="105" spans="1:283" ht="10.15" customHeight="1">
      <c r="M105" s="1231"/>
      <c r="N105" s="1231"/>
      <c r="O105" s="1231"/>
      <c r="P105" s="1231"/>
      <c r="Q105" s="1231"/>
      <c r="T105" s="1231"/>
      <c r="U105" s="1231"/>
      <c r="V105" s="1231"/>
      <c r="W105" s="1231"/>
      <c r="X105" s="1231"/>
      <c r="AA105" s="1231"/>
      <c r="AB105" s="1231"/>
      <c r="AC105" s="1231"/>
      <c r="AD105" s="1231"/>
      <c r="AE105" s="1231"/>
      <c r="AH105" s="1231"/>
      <c r="AI105" s="1231"/>
      <c r="AJ105" s="1231"/>
      <c r="AK105" s="1231"/>
      <c r="AL105" s="1231"/>
      <c r="AO105" s="1231"/>
      <c r="AP105" s="1231"/>
      <c r="AQ105" s="1231"/>
      <c r="AR105" s="1231"/>
      <c r="AS105" s="1231"/>
      <c r="AV105" s="1231"/>
      <c r="AW105" s="1231"/>
      <c r="AX105" s="1231"/>
      <c r="AY105" s="1231"/>
      <c r="AZ105" s="1231"/>
      <c r="BC105" s="1231"/>
      <c r="BD105" s="1231"/>
      <c r="BE105" s="1231"/>
      <c r="BF105" s="1231"/>
      <c r="BG105" s="1231"/>
      <c r="BJ105" s="1231"/>
      <c r="BK105" s="1231"/>
      <c r="BL105" s="1231"/>
      <c r="BM105" s="1231"/>
      <c r="BN105" s="1231"/>
      <c r="BQ105" s="1231"/>
      <c r="BR105" s="1231"/>
      <c r="BS105" s="1231"/>
      <c r="BT105" s="1231"/>
      <c r="BU105" s="1231"/>
      <c r="BX105" s="1231"/>
      <c r="BY105" s="1231"/>
      <c r="BZ105" s="1231"/>
      <c r="CA105" s="1231"/>
      <c r="CB105" s="1231"/>
      <c r="CD105" s="1229"/>
      <c r="CG105" s="1425"/>
      <c r="CH105" s="167"/>
      <c r="CI105" s="168"/>
      <c r="CJ105" s="1425"/>
      <c r="CK105" s="536"/>
      <c r="CL105" s="536"/>
      <c r="CM105" s="81"/>
      <c r="CN105" s="1230"/>
      <c r="CO105" s="1388"/>
      <c r="CP105" s="1332"/>
      <c r="CQ105" s="1334">
        <v>23347.739999999998</v>
      </c>
      <c r="CR105" s="1333"/>
      <c r="CS105" s="1386"/>
      <c r="CT105" s="1386"/>
      <c r="CU105" s="1386"/>
      <c r="CV105" s="1386"/>
      <c r="CW105" s="1386"/>
      <c r="CX105" s="1429"/>
      <c r="DA105" s="1429"/>
      <c r="DD105" s="1429"/>
      <c r="DE105" s="1429"/>
      <c r="DF105" s="1429"/>
      <c r="DG105" s="1429"/>
      <c r="DH105" s="1429"/>
      <c r="DI105" s="1429"/>
      <c r="DJ105" s="1429"/>
      <c r="DK105" s="1429"/>
      <c r="DL105" s="1429"/>
      <c r="DM105" s="1429"/>
      <c r="DN105" s="1429"/>
      <c r="DO105" s="1429"/>
      <c r="DP105" s="1429"/>
      <c r="DQ105" s="1429"/>
      <c r="DR105" s="1429"/>
    </row>
    <row r="106" spans="1:283">
      <c r="M106" s="1430"/>
      <c r="N106" s="1430"/>
      <c r="O106" s="1430"/>
      <c r="P106" s="1430"/>
      <c r="Q106" s="1430"/>
      <c r="T106" s="1430"/>
      <c r="U106" s="1430"/>
      <c r="V106" s="1430"/>
      <c r="W106" s="1430"/>
      <c r="X106" s="1430"/>
      <c r="AA106" s="1430"/>
      <c r="AB106" s="1430"/>
      <c r="AC106" s="1430"/>
      <c r="AD106" s="1430"/>
      <c r="AE106" s="1430"/>
      <c r="AH106" s="1430"/>
      <c r="AI106" s="1430"/>
      <c r="AJ106" s="1430"/>
      <c r="AK106" s="1430"/>
      <c r="AL106" s="1430"/>
      <c r="AO106" s="1430"/>
      <c r="AP106" s="1430"/>
      <c r="AQ106" s="1430"/>
      <c r="AR106" s="1430"/>
      <c r="AS106" s="1430"/>
      <c r="AV106" s="1430"/>
      <c r="AW106" s="1430"/>
      <c r="AX106" s="1430"/>
      <c r="AY106" s="1430"/>
      <c r="AZ106" s="1430"/>
      <c r="BC106" s="1430"/>
      <c r="BD106" s="1430"/>
      <c r="BE106" s="1430"/>
      <c r="BF106" s="1430"/>
      <c r="BG106" s="1430"/>
      <c r="BJ106" s="1430"/>
      <c r="BK106" s="1430"/>
      <c r="BL106" s="1430"/>
      <c r="BM106" s="1430"/>
      <c r="BN106" s="1430"/>
      <c r="BQ106" s="1430"/>
      <c r="BR106" s="1430"/>
      <c r="BS106" s="1430"/>
      <c r="BT106" s="1430"/>
      <c r="BU106" s="1430"/>
      <c r="BX106" s="1430"/>
      <c r="BY106" s="1430"/>
      <c r="BZ106" s="1430"/>
      <c r="CA106" s="1430"/>
      <c r="CB106" s="1430"/>
      <c r="CG106" s="1425"/>
      <c r="CH106" s="1425"/>
      <c r="CI106" s="164"/>
      <c r="CJ106" s="1425"/>
      <c r="CK106" s="536"/>
      <c r="CL106" s="536"/>
      <c r="CM106" s="81"/>
      <c r="CN106" s="1230"/>
      <c r="CO106" s="1332"/>
      <c r="CP106" s="1332"/>
      <c r="CQ106" s="1334">
        <f>CQ105-CQ103</f>
        <v>-22272.260000000002</v>
      </c>
      <c r="CR106" s="1333"/>
      <c r="CS106" s="1386"/>
      <c r="CT106" s="1386"/>
      <c r="CU106" s="1386"/>
      <c r="CV106" s="1386"/>
      <c r="CW106" s="1386"/>
    </row>
    <row r="107" spans="1:283">
      <c r="C107" s="1431"/>
      <c r="CD107" s="1432"/>
      <c r="CG107" s="1425"/>
      <c r="CH107" s="167"/>
      <c r="CI107" s="168"/>
      <c r="CJ107" s="1425"/>
      <c r="CK107" s="536"/>
      <c r="CL107" s="536"/>
      <c r="CM107" s="81"/>
      <c r="CN107" s="1230"/>
      <c r="CO107" s="1332"/>
      <c r="CP107" s="1332"/>
      <c r="CQ107" s="1334"/>
      <c r="CR107" s="1333"/>
      <c r="CS107" s="1386"/>
      <c r="CT107" s="1386"/>
      <c r="CU107" s="1386"/>
      <c r="CV107" s="1386"/>
      <c r="CW107" s="1386"/>
      <c r="CX107" s="1230" t="s">
        <v>386</v>
      </c>
      <c r="CY107" s="1433">
        <f>+CJ12+CJ13+CJ15+CJ16+CJ22+CJ23+CJ24+CJ31+CJ32+CJ57+CJ58+CJ59+CJ66+CJ67+CJ68</f>
        <v>112.23257902852735</v>
      </c>
      <c r="DA107" s="1230" t="s">
        <v>387</v>
      </c>
      <c r="DB107" s="1433">
        <f>+CJ12+CJ14+CJ15+CJ16+CJ17+CJ18+CJ22+CJ25+CJ31+CJ32+CJ36+CJ37+CJ57+CJ59+CJ60+CJ63+CJ64+CJ66+CJ68+CJ69+CJ72+CJ73</f>
        <v>240.19919245878768</v>
      </c>
    </row>
    <row r="108" spans="1:283">
      <c r="C108" s="81"/>
      <c r="CD108" s="1434"/>
      <c r="CG108" s="1425"/>
      <c r="CH108" s="1425"/>
      <c r="CI108" s="164"/>
      <c r="CJ108" s="1425"/>
      <c r="CK108" s="536"/>
      <c r="CL108" s="536"/>
      <c r="CM108" s="81"/>
      <c r="CN108" s="1230"/>
      <c r="CO108" s="1332"/>
      <c r="CP108" s="1332"/>
      <c r="CQ108" s="1426"/>
      <c r="CR108" s="1333"/>
      <c r="CS108" s="1386"/>
      <c r="CT108" s="1386"/>
      <c r="CU108" s="1386"/>
      <c r="CV108" s="1386"/>
      <c r="CW108" s="1386"/>
      <c r="CX108" s="1435" t="s">
        <v>373</v>
      </c>
      <c r="CY108" s="1435">
        <f>+CJ14+CJ25+CJ26+CJ35+CJ60+CJ61+CJ62+CJ69+CJ70+CJ71</f>
        <v>54.237893490472516</v>
      </c>
      <c r="CZ108" s="1435"/>
      <c r="DA108" s="843" t="s">
        <v>438</v>
      </c>
      <c r="DB108" s="1433">
        <f>+CJ23+CJ26+CJ29+CJ35+CJ39+CJ61+CJ65+CJ70+CJ71+CJ74+CJ62</f>
        <v>83.157820244520323</v>
      </c>
    </row>
    <row r="109" spans="1:283">
      <c r="C109" s="81"/>
      <c r="M109" s="1414"/>
      <c r="N109" s="1414"/>
      <c r="O109" s="1414"/>
      <c r="P109" s="1414"/>
      <c r="Q109" s="1414"/>
      <c r="T109" s="1414"/>
      <c r="U109" s="1414"/>
      <c r="V109" s="1414"/>
      <c r="W109" s="1414"/>
      <c r="X109" s="1414"/>
      <c r="AA109" s="1414"/>
      <c r="AB109" s="1414"/>
      <c r="AC109" s="1414"/>
      <c r="AD109" s="1414"/>
      <c r="AE109" s="1414"/>
      <c r="AH109" s="1414"/>
      <c r="AI109" s="1414"/>
      <c r="AJ109" s="1414"/>
      <c r="AK109" s="1414"/>
      <c r="AL109" s="1414"/>
      <c r="AO109" s="1414"/>
      <c r="AP109" s="1414"/>
      <c r="AQ109" s="1414"/>
      <c r="AR109" s="1414"/>
      <c r="AS109" s="1414"/>
      <c r="AV109" s="1414"/>
      <c r="AW109" s="1414"/>
      <c r="AX109" s="1414"/>
      <c r="AY109" s="1414"/>
      <c r="AZ109" s="1414"/>
      <c r="BC109" s="1414"/>
      <c r="BD109" s="1414"/>
      <c r="BE109" s="1414"/>
      <c r="BF109" s="1414"/>
      <c r="BG109" s="1414"/>
      <c r="BJ109" s="1414"/>
      <c r="BK109" s="1414"/>
      <c r="BL109" s="1414"/>
      <c r="BM109" s="1414"/>
      <c r="BN109" s="1414"/>
      <c r="BQ109" s="1414"/>
      <c r="BR109" s="1414"/>
      <c r="BS109" s="1414"/>
      <c r="BT109" s="1414"/>
      <c r="BU109" s="1414"/>
      <c r="BX109" s="1414"/>
      <c r="BY109" s="1414"/>
      <c r="BZ109" s="1414"/>
      <c r="CA109" s="1414"/>
      <c r="CB109" s="1414"/>
      <c r="CD109" s="1434"/>
      <c r="CG109" s="1425"/>
      <c r="CH109" s="167"/>
      <c r="CI109" s="168"/>
      <c r="CJ109" s="1425"/>
      <c r="CK109" s="536"/>
      <c r="CL109" s="536"/>
      <c r="CM109" s="81"/>
      <c r="CN109" s="1230"/>
      <c r="CO109" s="1231"/>
      <c r="CP109" s="1227"/>
      <c r="CQ109" s="533"/>
      <c r="CR109" s="1333"/>
      <c r="CS109" s="1386"/>
      <c r="CT109" s="1386"/>
      <c r="CU109" s="1386"/>
      <c r="CV109" s="1386"/>
      <c r="CW109" s="1386"/>
      <c r="CX109" s="1435" t="s">
        <v>388</v>
      </c>
      <c r="CY109" s="1435">
        <f>+CJ17+CJ18+CJ27+CJ28+CJ29+CJ36+CJ37+CJ38+CJ39+CJ63+CJ64+CJ65+CJ72+CJ73+CJ74</f>
        <v>185.77776590667108</v>
      </c>
      <c r="CZ109" s="1435"/>
      <c r="DA109" s="843" t="s">
        <v>310</v>
      </c>
      <c r="DB109" s="1433">
        <f>+CJ13+CJ24+CJ67+CJ58</f>
        <v>22.473255681609576</v>
      </c>
    </row>
    <row r="110" spans="1:283">
      <c r="C110" s="81"/>
      <c r="CG110" s="1425"/>
      <c r="CH110" s="1425"/>
      <c r="CI110" s="1436"/>
      <c r="CJ110" s="1425"/>
      <c r="CK110" s="536"/>
      <c r="CL110" s="536"/>
      <c r="CM110" s="81"/>
      <c r="CN110" s="1230"/>
      <c r="CO110" s="1231"/>
      <c r="CP110" s="1227"/>
      <c r="CQ110" s="1437"/>
      <c r="CR110" s="1333"/>
      <c r="CS110" s="1386"/>
      <c r="CT110" s="1386"/>
      <c r="CU110" s="1386"/>
      <c r="CV110" s="1386"/>
      <c r="CW110" s="1386"/>
      <c r="CX110" s="1435"/>
      <c r="CY110" s="1435">
        <f>SUM(CY107:CY109)</f>
        <v>352.24823842567093</v>
      </c>
      <c r="CZ110" s="1435"/>
      <c r="DA110" s="1230" t="s">
        <v>389</v>
      </c>
      <c r="DB110" s="1433">
        <f>+CJ27+CJ28+CJ38</f>
        <v>6.4179700407533868</v>
      </c>
    </row>
    <row r="111" spans="1:283">
      <c r="C111" s="81"/>
      <c r="CH111" s="1227"/>
      <c r="CK111" s="536"/>
      <c r="CL111" s="536"/>
      <c r="CM111" s="81"/>
      <c r="CN111" s="1230"/>
      <c r="CO111" s="1231"/>
      <c r="CP111" s="1227"/>
      <c r="CQ111" s="1438"/>
      <c r="CR111" s="1333"/>
      <c r="CS111" s="1386"/>
      <c r="CT111" s="1386"/>
      <c r="CU111" s="1386"/>
      <c r="CV111" s="1386"/>
      <c r="CW111" s="1386"/>
      <c r="CZ111" s="1435"/>
      <c r="DB111" s="1433">
        <f>SUM(DB107:DB110)</f>
        <v>352.24823842567099</v>
      </c>
    </row>
    <row r="112" spans="1:283">
      <c r="C112" s="81"/>
      <c r="CH112" s="1227"/>
      <c r="CK112" s="536"/>
      <c r="CL112" s="536"/>
      <c r="CM112" s="81"/>
      <c r="CN112" s="1230"/>
      <c r="CO112" s="1231"/>
      <c r="CP112" s="1227"/>
      <c r="CQ112" s="1226"/>
      <c r="CR112" s="1333"/>
      <c r="CS112" s="1386"/>
      <c r="CT112" s="1386"/>
      <c r="CU112" s="1386"/>
      <c r="CV112" s="1386"/>
      <c r="CW112" s="1386"/>
    </row>
    <row r="113" spans="3:95">
      <c r="C113" s="81"/>
      <c r="CK113" s="536"/>
      <c r="CL113" s="536"/>
      <c r="CM113" s="81"/>
      <c r="CN113" s="1230"/>
      <c r="CO113" s="1231"/>
      <c r="CP113" s="1227"/>
      <c r="CQ113" s="1226"/>
    </row>
    <row r="114" spans="3:95">
      <c r="C114" s="81"/>
      <c r="CK114" s="536"/>
      <c r="CL114" s="536"/>
      <c r="CM114" s="81"/>
      <c r="CN114" s="1230"/>
      <c r="CO114" s="1231"/>
      <c r="CP114" s="1227"/>
      <c r="CQ114" s="1226"/>
    </row>
    <row r="115" spans="3:95">
      <c r="C115" s="81"/>
      <c r="CK115" s="536"/>
      <c r="CL115" s="536"/>
      <c r="CM115" s="81"/>
      <c r="CN115" s="1230"/>
      <c r="CO115" s="1231"/>
      <c r="CP115" s="1227"/>
    </row>
    <row r="116" spans="3:95">
      <c r="C116" s="81"/>
      <c r="CK116" s="536"/>
      <c r="CL116" s="536"/>
      <c r="CM116" s="81"/>
      <c r="CN116" s="1230"/>
      <c r="CO116" s="1231"/>
      <c r="CP116" s="1227"/>
    </row>
    <row r="117" spans="3:95">
      <c r="C117" s="81"/>
      <c r="CK117" s="536"/>
      <c r="CL117" s="536"/>
      <c r="CM117" s="81"/>
      <c r="CN117" s="1230"/>
      <c r="CO117" s="1231"/>
      <c r="CP117" s="1227"/>
    </row>
    <row r="118" spans="3:95">
      <c r="C118" s="81"/>
      <c r="CK118" s="536"/>
      <c r="CL118" s="536"/>
      <c r="CM118" s="81"/>
      <c r="CN118" s="1230"/>
      <c r="CO118" s="1231"/>
      <c r="CP118" s="1227"/>
    </row>
    <row r="119" spans="3:95">
      <c r="C119" s="81"/>
      <c r="CK119" s="536"/>
      <c r="CL119" s="536"/>
      <c r="CM119" s="81"/>
      <c r="CN119" s="1230"/>
      <c r="CO119" s="1231"/>
      <c r="CP119" s="1227"/>
    </row>
    <row r="120" spans="3:95">
      <c r="C120" s="81"/>
      <c r="CK120" s="536"/>
      <c r="CL120" s="536"/>
      <c r="CM120" s="81"/>
      <c r="CN120" s="1230"/>
      <c r="CO120" s="1231"/>
      <c r="CP120" s="1227"/>
    </row>
    <row r="121" spans="3:95">
      <c r="CK121" s="536"/>
      <c r="CL121" s="536"/>
      <c r="CM121" s="81"/>
      <c r="CN121" s="1230"/>
      <c r="CO121" s="1231"/>
      <c r="CP121" s="1227"/>
    </row>
    <row r="122" spans="3:95">
      <c r="CK122" s="536"/>
      <c r="CL122" s="536"/>
      <c r="CM122" s="81"/>
      <c r="CN122" s="1230"/>
      <c r="CO122" s="1231"/>
      <c r="CP122" s="1227"/>
    </row>
    <row r="123" spans="3:95">
      <c r="CK123" s="536"/>
      <c r="CL123" s="536"/>
      <c r="CM123" s="81"/>
      <c r="CN123" s="1230"/>
      <c r="CO123" s="1231"/>
      <c r="CP123" s="1227"/>
    </row>
    <row r="124" spans="3:95">
      <c r="CK124" s="536"/>
      <c r="CL124" s="536"/>
      <c r="CM124" s="81"/>
      <c r="CN124" s="1230"/>
      <c r="CO124" s="1231"/>
      <c r="CP124" s="1227"/>
    </row>
    <row r="125" spans="3:95">
      <c r="CK125" s="536"/>
      <c r="CL125" s="536"/>
      <c r="CM125" s="81"/>
      <c r="CN125" s="1230"/>
      <c r="CO125" s="1231"/>
      <c r="CP125" s="1227"/>
    </row>
    <row r="126" spans="3:95">
      <c r="CK126" s="536"/>
      <c r="CL126" s="536"/>
      <c r="CM126" s="81"/>
      <c r="CN126" s="1230"/>
      <c r="CO126" s="1231"/>
      <c r="CP126" s="1227"/>
    </row>
    <row r="127" spans="3:95">
      <c r="CK127" s="536"/>
      <c r="CL127" s="536"/>
      <c r="CM127" s="81"/>
      <c r="CN127" s="1230"/>
      <c r="CO127" s="1231"/>
      <c r="CP127" s="1227"/>
    </row>
    <row r="128" spans="3:95">
      <c r="CK128" s="536"/>
      <c r="CL128" s="536"/>
      <c r="CM128" s="81"/>
      <c r="CN128" s="1230"/>
      <c r="CO128" s="1231"/>
      <c r="CP128" s="1227"/>
    </row>
    <row r="129" spans="89:94">
      <c r="CK129" s="536"/>
      <c r="CL129" s="536"/>
      <c r="CM129" s="81"/>
      <c r="CN129" s="1230"/>
      <c r="CO129" s="1231"/>
      <c r="CP129" s="1227"/>
    </row>
    <row r="130" spans="89:94">
      <c r="CK130" s="536"/>
      <c r="CL130" s="536"/>
      <c r="CM130" s="81"/>
      <c r="CN130" s="1230"/>
      <c r="CO130" s="1231"/>
      <c r="CP130" s="1227"/>
    </row>
    <row r="131" spans="89:94">
      <c r="CK131" s="536"/>
      <c r="CL131" s="536"/>
      <c r="CM131" s="81"/>
      <c r="CN131" s="1230"/>
      <c r="CO131" s="1231"/>
      <c r="CP131" s="1227"/>
    </row>
    <row r="132" spans="89:94">
      <c r="CK132" s="536"/>
      <c r="CL132" s="536"/>
      <c r="CM132" s="81"/>
      <c r="CN132" s="1230"/>
      <c r="CO132" s="1231"/>
      <c r="CP132" s="1227"/>
    </row>
    <row r="133" spans="89:94">
      <c r="CK133" s="536"/>
      <c r="CL133" s="536"/>
      <c r="CM133" s="81"/>
      <c r="CN133" s="1230"/>
      <c r="CO133" s="1231"/>
      <c r="CP133" s="1227"/>
    </row>
    <row r="134" spans="89:94">
      <c r="CK134" s="536"/>
      <c r="CL134" s="536"/>
      <c r="CM134" s="81"/>
      <c r="CN134" s="1230"/>
      <c r="CO134" s="1231"/>
      <c r="CP134" s="1227"/>
    </row>
    <row r="135" spans="89:94">
      <c r="CK135" s="536"/>
      <c r="CL135" s="536"/>
      <c r="CM135" s="81"/>
      <c r="CN135" s="1230"/>
      <c r="CO135" s="1231"/>
      <c r="CP135" s="1227"/>
    </row>
    <row r="136" spans="89:94">
      <c r="CK136" s="536"/>
      <c r="CL136" s="536"/>
      <c r="CM136" s="81"/>
      <c r="CN136" s="1230"/>
      <c r="CO136" s="1231"/>
      <c r="CP136" s="1227"/>
    </row>
    <row r="137" spans="89:94">
      <c r="CK137" s="536"/>
      <c r="CL137" s="536"/>
      <c r="CM137" s="81"/>
      <c r="CN137" s="1230"/>
      <c r="CO137" s="1231"/>
      <c r="CP137" s="1227"/>
    </row>
    <row r="138" spans="89:94">
      <c r="CK138" s="536"/>
      <c r="CL138" s="536"/>
      <c r="CM138" s="81"/>
      <c r="CN138" s="1230"/>
      <c r="CO138" s="1231"/>
      <c r="CP138" s="1227"/>
    </row>
    <row r="139" spans="89:94">
      <c r="CK139" s="536"/>
      <c r="CL139" s="536"/>
      <c r="CM139" s="81"/>
      <c r="CN139" s="1230"/>
      <c r="CO139" s="1231"/>
      <c r="CP139" s="1227"/>
    </row>
    <row r="140" spans="89:94">
      <c r="CK140" s="536"/>
      <c r="CL140" s="536"/>
      <c r="CM140" s="81"/>
      <c r="CN140" s="1230"/>
      <c r="CO140" s="1231"/>
      <c r="CP140" s="1227"/>
    </row>
    <row r="141" spans="89:94">
      <c r="CK141" s="536"/>
      <c r="CL141" s="536"/>
      <c r="CM141" s="81"/>
      <c r="CN141" s="1230"/>
      <c r="CO141" s="1231"/>
      <c r="CP141" s="1227"/>
    </row>
    <row r="142" spans="89:94">
      <c r="CK142" s="536"/>
      <c r="CL142" s="536"/>
      <c r="CM142" s="81"/>
      <c r="CN142" s="1230"/>
      <c r="CO142" s="1231"/>
      <c r="CP142" s="1227"/>
    </row>
    <row r="143" spans="89:94">
      <c r="CK143" s="536"/>
      <c r="CL143" s="536"/>
      <c r="CM143" s="81"/>
      <c r="CN143" s="1230"/>
      <c r="CO143" s="1231"/>
      <c r="CP143" s="1227"/>
    </row>
    <row r="144" spans="89:94">
      <c r="CK144" s="536"/>
      <c r="CL144" s="536"/>
      <c r="CM144" s="81"/>
      <c r="CN144" s="1230"/>
      <c r="CO144" s="1231"/>
      <c r="CP144" s="1227"/>
    </row>
    <row r="145" spans="89:94">
      <c r="CK145" s="536"/>
      <c r="CL145" s="536"/>
      <c r="CM145" s="81"/>
      <c r="CN145" s="1230"/>
      <c r="CO145" s="1231"/>
      <c r="CP145" s="1227"/>
    </row>
    <row r="146" spans="89:94">
      <c r="CK146" s="536"/>
      <c r="CL146" s="536"/>
      <c r="CM146" s="81"/>
      <c r="CN146" s="1230"/>
      <c r="CO146" s="1231"/>
      <c r="CP146" s="1227"/>
    </row>
    <row r="147" spans="89:94">
      <c r="CK147" s="536"/>
      <c r="CL147" s="536"/>
      <c r="CM147" s="81"/>
      <c r="CN147" s="1230"/>
      <c r="CO147" s="1231"/>
      <c r="CP147" s="1227"/>
    </row>
    <row r="148" spans="89:94">
      <c r="CK148" s="536"/>
      <c r="CL148" s="536"/>
      <c r="CM148" s="81"/>
      <c r="CN148" s="1230"/>
      <c r="CO148" s="1231"/>
      <c r="CP148" s="1227"/>
    </row>
    <row r="149" spans="89:94">
      <c r="CK149" s="536"/>
      <c r="CL149" s="536"/>
      <c r="CM149" s="81"/>
      <c r="CN149" s="1230"/>
      <c r="CO149" s="1231"/>
      <c r="CP149" s="1227"/>
    </row>
    <row r="150" spans="89:94">
      <c r="CK150" s="536"/>
      <c r="CL150" s="536"/>
      <c r="CM150" s="81"/>
      <c r="CN150" s="1230"/>
      <c r="CO150" s="1231"/>
      <c r="CP150" s="1227"/>
    </row>
    <row r="151" spans="89:94">
      <c r="CK151" s="536"/>
      <c r="CL151" s="536"/>
      <c r="CM151" s="81"/>
      <c r="CN151" s="1230"/>
      <c r="CO151" s="1231"/>
      <c r="CP151" s="1227"/>
    </row>
    <row r="152" spans="89:94">
      <c r="CK152" s="536"/>
      <c r="CL152" s="536"/>
      <c r="CM152" s="81"/>
      <c r="CN152" s="1230"/>
      <c r="CO152" s="1231"/>
      <c r="CP152" s="1227"/>
    </row>
    <row r="153" spans="89:94">
      <c r="CK153" s="536"/>
      <c r="CL153" s="536"/>
      <c r="CM153" s="81"/>
      <c r="CN153" s="1230"/>
      <c r="CO153" s="1231"/>
      <c r="CP153" s="1227"/>
    </row>
    <row r="154" spans="89:94">
      <c r="CK154" s="536"/>
      <c r="CL154" s="536"/>
      <c r="CM154" s="81"/>
      <c r="CN154" s="1230"/>
      <c r="CO154" s="1231"/>
      <c r="CP154" s="1227"/>
    </row>
    <row r="155" spans="89:94">
      <c r="CK155" s="536"/>
      <c r="CL155" s="536"/>
      <c r="CM155" s="81"/>
      <c r="CN155" s="1230"/>
      <c r="CO155" s="1231"/>
      <c r="CP155" s="1227"/>
    </row>
    <row r="156" spans="89:94">
      <c r="CK156" s="536"/>
      <c r="CL156" s="536"/>
      <c r="CM156" s="81"/>
      <c r="CN156" s="1230"/>
      <c r="CO156" s="1231"/>
      <c r="CP156" s="1227"/>
    </row>
    <row r="157" spans="89:94">
      <c r="CK157" s="536"/>
      <c r="CL157" s="536"/>
      <c r="CM157" s="81"/>
      <c r="CN157" s="1230"/>
      <c r="CO157" s="1231"/>
      <c r="CP157" s="1227"/>
    </row>
    <row r="158" spans="89:94">
      <c r="CK158" s="536"/>
      <c r="CL158" s="536"/>
      <c r="CM158" s="81"/>
      <c r="CN158" s="1230"/>
      <c r="CO158" s="1231"/>
      <c r="CP158" s="1227"/>
    </row>
    <row r="159" spans="89:94">
      <c r="CK159" s="536"/>
      <c r="CL159" s="536"/>
      <c r="CM159" s="81"/>
      <c r="CN159" s="1230"/>
      <c r="CO159" s="1231"/>
      <c r="CP159" s="1227"/>
    </row>
    <row r="160" spans="89:94">
      <c r="CK160" s="536"/>
      <c r="CL160" s="536"/>
      <c r="CM160" s="81"/>
      <c r="CN160" s="1230"/>
      <c r="CO160" s="1231"/>
      <c r="CP160" s="1227"/>
    </row>
    <row r="161" spans="89:94">
      <c r="CK161" s="536"/>
      <c r="CL161" s="536"/>
      <c r="CM161" s="81"/>
      <c r="CN161" s="1230"/>
      <c r="CO161" s="1231"/>
      <c r="CP161" s="1227"/>
    </row>
    <row r="162" spans="89:94">
      <c r="CK162" s="536"/>
      <c r="CL162" s="536"/>
      <c r="CM162" s="81"/>
      <c r="CN162" s="1230"/>
      <c r="CO162" s="1231"/>
      <c r="CP162" s="1227"/>
    </row>
    <row r="163" spans="89:94">
      <c r="CK163" s="536"/>
      <c r="CL163" s="536"/>
      <c r="CM163" s="81"/>
      <c r="CN163" s="1230"/>
      <c r="CO163" s="1231"/>
      <c r="CP163" s="1227"/>
    </row>
    <row r="164" spans="89:94">
      <c r="CK164" s="536"/>
      <c r="CL164" s="536"/>
      <c r="CM164" s="81"/>
      <c r="CN164" s="1230"/>
      <c r="CO164" s="1231"/>
      <c r="CP164" s="1227"/>
    </row>
    <row r="165" spans="89:94">
      <c r="CK165" s="536"/>
      <c r="CL165" s="536"/>
      <c r="CM165" s="81"/>
      <c r="CN165" s="1230"/>
      <c r="CO165" s="1231"/>
      <c r="CP165" s="1227"/>
    </row>
    <row r="166" spans="89:94">
      <c r="CK166" s="536"/>
      <c r="CL166" s="536"/>
      <c r="CM166" s="81"/>
      <c r="CN166" s="1230"/>
      <c r="CO166" s="1231"/>
      <c r="CP166" s="1227"/>
    </row>
    <row r="167" spans="89:94">
      <c r="CK167" s="536"/>
      <c r="CL167" s="536"/>
      <c r="CM167" s="81"/>
      <c r="CN167" s="1230"/>
      <c r="CO167" s="1231"/>
      <c r="CP167" s="1227"/>
    </row>
    <row r="168" spans="89:94">
      <c r="CK168" s="536"/>
      <c r="CL168" s="536"/>
      <c r="CM168" s="81"/>
      <c r="CN168" s="1230"/>
      <c r="CO168" s="1231"/>
      <c r="CP168" s="1227"/>
    </row>
    <row r="169" spans="89:94">
      <c r="CK169" s="536"/>
      <c r="CL169" s="536"/>
      <c r="CM169" s="81"/>
      <c r="CN169" s="1230"/>
      <c r="CO169" s="1231"/>
      <c r="CP169" s="1227"/>
    </row>
    <row r="170" spans="89:94">
      <c r="CK170" s="536"/>
      <c r="CL170" s="536"/>
      <c r="CM170" s="81"/>
      <c r="CN170" s="1230"/>
      <c r="CO170" s="1231"/>
      <c r="CP170" s="1227"/>
    </row>
    <row r="171" spans="89:94">
      <c r="CK171" s="536"/>
      <c r="CL171" s="536"/>
      <c r="CM171" s="81"/>
      <c r="CN171" s="1230"/>
      <c r="CO171" s="1231"/>
      <c r="CP171" s="1227"/>
    </row>
    <row r="172" spans="89:94">
      <c r="CK172" s="536"/>
      <c r="CL172" s="536"/>
      <c r="CM172" s="81"/>
      <c r="CN172" s="1230"/>
      <c r="CO172" s="1231"/>
      <c r="CP172" s="1227"/>
    </row>
    <row r="173" spans="89:94">
      <c r="CK173" s="536"/>
      <c r="CL173" s="536"/>
      <c r="CM173" s="81"/>
      <c r="CN173" s="1230"/>
      <c r="CO173" s="1231"/>
      <c r="CP173" s="1227"/>
    </row>
    <row r="174" spans="89:94">
      <c r="CK174" s="536"/>
      <c r="CL174" s="536"/>
      <c r="CM174" s="81"/>
      <c r="CN174" s="1230"/>
      <c r="CO174" s="1231"/>
      <c r="CP174" s="1227"/>
    </row>
    <row r="175" spans="89:94">
      <c r="CK175" s="536"/>
      <c r="CL175" s="536"/>
      <c r="CM175" s="81"/>
      <c r="CN175" s="1230"/>
      <c r="CO175" s="1231"/>
      <c r="CP175" s="1227"/>
    </row>
    <row r="176" spans="89:94">
      <c r="CK176" s="536"/>
      <c r="CL176" s="536"/>
      <c r="CM176" s="81"/>
      <c r="CN176" s="1230"/>
      <c r="CO176" s="1231"/>
      <c r="CP176" s="1227"/>
    </row>
    <row r="177" spans="89:94">
      <c r="CK177" s="536"/>
      <c r="CL177" s="536"/>
      <c r="CM177" s="81"/>
      <c r="CN177" s="1230"/>
      <c r="CO177" s="1231"/>
      <c r="CP177" s="1227"/>
    </row>
    <row r="178" spans="89:94">
      <c r="CK178" s="536"/>
      <c r="CL178" s="536"/>
      <c r="CM178" s="81"/>
      <c r="CN178" s="1230"/>
      <c r="CO178" s="1231"/>
      <c r="CP178" s="1227"/>
    </row>
    <row r="179" spans="89:94">
      <c r="CK179" s="536"/>
      <c r="CL179" s="536"/>
      <c r="CM179" s="81"/>
      <c r="CN179" s="1230"/>
      <c r="CO179" s="1231"/>
      <c r="CP179" s="1227"/>
    </row>
    <row r="180" spans="89:94">
      <c r="CK180" s="536"/>
      <c r="CL180" s="536"/>
      <c r="CM180" s="81"/>
      <c r="CN180" s="1230"/>
      <c r="CO180" s="1231"/>
      <c r="CP180" s="1227"/>
    </row>
    <row r="181" spans="89:94">
      <c r="CK181" s="536"/>
      <c r="CL181" s="536"/>
      <c r="CM181" s="81"/>
      <c r="CN181" s="1230"/>
      <c r="CO181" s="1231"/>
      <c r="CP181" s="1227"/>
    </row>
    <row r="182" spans="89:94">
      <c r="CK182" s="536"/>
      <c r="CL182" s="536"/>
      <c r="CM182" s="81"/>
      <c r="CN182" s="1230"/>
      <c r="CO182" s="1231"/>
      <c r="CP182" s="1227"/>
    </row>
    <row r="183" spans="89:94">
      <c r="CK183" s="536"/>
      <c r="CL183" s="536"/>
      <c r="CM183" s="81"/>
      <c r="CN183" s="1230"/>
      <c r="CO183" s="1231"/>
      <c r="CP183" s="1227"/>
    </row>
    <row r="184" spans="89:94">
      <c r="CK184" s="536"/>
      <c r="CL184" s="536"/>
      <c r="CM184" s="81"/>
      <c r="CN184" s="1230"/>
      <c r="CO184" s="1231"/>
      <c r="CP184" s="1227"/>
    </row>
    <row r="185" spans="89:94">
      <c r="CK185" s="536"/>
      <c r="CL185" s="536"/>
      <c r="CM185" s="81"/>
      <c r="CN185" s="1230"/>
      <c r="CO185" s="1231"/>
      <c r="CP185" s="1227"/>
    </row>
    <row r="186" spans="89:94">
      <c r="CK186" s="536"/>
      <c r="CL186" s="536"/>
      <c r="CM186" s="81"/>
      <c r="CN186" s="1230"/>
      <c r="CO186" s="1231"/>
      <c r="CP186" s="1227"/>
    </row>
    <row r="187" spans="89:94">
      <c r="CK187" s="536"/>
      <c r="CL187" s="536"/>
      <c r="CM187" s="81"/>
      <c r="CN187" s="1230"/>
      <c r="CO187" s="1231"/>
      <c r="CP187" s="1227"/>
    </row>
    <row r="188" spans="89:94">
      <c r="CK188" s="536"/>
      <c r="CL188" s="536"/>
      <c r="CM188" s="81"/>
      <c r="CN188" s="1230"/>
      <c r="CO188" s="1231"/>
      <c r="CP188" s="1227"/>
    </row>
    <row r="189" spans="89:94">
      <c r="CK189" s="536"/>
      <c r="CL189" s="536"/>
      <c r="CM189" s="81"/>
      <c r="CN189" s="1230"/>
      <c r="CO189" s="1231"/>
      <c r="CP189" s="1227"/>
    </row>
    <row r="190" spans="89:94">
      <c r="CK190" s="536"/>
      <c r="CL190" s="536"/>
      <c r="CM190" s="81"/>
      <c r="CN190" s="1230"/>
      <c r="CO190" s="1231"/>
      <c r="CP190" s="1227"/>
    </row>
    <row r="191" spans="89:94">
      <c r="CK191" s="536"/>
      <c r="CL191" s="536"/>
      <c r="CM191" s="81"/>
      <c r="CN191" s="1230"/>
      <c r="CO191" s="1231"/>
      <c r="CP191" s="1227"/>
    </row>
    <row r="192" spans="89:94">
      <c r="CK192" s="536"/>
      <c r="CL192" s="536"/>
      <c r="CM192" s="81"/>
      <c r="CN192" s="1230"/>
      <c r="CO192" s="1231"/>
      <c r="CP192" s="1227"/>
    </row>
    <row r="193" spans="89:94">
      <c r="CK193" s="536"/>
      <c r="CL193" s="536"/>
      <c r="CM193" s="81"/>
      <c r="CN193" s="1230"/>
      <c r="CO193" s="1231"/>
      <c r="CP193" s="1227"/>
    </row>
    <row r="194" spans="89:94">
      <c r="CK194" s="536"/>
      <c r="CL194" s="536"/>
      <c r="CM194" s="81"/>
      <c r="CN194" s="1230"/>
      <c r="CO194" s="1231"/>
      <c r="CP194" s="1227"/>
    </row>
    <row r="195" spans="89:94">
      <c r="CK195" s="536"/>
      <c r="CL195" s="536"/>
      <c r="CM195" s="81"/>
      <c r="CN195" s="1230"/>
      <c r="CO195" s="1231"/>
      <c r="CP195" s="1227"/>
    </row>
    <row r="196" spans="89:94">
      <c r="CK196" s="536"/>
      <c r="CL196" s="536"/>
      <c r="CM196" s="81"/>
      <c r="CN196" s="1230"/>
      <c r="CO196" s="1231"/>
      <c r="CP196" s="1227"/>
    </row>
    <row r="197" spans="89:94">
      <c r="CK197" s="536"/>
      <c r="CL197" s="536"/>
      <c r="CM197" s="81"/>
      <c r="CN197" s="1230"/>
      <c r="CO197" s="1231"/>
      <c r="CP197" s="1227"/>
    </row>
    <row r="198" spans="89:94">
      <c r="CK198" s="536"/>
      <c r="CL198" s="536"/>
      <c r="CM198" s="81"/>
      <c r="CN198" s="1230"/>
      <c r="CO198" s="1231"/>
      <c r="CP198" s="1227"/>
    </row>
    <row r="199" spans="89:94">
      <c r="CK199" s="536"/>
      <c r="CL199" s="536"/>
      <c r="CM199" s="81"/>
      <c r="CN199" s="1230"/>
      <c r="CO199" s="1231"/>
      <c r="CP199" s="1227"/>
    </row>
    <row r="200" spans="89:94">
      <c r="CK200" s="536"/>
      <c r="CL200" s="536"/>
      <c r="CM200" s="81"/>
      <c r="CN200" s="1230"/>
      <c r="CO200" s="1231"/>
      <c r="CP200" s="1227"/>
    </row>
    <row r="201" spans="89:94">
      <c r="CK201" s="536"/>
      <c r="CL201" s="536"/>
      <c r="CM201" s="81"/>
      <c r="CN201" s="1230"/>
      <c r="CO201" s="1231"/>
      <c r="CP201" s="1227"/>
    </row>
    <row r="202" spans="89:94">
      <c r="CK202" s="536"/>
      <c r="CL202" s="536"/>
      <c r="CM202" s="81"/>
      <c r="CN202" s="1230"/>
      <c r="CO202" s="1231"/>
      <c r="CP202" s="1227"/>
    </row>
    <row r="203" spans="89:94">
      <c r="CK203" s="536"/>
      <c r="CL203" s="536"/>
      <c r="CM203" s="81"/>
      <c r="CN203" s="1230"/>
      <c r="CO203" s="1231"/>
      <c r="CP203" s="1227"/>
    </row>
    <row r="204" spans="89:94">
      <c r="CK204" s="536"/>
      <c r="CL204" s="536"/>
      <c r="CM204" s="81"/>
      <c r="CN204" s="1230"/>
      <c r="CO204" s="1231"/>
      <c r="CP204" s="1227"/>
    </row>
    <row r="205" spans="89:94">
      <c r="CK205" s="536"/>
      <c r="CL205" s="536"/>
      <c r="CM205" s="81"/>
      <c r="CN205" s="1230"/>
      <c r="CO205" s="1231"/>
      <c r="CP205" s="1227"/>
    </row>
    <row r="206" spans="89:94">
      <c r="CK206" s="536"/>
      <c r="CL206" s="536"/>
      <c r="CM206" s="81"/>
      <c r="CN206" s="1230"/>
      <c r="CO206" s="1231"/>
      <c r="CP206" s="1227"/>
    </row>
    <row r="207" spans="89:94">
      <c r="CK207" s="536"/>
      <c r="CL207" s="536"/>
      <c r="CM207" s="81"/>
      <c r="CN207" s="1230"/>
      <c r="CO207" s="1231"/>
      <c r="CP207" s="1227"/>
    </row>
    <row r="208" spans="89:94">
      <c r="CK208" s="536"/>
      <c r="CL208" s="536"/>
      <c r="CM208" s="81"/>
      <c r="CN208" s="1230"/>
      <c r="CO208" s="1231"/>
      <c r="CP208" s="1227"/>
    </row>
    <row r="209" spans="89:94">
      <c r="CK209" s="536"/>
      <c r="CL209" s="536"/>
      <c r="CM209" s="81"/>
      <c r="CN209" s="1230"/>
      <c r="CO209" s="1231"/>
      <c r="CP209" s="1227"/>
    </row>
    <row r="210" spans="89:94">
      <c r="CK210" s="536"/>
      <c r="CL210" s="536"/>
      <c r="CM210" s="81"/>
      <c r="CN210" s="1230"/>
      <c r="CO210" s="1231"/>
      <c r="CP210" s="1227"/>
    </row>
    <row r="211" spans="89:94">
      <c r="CK211" s="536"/>
      <c r="CL211" s="536"/>
      <c r="CM211" s="81"/>
      <c r="CN211" s="1230"/>
      <c r="CO211" s="1231"/>
      <c r="CP211" s="1227"/>
    </row>
    <row r="212" spans="89:94">
      <c r="CK212" s="536"/>
      <c r="CL212" s="536"/>
      <c r="CM212" s="81"/>
      <c r="CN212" s="1230"/>
      <c r="CO212" s="1231"/>
      <c r="CP212" s="1227"/>
    </row>
    <row r="213" spans="89:94">
      <c r="CK213" s="536"/>
      <c r="CL213" s="536"/>
      <c r="CM213" s="81"/>
      <c r="CN213" s="1230"/>
      <c r="CO213" s="1231"/>
      <c r="CP213" s="1227"/>
    </row>
    <row r="214" spans="89:94">
      <c r="CK214" s="536"/>
      <c r="CL214" s="536"/>
      <c r="CM214" s="81"/>
      <c r="CN214" s="1230"/>
      <c r="CO214" s="1231"/>
      <c r="CP214" s="1227"/>
    </row>
    <row r="215" spans="89:94">
      <c r="CK215" s="536"/>
      <c r="CL215" s="536"/>
      <c r="CM215" s="81"/>
      <c r="CN215" s="1230"/>
      <c r="CO215" s="1231"/>
      <c r="CP215" s="1227"/>
    </row>
    <row r="216" spans="89:94">
      <c r="CK216" s="536"/>
      <c r="CL216" s="536"/>
      <c r="CM216" s="81"/>
      <c r="CN216" s="1230"/>
      <c r="CO216" s="1231"/>
      <c r="CP216" s="1227"/>
    </row>
    <row r="217" spans="89:94">
      <c r="CK217" s="536"/>
      <c r="CL217" s="536"/>
      <c r="CM217" s="81"/>
      <c r="CN217" s="1230"/>
      <c r="CO217" s="1231"/>
      <c r="CP217" s="1227"/>
    </row>
    <row r="218" spans="89:94">
      <c r="CK218" s="536"/>
      <c r="CL218" s="536"/>
      <c r="CM218" s="81"/>
      <c r="CN218" s="1230"/>
      <c r="CO218" s="1231"/>
      <c r="CP218" s="1227"/>
    </row>
    <row r="219" spans="89:94">
      <c r="CK219" s="536"/>
      <c r="CL219" s="536"/>
      <c r="CM219" s="81"/>
      <c r="CN219" s="1230"/>
      <c r="CO219" s="1231"/>
      <c r="CP219" s="1227"/>
    </row>
    <row r="220" spans="89:94">
      <c r="CK220" s="536"/>
      <c r="CL220" s="536"/>
      <c r="CM220" s="81"/>
      <c r="CN220" s="1230"/>
      <c r="CO220" s="1231"/>
      <c r="CP220" s="1227"/>
    </row>
    <row r="221" spans="89:94">
      <c r="CK221" s="536"/>
      <c r="CL221" s="536"/>
      <c r="CM221" s="81"/>
      <c r="CN221" s="1230"/>
      <c r="CO221" s="1231"/>
      <c r="CP221" s="1227"/>
    </row>
    <row r="222" spans="89:94">
      <c r="CK222" s="536"/>
      <c r="CL222" s="536"/>
      <c r="CM222" s="81"/>
      <c r="CN222" s="1230"/>
      <c r="CO222" s="1231"/>
      <c r="CP222" s="1227"/>
    </row>
    <row r="223" spans="89:94">
      <c r="CK223" s="536"/>
      <c r="CL223" s="536"/>
      <c r="CM223" s="81"/>
      <c r="CN223" s="1230"/>
      <c r="CO223" s="1231"/>
      <c r="CP223" s="1227"/>
    </row>
    <row r="224" spans="89:94">
      <c r="CK224" s="536"/>
      <c r="CL224" s="536"/>
      <c r="CM224" s="81"/>
      <c r="CN224" s="1230"/>
      <c r="CO224" s="1231"/>
      <c r="CP224" s="1227"/>
    </row>
    <row r="225" spans="89:94">
      <c r="CK225" s="536"/>
      <c r="CL225" s="536"/>
      <c r="CM225" s="81"/>
      <c r="CN225" s="1230"/>
      <c r="CO225" s="1231"/>
      <c r="CP225" s="1227"/>
    </row>
    <row r="226" spans="89:94">
      <c r="CK226" s="536"/>
      <c r="CL226" s="536"/>
      <c r="CM226" s="81"/>
      <c r="CN226" s="1230"/>
      <c r="CO226" s="1231"/>
      <c r="CP226" s="1227"/>
    </row>
    <row r="227" spans="89:94">
      <c r="CK227" s="536"/>
      <c r="CL227" s="536"/>
      <c r="CM227" s="81"/>
      <c r="CN227" s="1230"/>
      <c r="CO227" s="1231"/>
      <c r="CP227" s="1227"/>
    </row>
    <row r="228" spans="89:94">
      <c r="CK228" s="536"/>
      <c r="CL228" s="536"/>
      <c r="CM228" s="81"/>
      <c r="CN228" s="1230"/>
      <c r="CO228" s="1231"/>
      <c r="CP228" s="1227"/>
    </row>
    <row r="229" spans="89:94">
      <c r="CK229" s="536"/>
      <c r="CL229" s="536"/>
      <c r="CM229" s="81"/>
      <c r="CN229" s="1230"/>
      <c r="CO229" s="1231"/>
      <c r="CP229" s="1227"/>
    </row>
    <row r="230" spans="89:94">
      <c r="CK230" s="536"/>
      <c r="CL230" s="536"/>
      <c r="CM230" s="81"/>
      <c r="CN230" s="1230"/>
      <c r="CO230" s="1231"/>
      <c r="CP230" s="1227"/>
    </row>
    <row r="231" spans="89:94">
      <c r="CK231" s="536"/>
      <c r="CL231" s="536"/>
      <c r="CM231" s="81"/>
      <c r="CN231" s="1230"/>
      <c r="CO231" s="1231"/>
      <c r="CP231" s="1227"/>
    </row>
    <row r="232" spans="89:94">
      <c r="CK232" s="536"/>
      <c r="CL232" s="536"/>
      <c r="CM232" s="81"/>
      <c r="CN232" s="1230"/>
      <c r="CO232" s="1231"/>
      <c r="CP232" s="1227"/>
    </row>
    <row r="233" spans="89:94">
      <c r="CK233" s="536"/>
      <c r="CL233" s="536"/>
      <c r="CM233" s="81"/>
      <c r="CN233" s="1230"/>
      <c r="CO233" s="1231"/>
      <c r="CP233" s="1227"/>
    </row>
    <row r="234" spans="89:94">
      <c r="CK234" s="536"/>
      <c r="CL234" s="536"/>
      <c r="CM234" s="81"/>
      <c r="CN234" s="1230"/>
      <c r="CO234" s="1231"/>
      <c r="CP234" s="1227"/>
    </row>
    <row r="235" spans="89:94">
      <c r="CK235" s="536"/>
      <c r="CL235" s="536"/>
      <c r="CM235" s="81"/>
      <c r="CN235" s="1230"/>
      <c r="CO235" s="1231"/>
      <c r="CP235" s="1227"/>
    </row>
    <row r="236" spans="89:94">
      <c r="CK236" s="536"/>
      <c r="CL236" s="536"/>
      <c r="CM236" s="81"/>
      <c r="CN236" s="1230"/>
      <c r="CO236" s="1231"/>
      <c r="CP236" s="1227"/>
    </row>
    <row r="237" spans="89:94">
      <c r="CK237" s="536"/>
      <c r="CL237" s="536"/>
      <c r="CM237" s="81"/>
      <c r="CN237" s="1230"/>
      <c r="CO237" s="1231"/>
      <c r="CP237" s="1227"/>
    </row>
    <row r="238" spans="89:94">
      <c r="CK238" s="536"/>
      <c r="CL238" s="536"/>
      <c r="CM238" s="81"/>
      <c r="CN238" s="1230"/>
      <c r="CO238" s="1231"/>
      <c r="CP238" s="1227"/>
    </row>
    <row r="239" spans="89:94">
      <c r="CK239" s="536"/>
      <c r="CL239" s="536"/>
      <c r="CM239" s="81"/>
      <c r="CN239" s="1230"/>
      <c r="CO239" s="1231"/>
      <c r="CP239" s="1227"/>
    </row>
    <row r="240" spans="89:94">
      <c r="CK240" s="536"/>
      <c r="CL240" s="536"/>
      <c r="CM240" s="81"/>
      <c r="CN240" s="1230"/>
      <c r="CO240" s="1231"/>
      <c r="CP240" s="1227"/>
    </row>
    <row r="241" spans="89:94">
      <c r="CK241" s="536"/>
      <c r="CL241" s="536"/>
      <c r="CM241" s="81"/>
      <c r="CN241" s="1230"/>
      <c r="CO241" s="1231"/>
      <c r="CP241" s="1227"/>
    </row>
    <row r="242" spans="89:94">
      <c r="CK242" s="536"/>
      <c r="CL242" s="536"/>
      <c r="CM242" s="81"/>
      <c r="CN242" s="1230"/>
      <c r="CO242" s="1231"/>
      <c r="CP242" s="1227"/>
    </row>
    <row r="243" spans="89:94">
      <c r="CK243" s="536"/>
      <c r="CL243" s="536"/>
      <c r="CM243" s="81"/>
      <c r="CN243" s="1230"/>
      <c r="CO243" s="1231"/>
      <c r="CP243" s="1227"/>
    </row>
    <row r="244" spans="89:94">
      <c r="CK244" s="536"/>
      <c r="CL244" s="536"/>
      <c r="CM244" s="81"/>
      <c r="CN244" s="1230"/>
      <c r="CO244" s="1231"/>
      <c r="CP244" s="1227"/>
    </row>
    <row r="245" spans="89:94">
      <c r="CK245" s="536"/>
      <c r="CL245" s="536"/>
      <c r="CM245" s="81"/>
      <c r="CN245" s="1230"/>
      <c r="CO245" s="1231"/>
      <c r="CP245" s="1227"/>
    </row>
    <row r="246" spans="89:94">
      <c r="CK246" s="536"/>
      <c r="CL246" s="536"/>
      <c r="CM246" s="81"/>
      <c r="CN246" s="1230"/>
      <c r="CO246" s="1231"/>
      <c r="CP246" s="1227"/>
    </row>
    <row r="247" spans="89:94">
      <c r="CK247" s="536"/>
      <c r="CL247" s="536"/>
      <c r="CM247" s="81"/>
      <c r="CN247" s="1230"/>
      <c r="CO247" s="1231"/>
      <c r="CP247" s="1227"/>
    </row>
    <row r="248" spans="89:94">
      <c r="CK248" s="536"/>
      <c r="CL248" s="536"/>
      <c r="CM248" s="81"/>
      <c r="CN248" s="1230"/>
      <c r="CO248" s="1231"/>
      <c r="CP248" s="1227"/>
    </row>
    <row r="249" spans="89:94">
      <c r="CK249" s="536"/>
      <c r="CL249" s="536"/>
      <c r="CM249" s="81"/>
      <c r="CN249" s="1230"/>
      <c r="CO249" s="1231"/>
      <c r="CP249" s="1227"/>
    </row>
    <row r="250" spans="89:94">
      <c r="CK250" s="536"/>
      <c r="CL250" s="536"/>
      <c r="CM250" s="81"/>
      <c r="CN250" s="1230"/>
      <c r="CO250" s="1231"/>
      <c r="CP250" s="1227"/>
    </row>
    <row r="251" spans="89:94">
      <c r="CK251" s="536"/>
      <c r="CL251" s="536"/>
      <c r="CM251" s="81"/>
      <c r="CN251" s="1230"/>
      <c r="CO251" s="1231"/>
      <c r="CP251" s="1227"/>
    </row>
    <row r="252" spans="89:94">
      <c r="CK252" s="536"/>
      <c r="CL252" s="536"/>
      <c r="CM252" s="81"/>
      <c r="CN252" s="1230"/>
      <c r="CO252" s="1231"/>
      <c r="CP252" s="1227"/>
    </row>
    <row r="253" spans="89:94">
      <c r="CK253" s="536"/>
      <c r="CL253" s="536"/>
      <c r="CM253" s="81"/>
      <c r="CN253" s="1230"/>
      <c r="CO253" s="1231"/>
      <c r="CP253" s="1227"/>
    </row>
    <row r="254" spans="89:94">
      <c r="CK254" s="536"/>
      <c r="CL254" s="536"/>
      <c r="CM254" s="81"/>
      <c r="CN254" s="1230"/>
      <c r="CO254" s="1231"/>
      <c r="CP254" s="1227"/>
    </row>
    <row r="255" spans="89:94">
      <c r="CK255" s="536"/>
      <c r="CL255" s="536"/>
      <c r="CM255" s="81"/>
      <c r="CN255" s="1230"/>
      <c r="CO255" s="1231"/>
      <c r="CP255" s="1227"/>
    </row>
    <row r="256" spans="89:94">
      <c r="CK256" s="536"/>
      <c r="CL256" s="536"/>
      <c r="CM256" s="81"/>
      <c r="CN256" s="1230"/>
      <c r="CO256" s="1231"/>
      <c r="CP256" s="1227"/>
    </row>
    <row r="257" spans="89:94">
      <c r="CK257" s="536"/>
      <c r="CL257" s="536"/>
      <c r="CM257" s="81"/>
      <c r="CN257" s="1230"/>
      <c r="CO257" s="1231"/>
      <c r="CP257" s="1227"/>
    </row>
    <row r="258" spans="89:94">
      <c r="CK258" s="536"/>
      <c r="CL258" s="536"/>
      <c r="CM258" s="81"/>
      <c r="CN258" s="1230"/>
      <c r="CO258" s="1231"/>
      <c r="CP258" s="1227"/>
    </row>
    <row r="259" spans="89:94">
      <c r="CK259" s="536"/>
      <c r="CL259" s="536"/>
      <c r="CM259" s="81"/>
      <c r="CN259" s="1230"/>
      <c r="CO259" s="1231"/>
      <c r="CP259" s="1227"/>
    </row>
    <row r="260" spans="89:94">
      <c r="CK260" s="536"/>
      <c r="CL260" s="536"/>
      <c r="CM260" s="81"/>
      <c r="CN260" s="1230"/>
      <c r="CO260" s="1231"/>
      <c r="CP260" s="1227"/>
    </row>
    <row r="261" spans="89:94">
      <c r="CK261" s="536"/>
      <c r="CL261" s="536"/>
      <c r="CM261" s="81"/>
      <c r="CN261" s="1230"/>
      <c r="CO261" s="1231"/>
      <c r="CP261" s="1227"/>
    </row>
    <row r="262" spans="89:94">
      <c r="CK262" s="536"/>
      <c r="CL262" s="536"/>
      <c r="CM262" s="81"/>
      <c r="CN262" s="1230"/>
      <c r="CO262" s="1231"/>
      <c r="CP262" s="1227"/>
    </row>
    <row r="263" spans="89:94">
      <c r="CK263" s="536"/>
      <c r="CL263" s="536"/>
      <c r="CM263" s="81"/>
      <c r="CN263" s="1230"/>
      <c r="CO263" s="1231"/>
      <c r="CP263" s="1227"/>
    </row>
    <row r="264" spans="89:94">
      <c r="CK264" s="536"/>
      <c r="CL264" s="536"/>
      <c r="CM264" s="81"/>
      <c r="CN264" s="1230"/>
      <c r="CO264" s="1231"/>
      <c r="CP264" s="1227"/>
    </row>
    <row r="265" spans="89:94">
      <c r="CK265" s="536"/>
      <c r="CL265" s="536"/>
      <c r="CM265" s="81"/>
      <c r="CN265" s="1230"/>
      <c r="CO265" s="1231"/>
      <c r="CP265" s="1227"/>
    </row>
    <row r="266" spans="89:94">
      <c r="CK266" s="536"/>
      <c r="CL266" s="536"/>
      <c r="CM266" s="81"/>
      <c r="CN266" s="1230"/>
      <c r="CO266" s="1231"/>
      <c r="CP266" s="1227"/>
    </row>
    <row r="267" spans="89:94">
      <c r="CK267" s="536"/>
      <c r="CL267" s="536"/>
      <c r="CM267" s="81"/>
      <c r="CN267" s="1230"/>
      <c r="CO267" s="1231"/>
      <c r="CP267" s="1227"/>
    </row>
    <row r="268" spans="89:94">
      <c r="CK268" s="536"/>
      <c r="CL268" s="536"/>
      <c r="CM268" s="81"/>
      <c r="CN268" s="1230"/>
      <c r="CO268" s="1231"/>
      <c r="CP268" s="1227"/>
    </row>
    <row r="269" spans="89:94">
      <c r="CK269" s="536"/>
      <c r="CL269" s="536"/>
      <c r="CM269" s="81"/>
      <c r="CN269" s="1230"/>
      <c r="CO269" s="1231"/>
      <c r="CP269" s="1227"/>
    </row>
    <row r="270" spans="89:94">
      <c r="CK270" s="536"/>
      <c r="CL270" s="536"/>
      <c r="CM270" s="81"/>
      <c r="CN270" s="1230"/>
      <c r="CO270" s="1231"/>
      <c r="CP270" s="1227"/>
    </row>
    <row r="271" spans="89:94">
      <c r="CK271" s="536"/>
      <c r="CL271" s="536"/>
      <c r="CM271" s="81"/>
      <c r="CN271" s="1230"/>
      <c r="CO271" s="1231"/>
      <c r="CP271" s="1227"/>
    </row>
    <row r="272" spans="89:94">
      <c r="CK272" s="536"/>
      <c r="CL272" s="536"/>
      <c r="CM272" s="81"/>
      <c r="CN272" s="1230"/>
      <c r="CO272" s="1231"/>
      <c r="CP272" s="1227"/>
    </row>
    <row r="273" spans="89:94">
      <c r="CK273" s="536"/>
      <c r="CL273" s="536"/>
      <c r="CM273" s="81"/>
      <c r="CN273" s="1230"/>
      <c r="CO273" s="1231"/>
      <c r="CP273" s="1227"/>
    </row>
    <row r="274" spans="89:94">
      <c r="CK274" s="536"/>
      <c r="CL274" s="536"/>
      <c r="CM274" s="81"/>
      <c r="CN274" s="1230"/>
      <c r="CO274" s="1231"/>
      <c r="CP274" s="1227"/>
    </row>
    <row r="275" spans="89:94">
      <c r="CK275" s="536"/>
      <c r="CL275" s="536"/>
      <c r="CM275" s="81"/>
      <c r="CN275" s="1230"/>
      <c r="CO275" s="1231"/>
      <c r="CP275" s="1227"/>
    </row>
    <row r="276" spans="89:94">
      <c r="CK276" s="536"/>
      <c r="CL276" s="536"/>
      <c r="CM276" s="81"/>
      <c r="CN276" s="1230"/>
      <c r="CO276" s="1231"/>
      <c r="CP276" s="1227"/>
    </row>
    <row r="277" spans="89:94">
      <c r="CK277" s="536"/>
      <c r="CL277" s="536"/>
      <c r="CM277" s="81"/>
      <c r="CN277" s="1230"/>
      <c r="CO277" s="1231"/>
      <c r="CP277" s="1227"/>
    </row>
    <row r="278" spans="89:94">
      <c r="CK278" s="536"/>
      <c r="CL278" s="536"/>
      <c r="CM278" s="81"/>
      <c r="CN278" s="1230"/>
      <c r="CO278" s="1231"/>
      <c r="CP278" s="1227"/>
    </row>
    <row r="279" spans="89:94">
      <c r="CK279" s="536"/>
      <c r="CL279" s="536"/>
      <c r="CM279" s="81"/>
      <c r="CN279" s="1230"/>
      <c r="CO279" s="1231"/>
      <c r="CP279" s="1227"/>
    </row>
    <row r="280" spans="89:94">
      <c r="CK280" s="536"/>
      <c r="CL280" s="536"/>
      <c r="CM280" s="81"/>
      <c r="CN280" s="1230"/>
      <c r="CO280" s="1231"/>
      <c r="CP280" s="1227"/>
    </row>
    <row r="281" spans="89:94">
      <c r="CK281" s="536"/>
      <c r="CL281" s="536"/>
      <c r="CM281" s="81"/>
      <c r="CN281" s="1230"/>
      <c r="CO281" s="1231"/>
      <c r="CP281" s="1227"/>
    </row>
    <row r="282" spans="89:94">
      <c r="CK282" s="536"/>
      <c r="CL282" s="536"/>
      <c r="CM282" s="81"/>
      <c r="CN282" s="1230"/>
      <c r="CO282" s="1231"/>
      <c r="CP282" s="1227"/>
    </row>
    <row r="283" spans="89:94">
      <c r="CK283" s="536"/>
      <c r="CL283" s="536"/>
      <c r="CM283" s="81"/>
      <c r="CN283" s="1230"/>
      <c r="CO283" s="1231"/>
      <c r="CP283" s="1227"/>
    </row>
    <row r="284" spans="89:94">
      <c r="CK284" s="536"/>
      <c r="CL284" s="536"/>
      <c r="CM284" s="81"/>
      <c r="CN284" s="1230"/>
      <c r="CO284" s="1231"/>
      <c r="CP284" s="1227"/>
    </row>
    <row r="285" spans="89:94">
      <c r="CK285" s="536"/>
      <c r="CL285" s="536"/>
      <c r="CM285" s="81"/>
      <c r="CN285" s="1230"/>
      <c r="CO285" s="1231"/>
      <c r="CP285" s="1227"/>
    </row>
    <row r="286" spans="89:94">
      <c r="CK286" s="536"/>
      <c r="CL286" s="536"/>
      <c r="CM286" s="81"/>
      <c r="CN286" s="1230"/>
      <c r="CO286" s="1231"/>
      <c r="CP286" s="1227"/>
    </row>
    <row r="287" spans="89:94">
      <c r="CK287" s="536"/>
      <c r="CL287" s="536"/>
      <c r="CM287" s="81"/>
      <c r="CN287" s="1230"/>
      <c r="CO287" s="1231"/>
      <c r="CP287" s="1227"/>
    </row>
    <row r="288" spans="89:94">
      <c r="CK288" s="536"/>
      <c r="CL288" s="536"/>
      <c r="CM288" s="81"/>
      <c r="CN288" s="1230"/>
      <c r="CO288" s="1231"/>
      <c r="CP288" s="1227"/>
    </row>
    <row r="289" spans="89:94">
      <c r="CK289" s="536"/>
      <c r="CL289" s="536"/>
      <c r="CM289" s="81"/>
      <c r="CN289" s="1230"/>
      <c r="CO289" s="1231"/>
      <c r="CP289" s="1227"/>
    </row>
    <row r="290" spans="89:94">
      <c r="CK290" s="536"/>
      <c r="CL290" s="536"/>
      <c r="CM290" s="81"/>
      <c r="CN290" s="1230"/>
      <c r="CO290" s="1231"/>
      <c r="CP290" s="1227"/>
    </row>
    <row r="291" spans="89:94">
      <c r="CK291" s="536"/>
      <c r="CL291" s="536"/>
      <c r="CM291" s="81"/>
      <c r="CN291" s="1230"/>
      <c r="CO291" s="1231"/>
      <c r="CP291" s="1227"/>
    </row>
    <row r="292" spans="89:94">
      <c r="CK292" s="536"/>
      <c r="CL292" s="536"/>
      <c r="CM292" s="81"/>
      <c r="CN292" s="1230"/>
      <c r="CO292" s="1231"/>
      <c r="CP292" s="1227"/>
    </row>
    <row r="293" spans="89:94">
      <c r="CK293" s="536"/>
      <c r="CL293" s="536"/>
      <c r="CM293" s="81"/>
      <c r="CN293" s="1230"/>
      <c r="CO293" s="1231"/>
      <c r="CP293" s="1227"/>
    </row>
    <row r="294" spans="89:94">
      <c r="CK294" s="536"/>
      <c r="CL294" s="536"/>
      <c r="CM294" s="81"/>
      <c r="CN294" s="1230"/>
      <c r="CO294" s="1231"/>
      <c r="CP294" s="1227"/>
    </row>
    <row r="295" spans="89:94">
      <c r="CK295" s="536"/>
      <c r="CL295" s="536"/>
      <c r="CM295" s="81"/>
      <c r="CN295" s="1230"/>
      <c r="CO295" s="1231"/>
      <c r="CP295" s="1227"/>
    </row>
    <row r="296" spans="89:94">
      <c r="CK296" s="536"/>
      <c r="CL296" s="536"/>
      <c r="CM296" s="81"/>
      <c r="CN296" s="1230"/>
      <c r="CO296" s="1231"/>
      <c r="CP296" s="1227"/>
    </row>
    <row r="297" spans="89:94">
      <c r="CK297" s="536"/>
      <c r="CL297" s="536"/>
      <c r="CM297" s="81"/>
      <c r="CN297" s="1230"/>
      <c r="CO297" s="1231"/>
      <c r="CP297" s="1227"/>
    </row>
    <row r="298" spans="89:94">
      <c r="CK298" s="536"/>
      <c r="CL298" s="536"/>
      <c r="CM298" s="81"/>
      <c r="CN298" s="1230"/>
      <c r="CO298" s="1231"/>
      <c r="CP298" s="1227"/>
    </row>
    <row r="299" spans="89:94">
      <c r="CK299" s="536"/>
      <c r="CL299" s="536"/>
      <c r="CM299" s="81"/>
      <c r="CN299" s="1230"/>
      <c r="CO299" s="1231"/>
      <c r="CP299" s="1227"/>
    </row>
    <row r="300" spans="89:94">
      <c r="CK300" s="536"/>
      <c r="CL300" s="536"/>
      <c r="CM300" s="81"/>
      <c r="CN300" s="1230"/>
      <c r="CO300" s="1231"/>
      <c r="CP300" s="1227"/>
    </row>
    <row r="301" spans="89:94">
      <c r="CK301" s="536"/>
      <c r="CL301" s="536"/>
      <c r="CM301" s="81"/>
      <c r="CN301" s="1230"/>
      <c r="CO301" s="1231"/>
      <c r="CP301" s="1227"/>
    </row>
    <row r="302" spans="89:94">
      <c r="CK302" s="536"/>
      <c r="CL302" s="536"/>
      <c r="CM302" s="81"/>
      <c r="CN302" s="1230"/>
      <c r="CO302" s="1231"/>
      <c r="CP302" s="1227"/>
    </row>
    <row r="303" spans="89:94">
      <c r="CK303" s="536"/>
      <c r="CL303" s="536"/>
      <c r="CM303" s="81"/>
      <c r="CN303" s="1230"/>
      <c r="CO303" s="1231"/>
      <c r="CP303" s="1227"/>
    </row>
    <row r="304" spans="89:94">
      <c r="CK304" s="536"/>
      <c r="CL304" s="536"/>
      <c r="CM304" s="81"/>
      <c r="CN304" s="1230"/>
      <c r="CO304" s="1231"/>
      <c r="CP304" s="1227"/>
    </row>
    <row r="305" spans="89:94">
      <c r="CK305" s="536"/>
      <c r="CL305" s="536"/>
      <c r="CM305" s="81"/>
      <c r="CN305" s="1230"/>
      <c r="CO305" s="1231"/>
      <c r="CP305" s="1227"/>
    </row>
    <row r="306" spans="89:94">
      <c r="CK306" s="536"/>
      <c r="CL306" s="536"/>
      <c r="CM306" s="81"/>
      <c r="CN306" s="1230"/>
      <c r="CO306" s="1231"/>
      <c r="CP306" s="1227"/>
    </row>
    <row r="307" spans="89:94">
      <c r="CK307" s="536"/>
      <c r="CL307" s="536"/>
      <c r="CM307" s="81"/>
      <c r="CN307" s="1230"/>
      <c r="CO307" s="1231"/>
      <c r="CP307" s="1227"/>
    </row>
    <row r="308" spans="89:94">
      <c r="CK308" s="536"/>
      <c r="CL308" s="536"/>
      <c r="CM308" s="81"/>
      <c r="CN308" s="1230"/>
      <c r="CO308" s="1231"/>
      <c r="CP308" s="1227"/>
    </row>
    <row r="309" spans="89:94">
      <c r="CK309" s="536"/>
      <c r="CL309" s="536"/>
      <c r="CM309" s="81"/>
      <c r="CN309" s="1230"/>
      <c r="CO309" s="1231"/>
      <c r="CP309" s="1227"/>
    </row>
    <row r="310" spans="89:94">
      <c r="CK310" s="536"/>
      <c r="CL310" s="536"/>
      <c r="CM310" s="81"/>
      <c r="CN310" s="1230"/>
      <c r="CO310" s="1231"/>
      <c r="CP310" s="1227"/>
    </row>
    <row r="311" spans="89:94">
      <c r="CK311" s="536"/>
      <c r="CL311" s="536"/>
      <c r="CM311" s="81"/>
      <c r="CN311" s="1230"/>
      <c r="CO311" s="1231"/>
      <c r="CP311" s="1227"/>
    </row>
    <row r="312" spans="89:94">
      <c r="CK312" s="536"/>
      <c r="CL312" s="536"/>
      <c r="CM312" s="81"/>
      <c r="CN312" s="1230"/>
      <c r="CO312" s="1231"/>
      <c r="CP312" s="1227"/>
    </row>
    <row r="313" spans="89:94">
      <c r="CK313" s="536"/>
      <c r="CL313" s="536"/>
      <c r="CM313" s="81"/>
      <c r="CN313" s="1230"/>
      <c r="CO313" s="1231"/>
      <c r="CP313" s="1227"/>
    </row>
    <row r="314" spans="89:94">
      <c r="CK314" s="536"/>
      <c r="CL314" s="536"/>
      <c r="CM314" s="81"/>
      <c r="CN314" s="1230"/>
      <c r="CO314" s="1231"/>
      <c r="CP314" s="1227"/>
    </row>
    <row r="315" spans="89:94">
      <c r="CK315" s="536"/>
      <c r="CL315" s="536"/>
      <c r="CM315" s="81"/>
      <c r="CN315" s="1230"/>
      <c r="CO315" s="1231"/>
      <c r="CP315" s="1227"/>
    </row>
    <row r="316" spans="89:94">
      <c r="CK316" s="536"/>
      <c r="CL316" s="536"/>
      <c r="CM316" s="81"/>
      <c r="CN316" s="1230"/>
      <c r="CO316" s="1231"/>
      <c r="CP316" s="1227"/>
    </row>
    <row r="317" spans="89:94">
      <c r="CK317" s="536"/>
      <c r="CL317" s="536"/>
      <c r="CM317" s="81"/>
      <c r="CN317" s="1230"/>
      <c r="CO317" s="1231"/>
      <c r="CP317" s="1227"/>
    </row>
    <row r="318" spans="89:94">
      <c r="CK318" s="536"/>
      <c r="CL318" s="536"/>
      <c r="CM318" s="81"/>
      <c r="CN318" s="1230"/>
      <c r="CO318" s="1231"/>
      <c r="CP318" s="1227"/>
    </row>
    <row r="319" spans="89:94">
      <c r="CK319" s="536"/>
      <c r="CL319" s="536"/>
      <c r="CM319" s="81"/>
      <c r="CN319" s="1230"/>
      <c r="CO319" s="1231"/>
      <c r="CP319" s="1227"/>
    </row>
    <row r="320" spans="89:94">
      <c r="CK320" s="536"/>
      <c r="CL320" s="536"/>
      <c r="CM320" s="81"/>
      <c r="CN320" s="1230"/>
      <c r="CO320" s="1231"/>
      <c r="CP320" s="1227"/>
    </row>
    <row r="321" spans="89:94">
      <c r="CK321" s="536"/>
      <c r="CL321" s="536"/>
      <c r="CM321" s="81"/>
      <c r="CN321" s="1230"/>
      <c r="CO321" s="1231"/>
      <c r="CP321" s="1227"/>
    </row>
    <row r="322" spans="89:94">
      <c r="CK322" s="536"/>
      <c r="CL322" s="536"/>
      <c r="CM322" s="81"/>
      <c r="CN322" s="1230"/>
      <c r="CO322" s="1231"/>
      <c r="CP322" s="1227"/>
    </row>
    <row r="323" spans="89:94">
      <c r="CK323" s="536"/>
      <c r="CL323" s="536"/>
      <c r="CM323" s="81"/>
      <c r="CN323" s="1230"/>
      <c r="CO323" s="1231"/>
      <c r="CP323" s="1227"/>
    </row>
    <row r="324" spans="89:94">
      <c r="CK324" s="536"/>
      <c r="CL324" s="536"/>
      <c r="CM324" s="81"/>
      <c r="CN324" s="1230"/>
      <c r="CO324" s="1231"/>
      <c r="CP324" s="1227"/>
    </row>
    <row r="325" spans="89:94">
      <c r="CK325" s="536"/>
      <c r="CL325" s="536"/>
      <c r="CM325" s="81"/>
      <c r="CN325" s="1230"/>
      <c r="CO325" s="1231"/>
      <c r="CP325" s="1227"/>
    </row>
    <row r="326" spans="89:94">
      <c r="CK326" s="536"/>
      <c r="CL326" s="536"/>
      <c r="CM326" s="81"/>
      <c r="CN326" s="1230"/>
      <c r="CO326" s="1231"/>
      <c r="CP326" s="1227"/>
    </row>
    <row r="327" spans="89:94">
      <c r="CK327" s="536"/>
      <c r="CL327" s="536"/>
      <c r="CM327" s="81"/>
      <c r="CN327" s="1230"/>
      <c r="CO327" s="1231"/>
      <c r="CP327" s="1227"/>
    </row>
    <row r="328" spans="89:94">
      <c r="CK328" s="536"/>
      <c r="CL328" s="536"/>
      <c r="CM328" s="81"/>
      <c r="CN328" s="1230"/>
      <c r="CO328" s="1231"/>
      <c r="CP328" s="1227"/>
    </row>
    <row r="329" spans="89:94">
      <c r="CK329" s="536"/>
      <c r="CL329" s="536"/>
      <c r="CM329" s="81"/>
      <c r="CN329" s="1230"/>
      <c r="CO329" s="1231"/>
      <c r="CP329" s="1227"/>
    </row>
    <row r="330" spans="89:94">
      <c r="CK330" s="536"/>
      <c r="CL330" s="536"/>
      <c r="CM330" s="81"/>
      <c r="CN330" s="1230"/>
      <c r="CO330" s="1231"/>
      <c r="CP330" s="1227"/>
    </row>
    <row r="331" spans="89:94">
      <c r="CK331" s="536"/>
      <c r="CL331" s="536"/>
      <c r="CM331" s="81"/>
      <c r="CN331" s="1230"/>
      <c r="CO331" s="1231"/>
      <c r="CP331" s="1227"/>
    </row>
    <row r="332" spans="89:94">
      <c r="CK332" s="536"/>
      <c r="CL332" s="536"/>
      <c r="CM332" s="81"/>
      <c r="CN332" s="1230"/>
      <c r="CO332" s="1231"/>
      <c r="CP332" s="1227"/>
    </row>
    <row r="333" spans="89:94">
      <c r="CK333" s="536"/>
      <c r="CL333" s="536"/>
      <c r="CM333" s="81"/>
      <c r="CN333" s="1230"/>
      <c r="CO333" s="1231"/>
      <c r="CP333" s="1227"/>
    </row>
    <row r="334" spans="89:94">
      <c r="CK334" s="536"/>
      <c r="CL334" s="536"/>
      <c r="CM334" s="81"/>
      <c r="CN334" s="1230"/>
      <c r="CO334" s="1231"/>
      <c r="CP334" s="1227"/>
    </row>
    <row r="335" spans="89:94">
      <c r="CK335" s="536"/>
      <c r="CL335" s="536"/>
      <c r="CM335" s="81"/>
      <c r="CN335" s="1230"/>
      <c r="CO335" s="1231"/>
      <c r="CP335" s="1227"/>
    </row>
    <row r="336" spans="89:94">
      <c r="CK336" s="536"/>
      <c r="CL336" s="536"/>
      <c r="CM336" s="81"/>
      <c r="CN336" s="1230"/>
      <c r="CO336" s="1231"/>
      <c r="CP336" s="1227"/>
    </row>
    <row r="337" spans="89:94">
      <c r="CK337" s="536"/>
      <c r="CL337" s="536"/>
      <c r="CM337" s="81"/>
      <c r="CN337" s="1230"/>
      <c r="CO337" s="1231"/>
      <c r="CP337" s="1227"/>
    </row>
    <row r="338" spans="89:94">
      <c r="CK338" s="536"/>
      <c r="CL338" s="536"/>
      <c r="CM338" s="81"/>
      <c r="CN338" s="1230"/>
      <c r="CO338" s="1231"/>
      <c r="CP338" s="1227"/>
    </row>
    <row r="339" spans="89:94">
      <c r="CK339" s="536"/>
      <c r="CL339" s="536"/>
      <c r="CM339" s="81"/>
      <c r="CN339" s="1230"/>
      <c r="CO339" s="1231"/>
      <c r="CP339" s="1227"/>
    </row>
    <row r="340" spans="89:94">
      <c r="CK340" s="536"/>
      <c r="CL340" s="536"/>
      <c r="CM340" s="81"/>
      <c r="CN340" s="1230"/>
      <c r="CO340" s="1231"/>
      <c r="CP340" s="1227"/>
    </row>
    <row r="341" spans="89:94">
      <c r="CK341" s="536"/>
      <c r="CL341" s="536"/>
      <c r="CM341" s="81"/>
      <c r="CN341" s="1230"/>
      <c r="CO341" s="1231"/>
      <c r="CP341" s="1227"/>
    </row>
    <row r="342" spans="89:94">
      <c r="CK342" s="536"/>
      <c r="CL342" s="536"/>
      <c r="CM342" s="81"/>
      <c r="CN342" s="1230"/>
      <c r="CO342" s="1231"/>
      <c r="CP342" s="1227"/>
    </row>
    <row r="343" spans="89:94">
      <c r="CK343" s="536"/>
      <c r="CL343" s="536"/>
      <c r="CM343" s="81"/>
      <c r="CN343" s="1230"/>
      <c r="CO343" s="1231"/>
      <c r="CP343" s="1227"/>
    </row>
    <row r="344" spans="89:94">
      <c r="CK344" s="536"/>
      <c r="CL344" s="536"/>
      <c r="CM344" s="81"/>
      <c r="CN344" s="1230"/>
      <c r="CO344" s="1231"/>
      <c r="CP344" s="1227"/>
    </row>
    <row r="345" spans="89:94">
      <c r="CK345" s="536"/>
      <c r="CL345" s="536"/>
      <c r="CM345" s="81"/>
      <c r="CN345" s="1230"/>
      <c r="CO345" s="1231"/>
      <c r="CP345" s="1227"/>
    </row>
    <row r="346" spans="89:94">
      <c r="CK346" s="536"/>
      <c r="CL346" s="536"/>
      <c r="CM346" s="81"/>
      <c r="CN346" s="1230"/>
      <c r="CO346" s="1231"/>
      <c r="CP346" s="1227"/>
    </row>
    <row r="347" spans="89:94">
      <c r="CK347" s="536"/>
      <c r="CL347" s="536"/>
      <c r="CM347" s="81"/>
      <c r="CN347" s="1230"/>
      <c r="CO347" s="1231"/>
      <c r="CP347" s="1227"/>
    </row>
    <row r="348" spans="89:94">
      <c r="CK348" s="536"/>
      <c r="CL348" s="536"/>
      <c r="CM348" s="81"/>
      <c r="CN348" s="1230"/>
      <c r="CO348" s="1231"/>
      <c r="CP348" s="1227"/>
    </row>
    <row r="349" spans="89:94">
      <c r="CK349" s="536"/>
      <c r="CL349" s="536"/>
      <c r="CM349" s="81"/>
      <c r="CN349" s="1230"/>
      <c r="CO349" s="1231"/>
      <c r="CP349" s="1227"/>
    </row>
    <row r="350" spans="89:94">
      <c r="CK350" s="536"/>
      <c r="CL350" s="536"/>
      <c r="CM350" s="81"/>
      <c r="CN350" s="1230"/>
      <c r="CO350" s="1231"/>
      <c r="CP350" s="1227"/>
    </row>
    <row r="351" spans="89:94">
      <c r="CK351" s="536"/>
      <c r="CL351" s="536"/>
      <c r="CM351" s="81"/>
      <c r="CN351" s="1230"/>
      <c r="CO351" s="1231"/>
      <c r="CP351" s="1227"/>
    </row>
    <row r="352" spans="89:94">
      <c r="CK352" s="536"/>
      <c r="CL352" s="536"/>
      <c r="CM352" s="81"/>
      <c r="CN352" s="1230"/>
      <c r="CO352" s="1231"/>
      <c r="CP352" s="1227"/>
    </row>
    <row r="353" spans="89:94">
      <c r="CK353" s="536"/>
      <c r="CL353" s="536"/>
      <c r="CM353" s="81"/>
      <c r="CN353" s="1230"/>
      <c r="CO353" s="1231"/>
      <c r="CP353" s="1227"/>
    </row>
    <row r="354" spans="89:94">
      <c r="CK354" s="536"/>
      <c r="CL354" s="536"/>
      <c r="CM354" s="81"/>
      <c r="CN354" s="1230"/>
      <c r="CO354" s="1231"/>
      <c r="CP354" s="1227"/>
    </row>
    <row r="355" spans="89:94">
      <c r="CK355" s="536"/>
      <c r="CL355" s="536"/>
      <c r="CM355" s="81"/>
      <c r="CN355" s="1230"/>
      <c r="CO355" s="1231"/>
      <c r="CP355" s="1227"/>
    </row>
    <row r="356" spans="89:94">
      <c r="CK356" s="536"/>
      <c r="CL356" s="536"/>
      <c r="CM356" s="81"/>
      <c r="CN356" s="1230"/>
      <c r="CO356" s="1231"/>
      <c r="CP356" s="1227"/>
    </row>
    <row r="357" spans="89:94">
      <c r="CK357" s="536"/>
      <c r="CL357" s="536"/>
      <c r="CM357" s="81"/>
      <c r="CN357" s="1230"/>
      <c r="CO357" s="1231"/>
      <c r="CP357" s="1227"/>
    </row>
    <row r="358" spans="89:94">
      <c r="CK358" s="536"/>
      <c r="CL358" s="536"/>
      <c r="CM358" s="81"/>
      <c r="CN358" s="1230"/>
      <c r="CO358" s="1231"/>
      <c r="CP358" s="1227"/>
    </row>
    <row r="359" spans="89:94">
      <c r="CK359" s="536"/>
      <c r="CL359" s="536"/>
      <c r="CM359" s="81"/>
      <c r="CN359" s="1230"/>
      <c r="CO359" s="1231"/>
      <c r="CP359" s="1227"/>
    </row>
    <row r="360" spans="89:94">
      <c r="CK360" s="536"/>
      <c r="CL360" s="536"/>
      <c r="CM360" s="81"/>
      <c r="CN360" s="1230"/>
      <c r="CO360" s="1231"/>
      <c r="CP360" s="1227"/>
    </row>
    <row r="361" spans="89:94">
      <c r="CK361" s="536"/>
      <c r="CL361" s="536"/>
      <c r="CM361" s="81"/>
      <c r="CN361" s="1230"/>
      <c r="CO361" s="1231"/>
      <c r="CP361" s="1227"/>
    </row>
    <row r="362" spans="89:94">
      <c r="CK362" s="536"/>
      <c r="CL362" s="536"/>
      <c r="CM362" s="81"/>
      <c r="CN362" s="1230"/>
      <c r="CO362" s="1231"/>
      <c r="CP362" s="1227"/>
    </row>
    <row r="363" spans="89:94">
      <c r="CK363" s="536"/>
      <c r="CL363" s="536"/>
      <c r="CM363" s="81"/>
      <c r="CN363" s="1230"/>
      <c r="CO363" s="1231"/>
      <c r="CP363" s="1227"/>
    </row>
    <row r="364" spans="89:94">
      <c r="CK364" s="536"/>
      <c r="CL364" s="536"/>
      <c r="CM364" s="81"/>
      <c r="CN364" s="1230"/>
      <c r="CO364" s="1231"/>
      <c r="CP364" s="1227"/>
    </row>
    <row r="365" spans="89:94">
      <c r="CK365" s="536"/>
      <c r="CL365" s="536"/>
      <c r="CM365" s="81"/>
      <c r="CN365" s="1230"/>
      <c r="CO365" s="1231"/>
      <c r="CP365" s="1227"/>
    </row>
    <row r="366" spans="89:94">
      <c r="CK366" s="536"/>
      <c r="CL366" s="536"/>
      <c r="CM366" s="81"/>
      <c r="CN366" s="1230"/>
      <c r="CO366" s="1231"/>
      <c r="CP366" s="1227"/>
    </row>
    <row r="367" spans="89:94">
      <c r="CK367" s="536"/>
      <c r="CL367" s="536"/>
      <c r="CM367" s="81"/>
      <c r="CN367" s="1230"/>
      <c r="CO367" s="1231"/>
      <c r="CP367" s="1227"/>
    </row>
    <row r="368" spans="89:94">
      <c r="CK368" s="536"/>
      <c r="CL368" s="536"/>
      <c r="CM368" s="81"/>
      <c r="CN368" s="1230"/>
      <c r="CO368" s="1231"/>
      <c r="CP368" s="1227"/>
    </row>
    <row r="369" spans="89:94">
      <c r="CK369" s="536"/>
      <c r="CL369" s="536"/>
      <c r="CM369" s="81"/>
      <c r="CN369" s="1230"/>
      <c r="CO369" s="1231"/>
      <c r="CP369" s="1227"/>
    </row>
    <row r="370" spans="89:94">
      <c r="CK370" s="536"/>
      <c r="CL370" s="536"/>
      <c r="CM370" s="81"/>
      <c r="CN370" s="1230"/>
      <c r="CO370" s="1231"/>
      <c r="CP370" s="1227"/>
    </row>
    <row r="371" spans="89:94">
      <c r="CK371" s="536"/>
      <c r="CL371" s="536"/>
      <c r="CM371" s="81"/>
      <c r="CN371" s="1230"/>
      <c r="CO371" s="1231"/>
      <c r="CP371" s="1227"/>
    </row>
    <row r="372" spans="89:94">
      <c r="CK372" s="536"/>
      <c r="CL372" s="536"/>
      <c r="CM372" s="81"/>
      <c r="CN372" s="1230"/>
      <c r="CO372" s="1231"/>
      <c r="CP372" s="1227"/>
    </row>
    <row r="373" spans="89:94">
      <c r="CK373" s="536"/>
      <c r="CL373" s="536"/>
      <c r="CM373" s="81"/>
      <c r="CN373" s="1230"/>
      <c r="CO373" s="1231"/>
      <c r="CP373" s="1227"/>
    </row>
    <row r="374" spans="89:94">
      <c r="CK374" s="536"/>
      <c r="CL374" s="536"/>
      <c r="CM374" s="81"/>
      <c r="CN374" s="1230"/>
      <c r="CO374" s="1231"/>
      <c r="CP374" s="1227"/>
    </row>
    <row r="375" spans="89:94">
      <c r="CK375" s="536"/>
      <c r="CL375" s="536"/>
      <c r="CM375" s="81"/>
      <c r="CN375" s="1230"/>
      <c r="CO375" s="1231"/>
      <c r="CP375" s="1227"/>
    </row>
    <row r="376" spans="89:94">
      <c r="CK376" s="536"/>
      <c r="CL376" s="536"/>
      <c r="CM376" s="81"/>
      <c r="CN376" s="1230"/>
      <c r="CO376" s="1231"/>
      <c r="CP376" s="1227"/>
    </row>
    <row r="377" spans="89:94">
      <c r="CK377" s="536"/>
      <c r="CL377" s="536"/>
      <c r="CM377" s="81"/>
      <c r="CN377" s="1230"/>
      <c r="CO377" s="1231"/>
      <c r="CP377" s="1227"/>
    </row>
    <row r="378" spans="89:94">
      <c r="CK378" s="536"/>
      <c r="CL378" s="536"/>
      <c r="CM378" s="81"/>
      <c r="CN378" s="1230"/>
      <c r="CO378" s="1231"/>
      <c r="CP378" s="1227"/>
    </row>
    <row r="379" spans="89:94">
      <c r="CK379" s="536"/>
      <c r="CL379" s="536"/>
      <c r="CM379" s="81"/>
      <c r="CN379" s="1230"/>
      <c r="CO379" s="1231"/>
      <c r="CP379" s="1227"/>
    </row>
    <row r="380" spans="89:94">
      <c r="CK380" s="536"/>
      <c r="CL380" s="536"/>
      <c r="CM380" s="81"/>
      <c r="CN380" s="1230"/>
      <c r="CO380" s="1231"/>
      <c r="CP380" s="1227"/>
    </row>
    <row r="381" spans="89:94">
      <c r="CK381" s="536"/>
      <c r="CL381" s="536"/>
      <c r="CM381" s="81"/>
      <c r="CN381" s="1230"/>
      <c r="CO381" s="1231"/>
      <c r="CP381" s="1227"/>
    </row>
    <row r="382" spans="89:94">
      <c r="CK382" s="536"/>
      <c r="CL382" s="536"/>
      <c r="CM382" s="81"/>
      <c r="CN382" s="1230"/>
      <c r="CO382" s="1231"/>
      <c r="CP382" s="1227"/>
    </row>
    <row r="383" spans="89:94">
      <c r="CK383" s="536"/>
      <c r="CL383" s="536"/>
      <c r="CM383" s="81"/>
      <c r="CN383" s="1230"/>
      <c r="CO383" s="1231"/>
      <c r="CP383" s="1227"/>
    </row>
    <row r="384" spans="89:94">
      <c r="CK384" s="536"/>
      <c r="CL384" s="536"/>
      <c r="CM384" s="81"/>
      <c r="CN384" s="1230"/>
      <c r="CO384" s="1231"/>
      <c r="CP384" s="1227"/>
    </row>
    <row r="385" spans="89:94">
      <c r="CK385" s="536"/>
      <c r="CL385" s="536"/>
      <c r="CM385" s="81"/>
      <c r="CN385" s="1230"/>
      <c r="CO385" s="1231"/>
      <c r="CP385" s="1227"/>
    </row>
    <row r="386" spans="89:94">
      <c r="CK386" s="536"/>
      <c r="CL386" s="536"/>
      <c r="CM386" s="81"/>
      <c r="CN386" s="1230"/>
      <c r="CO386" s="1231"/>
      <c r="CP386" s="1227"/>
    </row>
    <row r="387" spans="89:94">
      <c r="CK387" s="536"/>
      <c r="CL387" s="536"/>
      <c r="CM387" s="81"/>
      <c r="CN387" s="1230"/>
      <c r="CO387" s="1231"/>
      <c r="CP387" s="1227"/>
    </row>
    <row r="388" spans="89:94">
      <c r="CK388" s="536"/>
      <c r="CL388" s="536"/>
      <c r="CM388" s="81"/>
      <c r="CN388" s="1230"/>
      <c r="CO388" s="1231"/>
      <c r="CP388" s="1227"/>
    </row>
    <row r="389" spans="89:94">
      <c r="CK389" s="536"/>
      <c r="CL389" s="536"/>
      <c r="CM389" s="81"/>
      <c r="CN389" s="1230"/>
      <c r="CO389" s="1231"/>
      <c r="CP389" s="1227"/>
    </row>
    <row r="390" spans="89:94">
      <c r="CK390" s="536"/>
      <c r="CL390" s="536"/>
      <c r="CM390" s="81"/>
      <c r="CN390" s="1230"/>
      <c r="CO390" s="1231"/>
      <c r="CP390" s="1227"/>
    </row>
    <row r="391" spans="89:94">
      <c r="CK391" s="536"/>
      <c r="CL391" s="536"/>
      <c r="CM391" s="81"/>
      <c r="CN391" s="1230"/>
      <c r="CO391" s="1231"/>
      <c r="CP391" s="1227"/>
    </row>
    <row r="392" spans="89:94">
      <c r="CK392" s="536"/>
      <c r="CL392" s="536"/>
      <c r="CM392" s="81"/>
      <c r="CN392" s="1230"/>
      <c r="CO392" s="1231"/>
      <c r="CP392" s="1227"/>
    </row>
    <row r="393" spans="89:94">
      <c r="CK393" s="536"/>
      <c r="CL393" s="536"/>
      <c r="CM393" s="81"/>
      <c r="CN393" s="1230"/>
      <c r="CO393" s="1231"/>
      <c r="CP393" s="1227"/>
    </row>
    <row r="394" spans="89:94">
      <c r="CK394" s="536"/>
      <c r="CL394" s="536"/>
      <c r="CM394" s="81"/>
      <c r="CN394" s="1230"/>
      <c r="CO394" s="1231"/>
      <c r="CP394" s="1227"/>
    </row>
    <row r="395" spans="89:94">
      <c r="CK395" s="536"/>
      <c r="CL395" s="536"/>
      <c r="CM395" s="81"/>
      <c r="CN395" s="1230"/>
      <c r="CO395" s="1231"/>
      <c r="CP395" s="1227"/>
    </row>
    <row r="396" spans="89:94">
      <c r="CK396" s="536"/>
      <c r="CL396" s="536"/>
      <c r="CM396" s="81"/>
      <c r="CN396" s="1230"/>
      <c r="CO396" s="1231"/>
      <c r="CP396" s="1227"/>
    </row>
    <row r="397" spans="89:94">
      <c r="CK397" s="536"/>
      <c r="CL397" s="536"/>
      <c r="CM397" s="81"/>
      <c r="CN397" s="1230"/>
      <c r="CO397" s="1231"/>
      <c r="CP397" s="1227"/>
    </row>
    <row r="398" spans="89:94">
      <c r="CK398" s="536"/>
      <c r="CL398" s="536"/>
      <c r="CM398" s="81"/>
      <c r="CN398" s="1230"/>
      <c r="CO398" s="1231"/>
      <c r="CP398" s="1227"/>
    </row>
    <row r="399" spans="89:94">
      <c r="CK399" s="536"/>
      <c r="CL399" s="536"/>
      <c r="CM399" s="81"/>
      <c r="CN399" s="1230"/>
      <c r="CO399" s="1231"/>
      <c r="CP399" s="1227"/>
    </row>
    <row r="400" spans="89:94">
      <c r="CK400" s="536"/>
      <c r="CL400" s="536"/>
      <c r="CM400" s="81"/>
      <c r="CN400" s="1230"/>
      <c r="CO400" s="1231"/>
      <c r="CP400" s="1227"/>
    </row>
    <row r="401" spans="89:94">
      <c r="CK401" s="536"/>
      <c r="CL401" s="536"/>
      <c r="CM401" s="81"/>
      <c r="CN401" s="1230"/>
      <c r="CO401" s="1231"/>
      <c r="CP401" s="1227"/>
    </row>
    <row r="402" spans="89:94">
      <c r="CK402" s="536"/>
      <c r="CL402" s="536"/>
      <c r="CM402" s="81"/>
      <c r="CN402" s="1230"/>
      <c r="CO402" s="1231"/>
      <c r="CP402" s="1227"/>
    </row>
    <row r="403" spans="89:94">
      <c r="CK403" s="536"/>
      <c r="CL403" s="536"/>
      <c r="CM403" s="81"/>
      <c r="CN403" s="1230"/>
      <c r="CO403" s="1231"/>
      <c r="CP403" s="1227"/>
    </row>
    <row r="404" spans="89:94">
      <c r="CK404" s="536"/>
      <c r="CL404" s="536"/>
      <c r="CM404" s="81"/>
      <c r="CN404" s="1230"/>
      <c r="CO404" s="1231"/>
      <c r="CP404" s="1227"/>
    </row>
    <row r="405" spans="89:94">
      <c r="CK405" s="536"/>
      <c r="CL405" s="536"/>
      <c r="CM405" s="81"/>
      <c r="CN405" s="1230"/>
      <c r="CO405" s="1231"/>
      <c r="CP405" s="1227"/>
    </row>
    <row r="406" spans="89:94">
      <c r="CK406" s="536"/>
      <c r="CL406" s="536"/>
      <c r="CM406" s="81"/>
      <c r="CN406" s="1230"/>
      <c r="CO406" s="1231"/>
      <c r="CP406" s="1227"/>
    </row>
    <row r="407" spans="89:94">
      <c r="CK407" s="536"/>
      <c r="CL407" s="536"/>
      <c r="CM407" s="81"/>
      <c r="CN407" s="1230"/>
      <c r="CO407" s="1231"/>
      <c r="CP407" s="1227"/>
    </row>
    <row r="408" spans="89:94">
      <c r="CK408" s="536"/>
      <c r="CL408" s="536"/>
      <c r="CM408" s="81"/>
      <c r="CN408" s="1230"/>
      <c r="CO408" s="1231"/>
      <c r="CP408" s="1227"/>
    </row>
    <row r="409" spans="89:94">
      <c r="CK409" s="536"/>
      <c r="CL409" s="536"/>
      <c r="CM409" s="81"/>
      <c r="CN409" s="1230"/>
      <c r="CO409" s="1231"/>
      <c r="CP409" s="1227"/>
    </row>
    <row r="410" spans="89:94">
      <c r="CK410" s="536"/>
      <c r="CL410" s="536"/>
      <c r="CM410" s="81"/>
      <c r="CN410" s="1230"/>
      <c r="CO410" s="1231"/>
      <c r="CP410" s="1227"/>
    </row>
    <row r="411" spans="89:94">
      <c r="CK411" s="536"/>
      <c r="CL411" s="536"/>
      <c r="CM411" s="81"/>
      <c r="CN411" s="1230"/>
      <c r="CO411" s="1231"/>
      <c r="CP411" s="1227"/>
    </row>
    <row r="412" spans="89:94">
      <c r="CK412" s="536"/>
      <c r="CL412" s="536"/>
      <c r="CM412" s="81"/>
      <c r="CN412" s="1230"/>
      <c r="CO412" s="1231"/>
      <c r="CP412" s="1227"/>
    </row>
    <row r="413" spans="89:94">
      <c r="CK413" s="536"/>
      <c r="CL413" s="536"/>
      <c r="CM413" s="81"/>
      <c r="CN413" s="1230"/>
      <c r="CO413" s="1231"/>
      <c r="CP413" s="1227"/>
    </row>
    <row r="414" spans="89:94">
      <c r="CK414" s="536"/>
      <c r="CL414" s="536"/>
      <c r="CM414" s="81"/>
      <c r="CN414" s="1230"/>
      <c r="CO414" s="1231"/>
      <c r="CP414" s="1227"/>
    </row>
    <row r="415" spans="89:94">
      <c r="CK415" s="536"/>
      <c r="CL415" s="536"/>
      <c r="CM415" s="81"/>
      <c r="CN415" s="1230"/>
      <c r="CO415" s="1231"/>
      <c r="CP415" s="1227"/>
    </row>
    <row r="416" spans="89:94">
      <c r="CK416" s="536"/>
      <c r="CL416" s="536"/>
      <c r="CM416" s="81"/>
      <c r="CN416" s="1230"/>
      <c r="CO416" s="1231"/>
      <c r="CP416" s="1227"/>
    </row>
    <row r="417" spans="89:94">
      <c r="CK417" s="536"/>
      <c r="CL417" s="536"/>
      <c r="CM417" s="81"/>
      <c r="CN417" s="1230"/>
      <c r="CO417" s="1231"/>
      <c r="CP417" s="1227"/>
    </row>
    <row r="418" spans="89:94">
      <c r="CK418" s="536"/>
      <c r="CL418" s="536"/>
      <c r="CM418" s="81"/>
      <c r="CN418" s="1230"/>
      <c r="CO418" s="1231"/>
      <c r="CP418" s="1227"/>
    </row>
    <row r="419" spans="89:94">
      <c r="CK419" s="536"/>
      <c r="CL419" s="536"/>
      <c r="CM419" s="81"/>
      <c r="CN419" s="1230"/>
      <c r="CO419" s="1231"/>
      <c r="CP419" s="1227"/>
    </row>
    <row r="420" spans="89:94">
      <c r="CK420" s="536"/>
      <c r="CL420" s="536"/>
      <c r="CM420" s="81"/>
      <c r="CN420" s="1230"/>
      <c r="CO420" s="1231"/>
      <c r="CP420" s="1227"/>
    </row>
    <row r="421" spans="89:94">
      <c r="CK421" s="536"/>
      <c r="CL421" s="536"/>
      <c r="CM421" s="81"/>
      <c r="CN421" s="1230"/>
      <c r="CO421" s="1231"/>
      <c r="CP421" s="1227"/>
    </row>
    <row r="422" spans="89:94">
      <c r="CK422" s="536"/>
      <c r="CL422" s="536"/>
      <c r="CM422" s="81"/>
      <c r="CN422" s="1230"/>
      <c r="CO422" s="1231"/>
      <c r="CP422" s="1227"/>
    </row>
    <row r="423" spans="89:94">
      <c r="CK423" s="536"/>
      <c r="CL423" s="536"/>
      <c r="CM423" s="81"/>
      <c r="CN423" s="1230"/>
      <c r="CO423" s="1231"/>
      <c r="CP423" s="1227"/>
    </row>
    <row r="424" spans="89:94">
      <c r="CK424" s="536"/>
      <c r="CL424" s="536"/>
      <c r="CM424" s="81"/>
      <c r="CN424" s="1230"/>
      <c r="CO424" s="1231"/>
      <c r="CP424" s="1227"/>
    </row>
    <row r="425" spans="89:94">
      <c r="CK425" s="536"/>
      <c r="CL425" s="536"/>
      <c r="CM425" s="81"/>
      <c r="CN425" s="1230"/>
      <c r="CO425" s="1231"/>
      <c r="CP425" s="1227"/>
    </row>
    <row r="426" spans="89:94">
      <c r="CK426" s="536"/>
      <c r="CL426" s="536"/>
      <c r="CM426" s="81"/>
      <c r="CN426" s="1230"/>
      <c r="CO426" s="1231"/>
      <c r="CP426" s="1227"/>
    </row>
    <row r="427" spans="89:94">
      <c r="CK427" s="536"/>
      <c r="CL427" s="536"/>
      <c r="CM427" s="81"/>
      <c r="CN427" s="1230"/>
      <c r="CO427" s="1231"/>
      <c r="CP427" s="1227"/>
    </row>
    <row r="428" spans="89:94">
      <c r="CK428" s="536"/>
      <c r="CL428" s="536"/>
      <c r="CM428" s="81"/>
      <c r="CN428" s="1230"/>
      <c r="CO428" s="1231"/>
      <c r="CP428" s="1227"/>
    </row>
    <row r="429" spans="89:94">
      <c r="CK429" s="536"/>
      <c r="CL429" s="536"/>
      <c r="CM429" s="81"/>
      <c r="CN429" s="1230"/>
      <c r="CO429" s="1231"/>
      <c r="CP429" s="1227"/>
    </row>
    <row r="430" spans="89:94">
      <c r="CK430" s="536"/>
      <c r="CL430" s="536"/>
      <c r="CM430" s="81"/>
      <c r="CN430" s="1230"/>
      <c r="CO430" s="1231"/>
      <c r="CP430" s="1227"/>
    </row>
    <row r="431" spans="89:94">
      <c r="CK431" s="536"/>
      <c r="CL431" s="536"/>
      <c r="CM431" s="81"/>
      <c r="CN431" s="1230"/>
      <c r="CO431" s="1231"/>
      <c r="CP431" s="1227"/>
    </row>
    <row r="432" spans="89:94">
      <c r="CK432" s="536"/>
      <c r="CL432" s="536"/>
      <c r="CM432" s="81"/>
      <c r="CN432" s="1230"/>
      <c r="CO432" s="1231"/>
      <c r="CP432" s="1227"/>
    </row>
    <row r="433" spans="89:94">
      <c r="CK433" s="536"/>
      <c r="CL433" s="536"/>
      <c r="CM433" s="81"/>
      <c r="CN433" s="1230"/>
      <c r="CO433" s="1231"/>
      <c r="CP433" s="1227"/>
    </row>
    <row r="434" spans="89:94">
      <c r="CK434" s="536"/>
      <c r="CL434" s="536"/>
      <c r="CM434" s="81"/>
      <c r="CN434" s="1230"/>
      <c r="CO434" s="1231"/>
      <c r="CP434" s="1227"/>
    </row>
    <row r="435" spans="89:94">
      <c r="CK435" s="536"/>
      <c r="CL435" s="536"/>
      <c r="CM435" s="81"/>
      <c r="CN435" s="1230"/>
      <c r="CO435" s="1231"/>
      <c r="CP435" s="1227"/>
    </row>
    <row r="436" spans="89:94">
      <c r="CK436" s="536"/>
      <c r="CL436" s="536"/>
      <c r="CM436" s="81"/>
      <c r="CN436" s="1230"/>
      <c r="CO436" s="1231"/>
      <c r="CP436" s="1227"/>
    </row>
    <row r="437" spans="89:94">
      <c r="CK437" s="536"/>
      <c r="CL437" s="536"/>
      <c r="CM437" s="81"/>
      <c r="CN437" s="1230"/>
      <c r="CO437" s="1231"/>
      <c r="CP437" s="1227"/>
    </row>
    <row r="438" spans="89:94">
      <c r="CK438" s="536"/>
      <c r="CL438" s="536"/>
      <c r="CM438" s="81"/>
      <c r="CN438" s="1230"/>
      <c r="CO438" s="1231"/>
      <c r="CP438" s="1227"/>
    </row>
    <row r="439" spans="89:94">
      <c r="CK439" s="536"/>
      <c r="CL439" s="536"/>
      <c r="CM439" s="81"/>
      <c r="CN439" s="1230"/>
      <c r="CO439" s="1231"/>
      <c r="CP439" s="1227"/>
    </row>
    <row r="440" spans="89:94">
      <c r="CK440" s="536"/>
      <c r="CL440" s="536"/>
      <c r="CM440" s="81"/>
      <c r="CN440" s="1230"/>
      <c r="CO440" s="1231"/>
      <c r="CP440" s="1227"/>
    </row>
    <row r="441" spans="89:94">
      <c r="CK441" s="536"/>
      <c r="CL441" s="536"/>
      <c r="CM441" s="81"/>
      <c r="CN441" s="1230"/>
      <c r="CO441" s="1231"/>
      <c r="CP441" s="1227"/>
    </row>
    <row r="442" spans="89:94">
      <c r="CK442" s="536"/>
      <c r="CL442" s="536"/>
      <c r="CM442" s="81"/>
      <c r="CN442" s="1230"/>
      <c r="CO442" s="1231"/>
      <c r="CP442" s="1227"/>
    </row>
    <row r="443" spans="89:94">
      <c r="CK443" s="536"/>
      <c r="CL443" s="536"/>
      <c r="CM443" s="81"/>
      <c r="CN443" s="1230"/>
      <c r="CO443" s="1231"/>
      <c r="CP443" s="1227"/>
    </row>
    <row r="444" spans="89:94">
      <c r="CK444" s="536"/>
      <c r="CL444" s="536"/>
      <c r="CM444" s="81"/>
      <c r="CN444" s="1230"/>
      <c r="CO444" s="1231"/>
      <c r="CP444" s="1227"/>
    </row>
    <row r="445" spans="89:94">
      <c r="CK445" s="536"/>
      <c r="CL445" s="536"/>
      <c r="CM445" s="81"/>
      <c r="CN445" s="1230"/>
      <c r="CO445" s="1231"/>
      <c r="CP445" s="1227"/>
    </row>
    <row r="446" spans="89:94">
      <c r="CK446" s="536"/>
      <c r="CL446" s="536"/>
      <c r="CM446" s="81"/>
      <c r="CN446" s="1230"/>
      <c r="CO446" s="1231"/>
      <c r="CP446" s="1227"/>
    </row>
    <row r="447" spans="89:94">
      <c r="CK447" s="536"/>
      <c r="CL447" s="536"/>
      <c r="CM447" s="81"/>
      <c r="CN447" s="1230"/>
      <c r="CO447" s="1231"/>
      <c r="CP447" s="1227"/>
    </row>
    <row r="448" spans="89:94">
      <c r="CK448" s="536"/>
      <c r="CL448" s="536"/>
      <c r="CM448" s="81"/>
      <c r="CN448" s="1230"/>
      <c r="CO448" s="1231"/>
      <c r="CP448" s="1227"/>
    </row>
    <row r="449" spans="89:94">
      <c r="CK449" s="536"/>
      <c r="CL449" s="536"/>
      <c r="CM449" s="81"/>
      <c r="CN449" s="1230"/>
      <c r="CO449" s="1231"/>
      <c r="CP449" s="1227"/>
    </row>
    <row r="450" spans="89:94">
      <c r="CK450" s="536"/>
      <c r="CL450" s="536"/>
      <c r="CM450" s="81"/>
      <c r="CN450" s="1230"/>
      <c r="CO450" s="1231"/>
      <c r="CP450" s="1227"/>
    </row>
    <row r="451" spans="89:94">
      <c r="CK451" s="536"/>
      <c r="CL451" s="536"/>
      <c r="CM451" s="81"/>
      <c r="CN451" s="1230"/>
      <c r="CO451" s="1231"/>
      <c r="CP451" s="1227"/>
    </row>
    <row r="452" spans="89:94">
      <c r="CK452" s="536"/>
      <c r="CL452" s="536"/>
      <c r="CM452" s="81"/>
      <c r="CN452" s="1230"/>
      <c r="CO452" s="1231"/>
      <c r="CP452" s="1227"/>
    </row>
    <row r="453" spans="89:94">
      <c r="CK453" s="536"/>
      <c r="CL453" s="536"/>
      <c r="CM453" s="81"/>
      <c r="CN453" s="1230"/>
      <c r="CO453" s="1231"/>
      <c r="CP453" s="1227"/>
    </row>
    <row r="454" spans="89:94">
      <c r="CK454" s="536"/>
      <c r="CL454" s="536"/>
      <c r="CM454" s="81"/>
      <c r="CN454" s="1230"/>
      <c r="CO454" s="1231"/>
      <c r="CP454" s="1227"/>
    </row>
    <row r="455" spans="89:94">
      <c r="CK455" s="536"/>
      <c r="CL455" s="536"/>
      <c r="CM455" s="81"/>
      <c r="CN455" s="1230"/>
      <c r="CO455" s="1231"/>
      <c r="CP455" s="1227"/>
    </row>
    <row r="456" spans="89:94">
      <c r="CK456" s="536"/>
      <c r="CL456" s="536"/>
      <c r="CM456" s="81"/>
      <c r="CN456" s="1230"/>
      <c r="CO456" s="1231"/>
      <c r="CP456" s="1227"/>
    </row>
    <row r="457" spans="89:94">
      <c r="CK457" s="536"/>
      <c r="CL457" s="536"/>
      <c r="CM457" s="81"/>
      <c r="CN457" s="1230"/>
      <c r="CO457" s="1231"/>
      <c r="CP457" s="1227"/>
    </row>
    <row r="458" spans="89:94">
      <c r="CK458" s="536"/>
      <c r="CL458" s="536"/>
      <c r="CM458" s="81"/>
      <c r="CN458" s="1230"/>
      <c r="CO458" s="1231"/>
      <c r="CP458" s="1227"/>
    </row>
    <row r="459" spans="89:94">
      <c r="CK459" s="536"/>
      <c r="CL459" s="536"/>
      <c r="CM459" s="81"/>
      <c r="CN459" s="1230"/>
      <c r="CO459" s="1231"/>
      <c r="CP459" s="1227"/>
    </row>
    <row r="460" spans="89:94">
      <c r="CK460" s="536"/>
      <c r="CL460" s="536"/>
      <c r="CM460" s="81"/>
      <c r="CN460" s="1230"/>
      <c r="CO460" s="1231"/>
      <c r="CP460" s="1227"/>
    </row>
    <row r="461" spans="89:94">
      <c r="CK461" s="536"/>
      <c r="CL461" s="536"/>
      <c r="CM461" s="81"/>
      <c r="CN461" s="1230"/>
      <c r="CO461" s="1231"/>
      <c r="CP461" s="1227"/>
    </row>
    <row r="462" spans="89:94">
      <c r="CK462" s="536"/>
      <c r="CL462" s="536"/>
      <c r="CM462" s="81"/>
      <c r="CN462" s="1230"/>
      <c r="CO462" s="1231"/>
      <c r="CP462" s="1227"/>
    </row>
    <row r="463" spans="89:94">
      <c r="CK463" s="536"/>
      <c r="CL463" s="536"/>
      <c r="CM463" s="81"/>
      <c r="CN463" s="1230"/>
      <c r="CO463" s="1231"/>
      <c r="CP463" s="1227"/>
    </row>
    <row r="464" spans="89:94">
      <c r="CK464" s="536"/>
      <c r="CL464" s="536"/>
      <c r="CM464" s="81"/>
      <c r="CN464" s="1230"/>
      <c r="CO464" s="1231"/>
      <c r="CP464" s="1227"/>
    </row>
    <row r="465" spans="89:94">
      <c r="CK465" s="536"/>
      <c r="CL465" s="536"/>
      <c r="CM465" s="81"/>
      <c r="CN465" s="1230"/>
      <c r="CO465" s="1231"/>
      <c r="CP465" s="1227"/>
    </row>
    <row r="466" spans="89:94">
      <c r="CK466" s="536"/>
      <c r="CL466" s="536"/>
      <c r="CM466" s="81"/>
      <c r="CN466" s="1230"/>
      <c r="CO466" s="1231"/>
      <c r="CP466" s="1227"/>
    </row>
    <row r="467" spans="89:94">
      <c r="CK467" s="536"/>
      <c r="CL467" s="536"/>
      <c r="CM467" s="81"/>
      <c r="CN467" s="1230"/>
      <c r="CO467" s="1231"/>
      <c r="CP467" s="1227"/>
    </row>
    <row r="468" spans="89:94">
      <c r="CK468" s="536"/>
      <c r="CL468" s="536"/>
      <c r="CM468" s="81"/>
      <c r="CN468" s="1230"/>
      <c r="CO468" s="1231"/>
      <c r="CP468" s="1227"/>
    </row>
    <row r="469" spans="89:94">
      <c r="CK469" s="536"/>
      <c r="CL469" s="536"/>
      <c r="CM469" s="81"/>
      <c r="CN469" s="1230"/>
      <c r="CO469" s="1231"/>
      <c r="CP469" s="1227"/>
    </row>
    <row r="470" spans="89:94">
      <c r="CK470" s="536"/>
      <c r="CL470" s="536"/>
      <c r="CM470" s="81"/>
      <c r="CN470" s="1230"/>
      <c r="CO470" s="1231"/>
      <c r="CP470" s="1227"/>
    </row>
    <row r="471" spans="89:94">
      <c r="CK471" s="536"/>
      <c r="CL471" s="536"/>
      <c r="CM471" s="81"/>
      <c r="CN471" s="1230"/>
      <c r="CO471" s="1231"/>
      <c r="CP471" s="1227"/>
    </row>
    <row r="472" spans="89:94">
      <c r="CK472" s="536"/>
      <c r="CL472" s="536"/>
      <c r="CM472" s="81"/>
      <c r="CN472" s="1230"/>
      <c r="CO472" s="1231"/>
      <c r="CP472" s="1227"/>
    </row>
    <row r="473" spans="89:94">
      <c r="CK473" s="536"/>
      <c r="CL473" s="536"/>
      <c r="CM473" s="81"/>
      <c r="CN473" s="1230"/>
      <c r="CO473" s="1231"/>
      <c r="CP473" s="1227"/>
    </row>
    <row r="474" spans="89:94">
      <c r="CK474" s="536"/>
      <c r="CL474" s="536"/>
      <c r="CM474" s="81"/>
      <c r="CN474" s="1230"/>
      <c r="CO474" s="1231"/>
      <c r="CP474" s="1227"/>
    </row>
    <row r="475" spans="89:94">
      <c r="CK475" s="536"/>
      <c r="CL475" s="536"/>
      <c r="CM475" s="81"/>
      <c r="CN475" s="1230"/>
      <c r="CO475" s="1231"/>
      <c r="CP475" s="1227"/>
    </row>
    <row r="476" spans="89:94">
      <c r="CK476" s="536"/>
      <c r="CL476" s="536"/>
      <c r="CM476" s="81"/>
      <c r="CN476" s="1230"/>
      <c r="CO476" s="1231"/>
      <c r="CP476" s="1227"/>
    </row>
    <row r="477" spans="89:94">
      <c r="CK477" s="536"/>
      <c r="CL477" s="536"/>
      <c r="CM477" s="81"/>
      <c r="CN477" s="1230"/>
      <c r="CO477" s="1231"/>
      <c r="CP477" s="1227"/>
    </row>
    <row r="478" spans="89:94">
      <c r="CK478" s="536"/>
      <c r="CL478" s="536"/>
      <c r="CM478" s="81"/>
      <c r="CN478" s="1230"/>
      <c r="CO478" s="1231"/>
      <c r="CP478" s="1227"/>
    </row>
    <row r="479" spans="89:94">
      <c r="CK479" s="536"/>
      <c r="CL479" s="536"/>
      <c r="CM479" s="81"/>
      <c r="CN479" s="1230"/>
      <c r="CO479" s="1231"/>
      <c r="CP479" s="1227"/>
    </row>
    <row r="480" spans="89:94">
      <c r="CK480" s="536"/>
      <c r="CL480" s="536"/>
      <c r="CM480" s="81"/>
      <c r="CN480" s="1230"/>
      <c r="CO480" s="1231"/>
      <c r="CP480" s="1227"/>
    </row>
    <row r="481" spans="89:94">
      <c r="CK481" s="536"/>
      <c r="CL481" s="536"/>
      <c r="CM481" s="81"/>
      <c r="CN481" s="1230"/>
      <c r="CO481" s="1231"/>
      <c r="CP481" s="1227"/>
    </row>
    <row r="482" spans="89:94">
      <c r="CK482" s="536"/>
      <c r="CL482" s="536"/>
      <c r="CM482" s="81"/>
      <c r="CN482" s="1230"/>
      <c r="CO482" s="1231"/>
      <c r="CP482" s="1227"/>
    </row>
    <row r="483" spans="89:94">
      <c r="CK483" s="536"/>
      <c r="CL483" s="536"/>
      <c r="CM483" s="81"/>
      <c r="CN483" s="1230"/>
      <c r="CO483" s="1231"/>
      <c r="CP483" s="1227"/>
    </row>
    <row r="484" spans="89:94">
      <c r="CK484" s="536"/>
      <c r="CL484" s="536"/>
      <c r="CM484" s="81"/>
      <c r="CN484" s="1230"/>
      <c r="CO484" s="1231"/>
      <c r="CP484" s="1227"/>
    </row>
    <row r="485" spans="89:94">
      <c r="CK485" s="536"/>
      <c r="CL485" s="536"/>
      <c r="CM485" s="81"/>
      <c r="CN485" s="1230"/>
      <c r="CO485" s="1231"/>
      <c r="CP485" s="1227"/>
    </row>
    <row r="486" spans="89:94">
      <c r="CK486" s="536"/>
      <c r="CL486" s="536"/>
      <c r="CM486" s="81"/>
      <c r="CN486" s="1230"/>
      <c r="CO486" s="1231"/>
      <c r="CP486" s="1227"/>
    </row>
    <row r="487" spans="89:94">
      <c r="CK487" s="536"/>
      <c r="CL487" s="536"/>
      <c r="CM487" s="81"/>
      <c r="CN487" s="1230"/>
      <c r="CO487" s="1231"/>
      <c r="CP487" s="1227"/>
    </row>
    <row r="488" spans="89:94">
      <c r="CK488" s="536"/>
      <c r="CL488" s="536"/>
      <c r="CM488" s="81"/>
      <c r="CN488" s="1230"/>
      <c r="CO488" s="1231"/>
      <c r="CP488" s="1227"/>
    </row>
    <row r="489" spans="89:94">
      <c r="CK489" s="536"/>
      <c r="CL489" s="536"/>
      <c r="CM489" s="81"/>
      <c r="CN489" s="1230"/>
      <c r="CO489" s="1231"/>
      <c r="CP489" s="1227"/>
    </row>
    <row r="490" spans="89:94">
      <c r="CK490" s="536"/>
      <c r="CL490" s="536"/>
      <c r="CM490" s="81"/>
      <c r="CN490" s="1230"/>
      <c r="CO490" s="1231"/>
      <c r="CP490" s="1227"/>
    </row>
    <row r="491" spans="89:94">
      <c r="CK491" s="536"/>
      <c r="CL491" s="536"/>
      <c r="CM491" s="81"/>
      <c r="CN491" s="1230"/>
      <c r="CO491" s="1231"/>
      <c r="CP491" s="1227"/>
    </row>
    <row r="492" spans="89:94">
      <c r="CK492" s="536"/>
      <c r="CL492" s="536"/>
      <c r="CM492" s="81"/>
      <c r="CN492" s="1230"/>
      <c r="CO492" s="1231"/>
      <c r="CP492" s="1227"/>
    </row>
    <row r="493" spans="89:94">
      <c r="CK493" s="536"/>
      <c r="CL493" s="536"/>
      <c r="CM493" s="81"/>
      <c r="CN493" s="1230"/>
      <c r="CO493" s="1231"/>
      <c r="CP493" s="1227"/>
    </row>
    <row r="494" spans="89:94">
      <c r="CK494" s="536"/>
      <c r="CL494" s="536"/>
      <c r="CM494" s="81"/>
      <c r="CN494" s="1230"/>
      <c r="CO494" s="1231"/>
      <c r="CP494" s="1227"/>
    </row>
    <row r="495" spans="89:94">
      <c r="CK495" s="536"/>
      <c r="CL495" s="536"/>
      <c r="CM495" s="81"/>
      <c r="CN495" s="1230"/>
      <c r="CO495" s="1231"/>
      <c r="CP495" s="1227"/>
    </row>
    <row r="496" spans="89:94">
      <c r="CK496" s="536"/>
      <c r="CL496" s="536"/>
      <c r="CM496" s="81"/>
      <c r="CN496" s="1230"/>
      <c r="CO496" s="1231"/>
      <c r="CP496" s="1227"/>
    </row>
    <row r="497" spans="89:94">
      <c r="CK497" s="536"/>
      <c r="CL497" s="536"/>
      <c r="CM497" s="81"/>
      <c r="CN497" s="1230"/>
      <c r="CO497" s="1231"/>
      <c r="CP497" s="1227"/>
    </row>
    <row r="498" spans="89:94">
      <c r="CK498" s="536"/>
      <c r="CL498" s="536"/>
      <c r="CM498" s="81"/>
      <c r="CN498" s="1230"/>
      <c r="CO498" s="1231"/>
      <c r="CP498" s="1227"/>
    </row>
    <row r="499" spans="89:94">
      <c r="CK499" s="536"/>
      <c r="CL499" s="536"/>
      <c r="CM499" s="81"/>
      <c r="CN499" s="1230"/>
      <c r="CO499" s="1231"/>
      <c r="CP499" s="1227"/>
    </row>
    <row r="500" spans="89:94">
      <c r="CK500" s="536"/>
      <c r="CL500" s="536"/>
      <c r="CM500" s="81"/>
      <c r="CN500" s="1230"/>
      <c r="CO500" s="1231"/>
      <c r="CP500" s="1227"/>
    </row>
    <row r="501" spans="89:94">
      <c r="CK501" s="536"/>
      <c r="CL501" s="536"/>
      <c r="CM501" s="81"/>
      <c r="CN501" s="1230"/>
      <c r="CO501" s="1231"/>
      <c r="CP501" s="1227"/>
    </row>
    <row r="502" spans="89:94">
      <c r="CK502" s="536"/>
      <c r="CL502" s="536"/>
      <c r="CM502" s="81"/>
      <c r="CN502" s="1230"/>
      <c r="CO502" s="1231"/>
      <c r="CP502" s="1227"/>
    </row>
    <row r="503" spans="89:94">
      <c r="CK503" s="536"/>
      <c r="CL503" s="536"/>
      <c r="CM503" s="81"/>
      <c r="CN503" s="1230"/>
      <c r="CO503" s="1231"/>
      <c r="CP503" s="1227"/>
    </row>
    <row r="504" spans="89:94">
      <c r="CK504" s="536"/>
      <c r="CL504" s="536"/>
      <c r="CM504" s="81"/>
      <c r="CN504" s="1230"/>
      <c r="CO504" s="1231"/>
      <c r="CP504" s="1227"/>
    </row>
    <row r="505" spans="89:94">
      <c r="CK505" s="536"/>
      <c r="CL505" s="536"/>
      <c r="CM505" s="81"/>
      <c r="CN505" s="1230"/>
      <c r="CO505" s="1231"/>
      <c r="CP505" s="1227"/>
    </row>
    <row r="506" spans="89:94">
      <c r="CK506" s="536"/>
      <c r="CL506" s="536"/>
      <c r="CM506" s="81"/>
      <c r="CN506" s="1230"/>
      <c r="CO506" s="1231"/>
      <c r="CP506" s="1227"/>
    </row>
    <row r="507" spans="89:94">
      <c r="CK507" s="536"/>
      <c r="CL507" s="536"/>
      <c r="CM507" s="81"/>
      <c r="CN507" s="1230"/>
      <c r="CO507" s="1231"/>
      <c r="CP507" s="1227"/>
    </row>
    <row r="508" spans="89:94">
      <c r="CK508" s="536"/>
      <c r="CL508" s="536"/>
      <c r="CM508" s="81"/>
      <c r="CN508" s="1230"/>
      <c r="CO508" s="1231"/>
      <c r="CP508" s="1227"/>
    </row>
    <row r="509" spans="89:94">
      <c r="CK509" s="536"/>
      <c r="CL509" s="536"/>
      <c r="CM509" s="81"/>
      <c r="CN509" s="1230"/>
      <c r="CO509" s="1231"/>
      <c r="CP509" s="1227"/>
    </row>
    <row r="510" spans="89:94">
      <c r="CK510" s="536"/>
      <c r="CL510" s="536"/>
      <c r="CM510" s="81"/>
      <c r="CN510" s="1230"/>
      <c r="CO510" s="1231"/>
      <c r="CP510" s="1227"/>
    </row>
    <row r="511" spans="89:94">
      <c r="CK511" s="536"/>
      <c r="CL511" s="536"/>
      <c r="CM511" s="81"/>
      <c r="CN511" s="1230"/>
      <c r="CO511" s="1231"/>
      <c r="CP511" s="1227"/>
    </row>
    <row r="512" spans="89:94">
      <c r="CK512" s="536"/>
      <c r="CL512" s="536"/>
      <c r="CM512" s="81"/>
      <c r="CN512" s="1230"/>
      <c r="CO512" s="1231"/>
      <c r="CP512" s="1227"/>
    </row>
    <row r="513" spans="89:94">
      <c r="CK513" s="536"/>
      <c r="CL513" s="536"/>
      <c r="CM513" s="81"/>
      <c r="CN513" s="1230"/>
      <c r="CO513" s="1231"/>
      <c r="CP513" s="1227"/>
    </row>
    <row r="514" spans="89:94">
      <c r="CK514" s="536"/>
      <c r="CL514" s="536"/>
      <c r="CM514" s="81"/>
      <c r="CN514" s="1230"/>
      <c r="CO514" s="1231"/>
      <c r="CP514" s="1227"/>
    </row>
    <row r="515" spans="89:94">
      <c r="CK515" s="536"/>
      <c r="CL515" s="536"/>
      <c r="CM515" s="81"/>
      <c r="CN515" s="1230"/>
      <c r="CO515" s="1231"/>
      <c r="CP515" s="1227"/>
    </row>
    <row r="516" spans="89:94">
      <c r="CK516" s="536"/>
      <c r="CL516" s="536"/>
      <c r="CM516" s="81"/>
      <c r="CN516" s="1230"/>
      <c r="CO516" s="1231"/>
      <c r="CP516" s="1227"/>
    </row>
    <row r="517" spans="89:94">
      <c r="CK517" s="536"/>
      <c r="CL517" s="536"/>
      <c r="CM517" s="81"/>
      <c r="CN517" s="1230"/>
      <c r="CO517" s="1231"/>
      <c r="CP517" s="1227"/>
    </row>
    <row r="518" spans="89:94">
      <c r="CK518" s="536"/>
      <c r="CL518" s="536"/>
      <c r="CM518" s="81"/>
      <c r="CN518" s="1230"/>
      <c r="CO518" s="1231"/>
      <c r="CP518" s="1227"/>
    </row>
    <row r="519" spans="89:94">
      <c r="CK519" s="536"/>
      <c r="CL519" s="536"/>
      <c r="CM519" s="81"/>
      <c r="CN519" s="1230"/>
      <c r="CO519" s="1231"/>
      <c r="CP519" s="1227"/>
    </row>
    <row r="520" spans="89:94">
      <c r="CK520" s="536"/>
      <c r="CL520" s="536"/>
      <c r="CM520" s="81"/>
      <c r="CN520" s="1230"/>
      <c r="CO520" s="1231"/>
      <c r="CP520" s="1227"/>
    </row>
    <row r="521" spans="89:94">
      <c r="CK521" s="536"/>
      <c r="CL521" s="536"/>
      <c r="CM521" s="81"/>
      <c r="CN521" s="1230"/>
      <c r="CO521" s="1231"/>
      <c r="CP521" s="1227"/>
    </row>
    <row r="522" spans="89:94">
      <c r="CK522" s="536"/>
      <c r="CL522" s="536"/>
      <c r="CM522" s="81"/>
      <c r="CN522" s="1230"/>
      <c r="CO522" s="1231"/>
      <c r="CP522" s="1227"/>
    </row>
    <row r="523" spans="89:94">
      <c r="CK523" s="536"/>
      <c r="CL523" s="536"/>
      <c r="CM523" s="81"/>
      <c r="CN523" s="1230"/>
      <c r="CO523" s="1231"/>
      <c r="CP523" s="1227"/>
    </row>
    <row r="524" spans="89:94">
      <c r="CK524" s="536"/>
      <c r="CL524" s="536"/>
      <c r="CM524" s="81"/>
      <c r="CN524" s="1230"/>
      <c r="CO524" s="1231"/>
      <c r="CP524" s="1227"/>
    </row>
    <row r="525" spans="89:94">
      <c r="CK525" s="536"/>
      <c r="CL525" s="536"/>
      <c r="CM525" s="81"/>
      <c r="CN525" s="1230"/>
      <c r="CO525" s="1231"/>
      <c r="CP525" s="1227"/>
    </row>
    <row r="526" spans="89:94">
      <c r="CK526" s="536"/>
      <c r="CL526" s="536"/>
      <c r="CM526" s="81"/>
      <c r="CN526" s="1230"/>
      <c r="CO526" s="1231"/>
      <c r="CP526" s="1227"/>
    </row>
    <row r="527" spans="89:94">
      <c r="CK527" s="536"/>
      <c r="CL527" s="536"/>
      <c r="CM527" s="81"/>
      <c r="CN527" s="1230"/>
      <c r="CO527" s="1231"/>
      <c r="CP527" s="1227"/>
    </row>
    <row r="528" spans="89:94">
      <c r="CK528" s="536"/>
      <c r="CL528" s="536"/>
      <c r="CM528" s="81"/>
      <c r="CN528" s="1230"/>
      <c r="CO528" s="1231"/>
      <c r="CP528" s="1227"/>
    </row>
    <row r="529" spans="89:94">
      <c r="CK529" s="536"/>
      <c r="CL529" s="536"/>
      <c r="CM529" s="81"/>
      <c r="CN529" s="1230"/>
      <c r="CO529" s="1231"/>
      <c r="CP529" s="1227"/>
    </row>
    <row r="530" spans="89:94">
      <c r="CK530" s="536"/>
      <c r="CL530" s="536"/>
      <c r="CM530" s="81"/>
      <c r="CN530" s="1230"/>
      <c r="CO530" s="1231"/>
      <c r="CP530" s="1227"/>
    </row>
    <row r="531" spans="89:94">
      <c r="CK531" s="536"/>
      <c r="CL531" s="536"/>
      <c r="CM531" s="81"/>
      <c r="CN531" s="1230"/>
      <c r="CO531" s="1231"/>
      <c r="CP531" s="1227"/>
    </row>
    <row r="532" spans="89:94">
      <c r="CK532" s="536"/>
      <c r="CL532" s="536"/>
      <c r="CM532" s="81"/>
      <c r="CN532" s="1230"/>
      <c r="CO532" s="1231"/>
      <c r="CP532" s="1227"/>
    </row>
    <row r="533" spans="89:94">
      <c r="CK533" s="536"/>
      <c r="CL533" s="536"/>
      <c r="CM533" s="81"/>
      <c r="CN533" s="1230"/>
      <c r="CO533" s="1231"/>
      <c r="CP533" s="1227"/>
    </row>
    <row r="534" spans="89:94">
      <c r="CK534" s="536"/>
      <c r="CL534" s="536"/>
      <c r="CM534" s="81"/>
      <c r="CN534" s="1230"/>
      <c r="CO534" s="1231"/>
      <c r="CP534" s="1227"/>
    </row>
    <row r="535" spans="89:94">
      <c r="CK535" s="536"/>
      <c r="CL535" s="536"/>
      <c r="CM535" s="81"/>
      <c r="CN535" s="1230"/>
      <c r="CO535" s="1231"/>
      <c r="CP535" s="1227"/>
    </row>
    <row r="536" spans="89:94">
      <c r="CK536" s="536"/>
      <c r="CL536" s="536"/>
      <c r="CM536" s="81"/>
      <c r="CN536" s="1230"/>
      <c r="CO536" s="1231"/>
      <c r="CP536" s="1227"/>
    </row>
    <row r="537" spans="89:94">
      <c r="CK537" s="536"/>
      <c r="CL537" s="536"/>
      <c r="CM537" s="81"/>
      <c r="CN537" s="1230"/>
      <c r="CO537" s="1231"/>
      <c r="CP537" s="1227"/>
    </row>
    <row r="538" spans="89:94">
      <c r="CK538" s="536"/>
      <c r="CL538" s="536"/>
      <c r="CM538" s="81"/>
      <c r="CN538" s="1230"/>
      <c r="CO538" s="1231"/>
      <c r="CP538" s="1227"/>
    </row>
    <row r="539" spans="89:94">
      <c r="CK539" s="536"/>
      <c r="CL539" s="536"/>
      <c r="CM539" s="81"/>
      <c r="CN539" s="1230"/>
      <c r="CO539" s="1231"/>
      <c r="CP539" s="1227"/>
    </row>
    <row r="540" spans="89:94">
      <c r="CK540" s="536"/>
      <c r="CL540" s="536"/>
      <c r="CM540" s="81"/>
      <c r="CN540" s="1230"/>
      <c r="CO540" s="1231"/>
      <c r="CP540" s="1227"/>
    </row>
    <row r="541" spans="89:94">
      <c r="CK541" s="536"/>
      <c r="CL541" s="536"/>
      <c r="CM541" s="81"/>
      <c r="CN541" s="1230"/>
      <c r="CO541" s="1231"/>
      <c r="CP541" s="1227"/>
    </row>
    <row r="542" spans="89:94">
      <c r="CK542" s="536"/>
      <c r="CL542" s="536"/>
      <c r="CM542" s="81"/>
      <c r="CN542" s="1230"/>
      <c r="CO542" s="1231"/>
      <c r="CP542" s="1227"/>
    </row>
    <row r="543" spans="89:94">
      <c r="CK543" s="536"/>
      <c r="CL543" s="536"/>
      <c r="CM543" s="81"/>
      <c r="CN543" s="1230"/>
      <c r="CO543" s="1231"/>
      <c r="CP543" s="1227"/>
    </row>
    <row r="544" spans="89:94">
      <c r="CK544" s="536"/>
      <c r="CL544" s="536"/>
      <c r="CM544" s="81"/>
      <c r="CN544" s="1230"/>
      <c r="CO544" s="1231"/>
      <c r="CP544" s="1227"/>
    </row>
    <row r="545" spans="89:94">
      <c r="CK545" s="536"/>
      <c r="CL545" s="536"/>
      <c r="CM545" s="81"/>
      <c r="CN545" s="1230"/>
      <c r="CO545" s="1231"/>
      <c r="CP545" s="1227"/>
    </row>
    <row r="546" spans="89:94">
      <c r="CK546" s="536"/>
      <c r="CL546" s="536"/>
      <c r="CM546" s="81"/>
      <c r="CN546" s="1230"/>
      <c r="CO546" s="1231"/>
      <c r="CP546" s="1227"/>
    </row>
    <row r="547" spans="89:94">
      <c r="CK547" s="536"/>
      <c r="CL547" s="536"/>
      <c r="CM547" s="81"/>
      <c r="CN547" s="1230"/>
      <c r="CO547" s="1231"/>
      <c r="CP547" s="1227"/>
    </row>
    <row r="548" spans="89:94">
      <c r="CK548" s="536"/>
      <c r="CL548" s="536"/>
      <c r="CM548" s="81"/>
      <c r="CN548" s="1230"/>
      <c r="CO548" s="1231"/>
      <c r="CP548" s="1227"/>
    </row>
    <row r="549" spans="89:94">
      <c r="CK549" s="536"/>
      <c r="CL549" s="536"/>
      <c r="CM549" s="81"/>
      <c r="CN549" s="1230"/>
      <c r="CO549" s="1231"/>
      <c r="CP549" s="1227"/>
    </row>
    <row r="550" spans="89:94">
      <c r="CK550" s="536"/>
      <c r="CL550" s="536"/>
      <c r="CM550" s="81"/>
      <c r="CN550" s="1230"/>
      <c r="CO550" s="1231"/>
      <c r="CP550" s="1227"/>
    </row>
    <row r="551" spans="89:94">
      <c r="CK551" s="536"/>
      <c r="CL551" s="536"/>
      <c r="CM551" s="81"/>
      <c r="CN551" s="1230"/>
      <c r="CO551" s="1231"/>
      <c r="CP551" s="1227"/>
    </row>
    <row r="552" spans="89:94">
      <c r="CK552" s="536"/>
      <c r="CL552" s="536"/>
      <c r="CM552" s="81"/>
      <c r="CN552" s="1230"/>
      <c r="CO552" s="1231"/>
      <c r="CP552" s="1227"/>
    </row>
    <row r="553" spans="89:94">
      <c r="CK553" s="536"/>
      <c r="CL553" s="536"/>
      <c r="CM553" s="81"/>
      <c r="CN553" s="1230"/>
      <c r="CO553" s="1231"/>
      <c r="CP553" s="1227"/>
    </row>
    <row r="554" spans="89:94">
      <c r="CK554" s="536"/>
      <c r="CL554" s="536"/>
      <c r="CM554" s="81"/>
      <c r="CN554" s="1230"/>
      <c r="CO554" s="1231"/>
      <c r="CP554" s="1227"/>
    </row>
    <row r="555" spans="89:94">
      <c r="CK555" s="536"/>
      <c r="CL555" s="536"/>
      <c r="CM555" s="81"/>
      <c r="CN555" s="1230"/>
      <c r="CO555" s="1231"/>
      <c r="CP555" s="1227"/>
    </row>
    <row r="556" spans="89:94">
      <c r="CK556" s="536"/>
      <c r="CL556" s="536"/>
      <c r="CM556" s="81"/>
      <c r="CN556" s="1230"/>
      <c r="CO556" s="1231"/>
      <c r="CP556" s="1227"/>
    </row>
    <row r="557" spans="89:94">
      <c r="CK557" s="536"/>
      <c r="CL557" s="536"/>
      <c r="CM557" s="81"/>
      <c r="CN557" s="1230"/>
      <c r="CO557" s="1231"/>
      <c r="CP557" s="1227"/>
    </row>
    <row r="558" spans="89:94">
      <c r="CK558" s="536"/>
      <c r="CL558" s="536"/>
      <c r="CM558" s="81"/>
      <c r="CN558" s="1230"/>
      <c r="CO558" s="1231"/>
      <c r="CP558" s="1227"/>
    </row>
    <row r="559" spans="89:94">
      <c r="CK559" s="536"/>
      <c r="CL559" s="536"/>
      <c r="CM559" s="81"/>
      <c r="CN559" s="1230"/>
      <c r="CO559" s="1231"/>
      <c r="CP559" s="1227"/>
    </row>
    <row r="560" spans="89:94">
      <c r="CK560" s="536"/>
      <c r="CL560" s="536"/>
      <c r="CM560" s="81"/>
      <c r="CN560" s="1230"/>
      <c r="CO560" s="1231"/>
      <c r="CP560" s="1227"/>
    </row>
    <row r="561" spans="89:94">
      <c r="CK561" s="536"/>
      <c r="CL561" s="536"/>
      <c r="CM561" s="81"/>
      <c r="CN561" s="1230"/>
      <c r="CO561" s="1231"/>
      <c r="CP561" s="1227"/>
    </row>
    <row r="562" spans="89:94">
      <c r="CK562" s="536"/>
      <c r="CL562" s="536"/>
      <c r="CM562" s="81"/>
      <c r="CN562" s="1230"/>
      <c r="CO562" s="1231"/>
      <c r="CP562" s="1227"/>
    </row>
    <row r="563" spans="89:94">
      <c r="CK563" s="536"/>
      <c r="CL563" s="536"/>
      <c r="CM563" s="81"/>
      <c r="CN563" s="1230"/>
      <c r="CO563" s="1231"/>
      <c r="CP563" s="1227"/>
    </row>
    <row r="564" spans="89:94">
      <c r="CK564" s="536"/>
      <c r="CL564" s="536"/>
      <c r="CM564" s="81"/>
      <c r="CN564" s="1230"/>
      <c r="CO564" s="1231"/>
      <c r="CP564" s="1227"/>
    </row>
    <row r="565" spans="89:94">
      <c r="CK565" s="536"/>
      <c r="CL565" s="536"/>
      <c r="CM565" s="81"/>
      <c r="CN565" s="1230"/>
      <c r="CO565" s="1231"/>
      <c r="CP565" s="1227"/>
    </row>
    <row r="566" spans="89:94">
      <c r="CK566" s="536"/>
      <c r="CL566" s="536"/>
      <c r="CM566" s="81"/>
      <c r="CN566" s="1230"/>
      <c r="CO566" s="1231"/>
      <c r="CP566" s="1227"/>
    </row>
    <row r="567" spans="89:94">
      <c r="CK567" s="536"/>
      <c r="CL567" s="536"/>
      <c r="CM567" s="81"/>
      <c r="CN567" s="1230"/>
      <c r="CO567" s="1231"/>
      <c r="CP567" s="1227"/>
    </row>
    <row r="568" spans="89:94">
      <c r="CK568" s="536"/>
      <c r="CL568" s="536"/>
      <c r="CM568" s="81"/>
      <c r="CN568" s="1230"/>
      <c r="CO568" s="1231"/>
      <c r="CP568" s="1227"/>
    </row>
    <row r="569" spans="89:94">
      <c r="CK569" s="536"/>
      <c r="CL569" s="536"/>
      <c r="CM569" s="81"/>
      <c r="CN569" s="1230"/>
      <c r="CO569" s="1231"/>
      <c r="CP569" s="1227"/>
    </row>
    <row r="570" spans="89:94">
      <c r="CK570" s="536"/>
      <c r="CL570" s="536"/>
      <c r="CM570" s="81"/>
      <c r="CN570" s="1230"/>
      <c r="CO570" s="1231"/>
      <c r="CP570" s="1227"/>
    </row>
    <row r="571" spans="89:94">
      <c r="CK571" s="536"/>
      <c r="CL571" s="536"/>
      <c r="CM571" s="81"/>
      <c r="CN571" s="1230"/>
      <c r="CO571" s="1231"/>
      <c r="CP571" s="1227"/>
    </row>
    <row r="572" spans="89:94">
      <c r="CK572" s="536"/>
      <c r="CL572" s="536"/>
      <c r="CM572" s="81"/>
      <c r="CN572" s="1230"/>
      <c r="CO572" s="1231"/>
      <c r="CP572" s="1227"/>
    </row>
    <row r="573" spans="89:94">
      <c r="CK573" s="536"/>
      <c r="CL573" s="536"/>
      <c r="CM573" s="81"/>
      <c r="CN573" s="1230"/>
      <c r="CO573" s="1231"/>
      <c r="CP573" s="1227"/>
    </row>
    <row r="574" spans="89:94">
      <c r="CK574" s="536"/>
      <c r="CL574" s="536"/>
      <c r="CM574" s="81"/>
      <c r="CN574" s="1230"/>
      <c r="CO574" s="1231"/>
      <c r="CP574" s="1227"/>
    </row>
    <row r="575" spans="89:94">
      <c r="CK575" s="536"/>
      <c r="CL575" s="536"/>
      <c r="CM575" s="81"/>
      <c r="CN575" s="1230"/>
      <c r="CO575" s="1231"/>
      <c r="CP575" s="1227"/>
    </row>
    <row r="576" spans="89:94">
      <c r="CK576" s="536"/>
      <c r="CL576" s="536"/>
      <c r="CM576" s="81"/>
      <c r="CN576" s="1230"/>
      <c r="CO576" s="1231"/>
      <c r="CP576" s="1227"/>
    </row>
    <row r="577" spans="89:94">
      <c r="CK577" s="536"/>
      <c r="CL577" s="536"/>
      <c r="CM577" s="81"/>
      <c r="CN577" s="1230"/>
      <c r="CO577" s="1231"/>
      <c r="CP577" s="1227"/>
    </row>
    <row r="578" spans="89:94">
      <c r="CK578" s="536"/>
      <c r="CL578" s="536"/>
      <c r="CM578" s="81"/>
      <c r="CN578" s="1230"/>
      <c r="CO578" s="1231"/>
      <c r="CP578" s="1227"/>
    </row>
    <row r="579" spans="89:94">
      <c r="CK579" s="536"/>
      <c r="CL579" s="536"/>
      <c r="CM579" s="81"/>
      <c r="CN579" s="1230"/>
      <c r="CO579" s="1231"/>
      <c r="CP579" s="1227"/>
    </row>
    <row r="580" spans="89:94">
      <c r="CK580" s="536"/>
      <c r="CL580" s="536"/>
      <c r="CM580" s="81"/>
      <c r="CN580" s="1230"/>
      <c r="CO580" s="1231"/>
      <c r="CP580" s="1227"/>
    </row>
    <row r="581" spans="89:94">
      <c r="CK581" s="536"/>
      <c r="CL581" s="536"/>
      <c r="CM581" s="81"/>
      <c r="CN581" s="1230"/>
      <c r="CO581" s="1231"/>
      <c r="CP581" s="1227"/>
    </row>
    <row r="582" spans="89:94">
      <c r="CK582" s="536"/>
      <c r="CL582" s="536"/>
      <c r="CM582" s="81"/>
      <c r="CN582" s="1230"/>
      <c r="CO582" s="1231"/>
      <c r="CP582" s="1227"/>
    </row>
    <row r="583" spans="89:94">
      <c r="CK583" s="536"/>
      <c r="CL583" s="536"/>
      <c r="CM583" s="81"/>
      <c r="CN583" s="1230"/>
      <c r="CO583" s="1231"/>
      <c r="CP583" s="1227"/>
    </row>
    <row r="584" spans="89:94">
      <c r="CK584" s="536"/>
      <c r="CL584" s="536"/>
      <c r="CM584" s="81"/>
      <c r="CN584" s="1230"/>
      <c r="CO584" s="1231"/>
      <c r="CP584" s="1227"/>
    </row>
    <row r="585" spans="89:94">
      <c r="CK585" s="536"/>
      <c r="CL585" s="536"/>
      <c r="CM585" s="81"/>
      <c r="CN585" s="1230"/>
      <c r="CO585" s="1231"/>
      <c r="CP585" s="1227"/>
    </row>
    <row r="586" spans="89:94">
      <c r="CK586" s="536"/>
      <c r="CL586" s="536"/>
      <c r="CM586" s="81"/>
      <c r="CN586" s="1230"/>
      <c r="CO586" s="1231"/>
      <c r="CP586" s="1227"/>
    </row>
    <row r="587" spans="89:94">
      <c r="CK587" s="536"/>
      <c r="CL587" s="536"/>
      <c r="CM587" s="81"/>
      <c r="CN587" s="1230"/>
      <c r="CO587" s="1231"/>
      <c r="CP587" s="1227"/>
    </row>
    <row r="588" spans="89:94">
      <c r="CK588" s="536"/>
      <c r="CL588" s="536"/>
      <c r="CM588" s="81"/>
      <c r="CN588" s="1230"/>
      <c r="CO588" s="1231"/>
      <c r="CP588" s="1227"/>
    </row>
    <row r="589" spans="89:94">
      <c r="CK589" s="536"/>
      <c r="CL589" s="536"/>
      <c r="CM589" s="81"/>
      <c r="CN589" s="1230"/>
      <c r="CO589" s="1231"/>
      <c r="CP589" s="1227"/>
    </row>
    <row r="590" spans="89:94">
      <c r="CK590" s="536"/>
      <c r="CL590" s="536"/>
      <c r="CM590" s="81"/>
      <c r="CN590" s="1230"/>
      <c r="CO590" s="1231"/>
      <c r="CP590" s="1227"/>
    </row>
    <row r="591" spans="89:94">
      <c r="CK591" s="536"/>
      <c r="CL591" s="536"/>
      <c r="CM591" s="81"/>
      <c r="CN591" s="1230"/>
      <c r="CO591" s="1231"/>
      <c r="CP591" s="1227"/>
    </row>
    <row r="592" spans="89:94">
      <c r="CK592" s="536"/>
      <c r="CL592" s="536"/>
      <c r="CM592" s="81"/>
      <c r="CN592" s="1230"/>
      <c r="CO592" s="1231"/>
      <c r="CP592" s="1227"/>
    </row>
    <row r="593" spans="89:94">
      <c r="CK593" s="536"/>
      <c r="CL593" s="536"/>
      <c r="CM593" s="81"/>
      <c r="CN593" s="1230"/>
      <c r="CO593" s="1231"/>
      <c r="CP593" s="1227"/>
    </row>
    <row r="594" spans="89:94">
      <c r="CK594" s="536"/>
      <c r="CL594" s="536"/>
      <c r="CM594" s="81"/>
      <c r="CN594" s="1230"/>
      <c r="CO594" s="1231"/>
      <c r="CP594" s="1227"/>
    </row>
    <row r="595" spans="89:94">
      <c r="CK595" s="536"/>
      <c r="CL595" s="536"/>
      <c r="CM595" s="81"/>
      <c r="CN595" s="1230"/>
      <c r="CO595" s="1231"/>
      <c r="CP595" s="1227"/>
    </row>
    <row r="596" spans="89:94">
      <c r="CK596" s="536"/>
      <c r="CL596" s="536"/>
      <c r="CM596" s="81"/>
      <c r="CN596" s="1230"/>
      <c r="CO596" s="1231"/>
      <c r="CP596" s="1227"/>
    </row>
    <row r="597" spans="89:94">
      <c r="CK597" s="536"/>
      <c r="CL597" s="536"/>
      <c r="CM597" s="81"/>
      <c r="CN597" s="1230"/>
      <c r="CO597" s="1231"/>
      <c r="CP597" s="1227"/>
    </row>
    <row r="598" spans="89:94">
      <c r="CK598" s="536"/>
      <c r="CL598" s="536"/>
      <c r="CM598" s="81"/>
      <c r="CN598" s="1230"/>
      <c r="CO598" s="1231"/>
      <c r="CP598" s="1227"/>
    </row>
    <row r="599" spans="89:94">
      <c r="CK599" s="536"/>
      <c r="CL599" s="536"/>
      <c r="CM599" s="81"/>
      <c r="CN599" s="1230"/>
      <c r="CO599" s="1231"/>
      <c r="CP599" s="1227"/>
    </row>
    <row r="600" spans="89:94">
      <c r="CK600" s="536"/>
      <c r="CL600" s="536"/>
      <c r="CM600" s="81"/>
      <c r="CN600" s="1230"/>
      <c r="CO600" s="1231"/>
      <c r="CP600" s="1227"/>
    </row>
    <row r="601" spans="89:94">
      <c r="CK601" s="536"/>
      <c r="CL601" s="536"/>
      <c r="CM601" s="81"/>
      <c r="CN601" s="1230"/>
      <c r="CO601" s="1231"/>
      <c r="CP601" s="1227"/>
    </row>
    <row r="602" spans="89:94">
      <c r="CK602" s="536"/>
      <c r="CL602" s="536"/>
      <c r="CM602" s="81"/>
      <c r="CN602" s="1230"/>
      <c r="CO602" s="1231"/>
      <c r="CP602" s="1227"/>
    </row>
    <row r="603" spans="89:94">
      <c r="CK603" s="536"/>
      <c r="CL603" s="536"/>
      <c r="CM603" s="81"/>
      <c r="CN603" s="1230"/>
      <c r="CO603" s="1231"/>
      <c r="CP603" s="1227"/>
    </row>
    <row r="604" spans="89:94">
      <c r="CK604" s="536"/>
      <c r="CL604" s="536"/>
      <c r="CM604" s="81"/>
      <c r="CN604" s="1230"/>
      <c r="CO604" s="1231"/>
      <c r="CP604" s="1227"/>
    </row>
    <row r="605" spans="89:94">
      <c r="CK605" s="536"/>
      <c r="CL605" s="536"/>
      <c r="CM605" s="81"/>
      <c r="CN605" s="1230"/>
      <c r="CO605" s="1231"/>
      <c r="CP605" s="1227"/>
    </row>
    <row r="606" spans="89:94">
      <c r="CK606" s="536"/>
      <c r="CL606" s="536"/>
      <c r="CM606" s="81"/>
      <c r="CN606" s="1230"/>
      <c r="CO606" s="1231"/>
      <c r="CP606" s="1227"/>
    </row>
    <row r="607" spans="89:94">
      <c r="CK607" s="536"/>
      <c r="CL607" s="536"/>
      <c r="CM607" s="81"/>
      <c r="CN607" s="1230"/>
      <c r="CO607" s="1231"/>
      <c r="CP607" s="1227"/>
    </row>
    <row r="608" spans="89:94">
      <c r="CK608" s="536"/>
      <c r="CL608" s="536"/>
      <c r="CM608" s="81"/>
      <c r="CN608" s="1230"/>
      <c r="CO608" s="1231"/>
      <c r="CP608" s="1227"/>
    </row>
    <row r="609" spans="89:94">
      <c r="CK609" s="536"/>
      <c r="CL609" s="536"/>
      <c r="CM609" s="81"/>
      <c r="CN609" s="1230"/>
      <c r="CO609" s="1231"/>
      <c r="CP609" s="1227"/>
    </row>
    <row r="610" spans="89:94">
      <c r="CK610" s="536"/>
      <c r="CL610" s="536"/>
      <c r="CM610" s="81"/>
      <c r="CN610" s="1230"/>
      <c r="CO610" s="1231"/>
      <c r="CP610" s="1227"/>
    </row>
    <row r="611" spans="89:94">
      <c r="CK611" s="536"/>
      <c r="CL611" s="536"/>
      <c r="CM611" s="81"/>
      <c r="CN611" s="1230"/>
      <c r="CO611" s="1231"/>
      <c r="CP611" s="1227"/>
    </row>
    <row r="612" spans="89:94">
      <c r="CK612" s="536"/>
      <c r="CL612" s="536"/>
      <c r="CM612" s="81"/>
      <c r="CN612" s="1230"/>
      <c r="CO612" s="1231"/>
      <c r="CP612" s="1227"/>
    </row>
    <row r="613" spans="89:94">
      <c r="CK613" s="536"/>
      <c r="CL613" s="536"/>
      <c r="CM613" s="81"/>
      <c r="CN613" s="1230"/>
      <c r="CO613" s="1231"/>
      <c r="CP613" s="1227"/>
    </row>
    <row r="614" spans="89:94">
      <c r="CK614" s="536"/>
      <c r="CL614" s="536"/>
      <c r="CM614" s="81"/>
      <c r="CN614" s="1230"/>
      <c r="CO614" s="1231"/>
      <c r="CP614" s="1227"/>
    </row>
    <row r="615" spans="89:94">
      <c r="CK615" s="536"/>
      <c r="CL615" s="536"/>
      <c r="CM615" s="81"/>
      <c r="CN615" s="1230"/>
      <c r="CO615" s="1231"/>
      <c r="CP615" s="1227"/>
    </row>
    <row r="616" spans="89:94">
      <c r="CK616" s="536"/>
      <c r="CL616" s="536"/>
      <c r="CM616" s="81"/>
      <c r="CN616" s="1230"/>
      <c r="CO616" s="1231"/>
      <c r="CP616" s="1227"/>
    </row>
    <row r="617" spans="89:94">
      <c r="CK617" s="536"/>
      <c r="CL617" s="536"/>
      <c r="CM617" s="81"/>
      <c r="CN617" s="1230"/>
      <c r="CO617" s="1231"/>
      <c r="CP617" s="1227"/>
    </row>
    <row r="618" spans="89:94">
      <c r="CK618" s="536"/>
      <c r="CL618" s="536"/>
      <c r="CM618" s="81"/>
      <c r="CN618" s="1230"/>
      <c r="CO618" s="1231"/>
      <c r="CP618" s="1227"/>
    </row>
    <row r="619" spans="89:94">
      <c r="CK619" s="536"/>
      <c r="CL619" s="536"/>
      <c r="CM619" s="81"/>
      <c r="CN619" s="1230"/>
      <c r="CO619" s="1231"/>
      <c r="CP619" s="1227"/>
    </row>
    <row r="620" spans="89:94">
      <c r="CK620" s="536"/>
      <c r="CL620" s="536"/>
      <c r="CM620" s="81"/>
      <c r="CN620" s="1230"/>
      <c r="CO620" s="1231"/>
      <c r="CP620" s="1227"/>
    </row>
    <row r="621" spans="89:94">
      <c r="CK621" s="536"/>
      <c r="CL621" s="536"/>
      <c r="CM621" s="81"/>
      <c r="CN621" s="1230"/>
      <c r="CO621" s="1231"/>
      <c r="CP621" s="1227"/>
    </row>
    <row r="622" spans="89:94">
      <c r="CK622" s="536"/>
      <c r="CL622" s="536"/>
      <c r="CM622" s="81"/>
      <c r="CN622" s="1230"/>
      <c r="CO622" s="1231"/>
      <c r="CP622" s="1227"/>
    </row>
    <row r="623" spans="89:94">
      <c r="CK623" s="536"/>
      <c r="CL623" s="536"/>
      <c r="CM623" s="81"/>
      <c r="CN623" s="1230"/>
      <c r="CO623" s="1231"/>
      <c r="CP623" s="1227"/>
    </row>
    <row r="624" spans="89:94">
      <c r="CK624" s="536"/>
      <c r="CL624" s="536"/>
      <c r="CM624" s="81"/>
      <c r="CN624" s="1230"/>
      <c r="CO624" s="1231"/>
      <c r="CP624" s="1227"/>
    </row>
    <row r="625" spans="89:94">
      <c r="CK625" s="536"/>
      <c r="CL625" s="536"/>
      <c r="CM625" s="81"/>
      <c r="CN625" s="1230"/>
      <c r="CO625" s="1231"/>
      <c r="CP625" s="1227"/>
    </row>
    <row r="626" spans="89:94">
      <c r="CK626" s="536"/>
      <c r="CL626" s="536"/>
      <c r="CM626" s="81"/>
      <c r="CN626" s="1230"/>
      <c r="CO626" s="1231"/>
      <c r="CP626" s="1227"/>
    </row>
    <row r="627" spans="89:94">
      <c r="CK627" s="536"/>
      <c r="CL627" s="536"/>
      <c r="CM627" s="81"/>
      <c r="CN627" s="1230"/>
      <c r="CO627" s="1231"/>
      <c r="CP627" s="1227"/>
    </row>
    <row r="628" spans="89:94">
      <c r="CK628" s="536"/>
      <c r="CL628" s="536"/>
      <c r="CM628" s="81"/>
      <c r="CN628" s="1230"/>
      <c r="CO628" s="1231"/>
      <c r="CP628" s="1227"/>
    </row>
    <row r="629" spans="89:94">
      <c r="CK629" s="536"/>
      <c r="CL629" s="536"/>
      <c r="CM629" s="81"/>
      <c r="CN629" s="1230"/>
      <c r="CO629" s="1231"/>
      <c r="CP629" s="1227"/>
    </row>
    <row r="630" spans="89:94">
      <c r="CK630" s="536"/>
      <c r="CL630" s="536"/>
      <c r="CM630" s="81"/>
      <c r="CN630" s="1230"/>
      <c r="CO630" s="1231"/>
      <c r="CP630" s="1227"/>
    </row>
    <row r="631" spans="89:94">
      <c r="CK631" s="536"/>
      <c r="CL631" s="536"/>
      <c r="CM631" s="81"/>
      <c r="CN631" s="1230"/>
      <c r="CO631" s="1231"/>
      <c r="CP631" s="1227"/>
    </row>
    <row r="632" spans="89:94">
      <c r="CK632" s="536"/>
      <c r="CL632" s="536"/>
      <c r="CM632" s="81"/>
      <c r="CN632" s="1230"/>
      <c r="CO632" s="1231"/>
      <c r="CP632" s="1227"/>
    </row>
    <row r="633" spans="89:94">
      <c r="CK633" s="536"/>
      <c r="CL633" s="536"/>
      <c r="CM633" s="81"/>
      <c r="CN633" s="1230"/>
      <c r="CO633" s="1231"/>
      <c r="CP633" s="1227"/>
    </row>
    <row r="634" spans="89:94">
      <c r="CK634" s="536"/>
      <c r="CL634" s="536"/>
      <c r="CM634" s="81"/>
      <c r="CN634" s="1230"/>
      <c r="CO634" s="1231"/>
      <c r="CP634" s="1227"/>
    </row>
    <row r="635" spans="89:94">
      <c r="CK635" s="536"/>
      <c r="CL635" s="536"/>
      <c r="CM635" s="81"/>
      <c r="CN635" s="1230"/>
      <c r="CO635" s="1231"/>
      <c r="CP635" s="1227"/>
    </row>
    <row r="636" spans="89:94">
      <c r="CK636" s="536"/>
      <c r="CL636" s="536"/>
      <c r="CM636" s="81"/>
      <c r="CN636" s="1230"/>
      <c r="CO636" s="1231"/>
      <c r="CP636" s="1227"/>
    </row>
    <row r="637" spans="89:94">
      <c r="CK637" s="536"/>
      <c r="CL637" s="536"/>
      <c r="CM637" s="81"/>
      <c r="CN637" s="1230"/>
      <c r="CO637" s="1231"/>
      <c r="CP637" s="1227"/>
    </row>
    <row r="638" spans="89:94">
      <c r="CK638" s="536"/>
      <c r="CL638" s="536"/>
      <c r="CM638" s="81"/>
      <c r="CN638" s="1230"/>
      <c r="CO638" s="1231"/>
      <c r="CP638" s="1227"/>
    </row>
    <row r="639" spans="89:94">
      <c r="CK639" s="536"/>
      <c r="CL639" s="536"/>
      <c r="CM639" s="81"/>
      <c r="CN639" s="1230"/>
      <c r="CO639" s="1231"/>
      <c r="CP639" s="1227"/>
    </row>
    <row r="640" spans="89:94">
      <c r="CK640" s="536"/>
      <c r="CL640" s="536"/>
      <c r="CM640" s="81"/>
      <c r="CN640" s="1230"/>
      <c r="CO640" s="1231"/>
      <c r="CP640" s="1227"/>
    </row>
    <row r="641" spans="89:94">
      <c r="CK641" s="536"/>
      <c r="CL641" s="536"/>
      <c r="CM641" s="81"/>
      <c r="CN641" s="1230"/>
      <c r="CO641" s="1231"/>
      <c r="CP641" s="1227"/>
    </row>
    <row r="642" spans="89:94">
      <c r="CK642" s="536"/>
      <c r="CL642" s="536"/>
      <c r="CM642" s="81"/>
      <c r="CN642" s="1230"/>
      <c r="CO642" s="1231"/>
      <c r="CP642" s="1227"/>
    </row>
    <row r="643" spans="89:94">
      <c r="CK643" s="536"/>
      <c r="CL643" s="536"/>
      <c r="CM643" s="81"/>
      <c r="CN643" s="1230"/>
      <c r="CO643" s="1231"/>
      <c r="CP643" s="1227"/>
    </row>
    <row r="644" spans="89:94">
      <c r="CK644" s="536"/>
      <c r="CL644" s="536"/>
      <c r="CM644" s="81"/>
      <c r="CN644" s="1230"/>
      <c r="CO644" s="1231"/>
      <c r="CP644" s="1227"/>
    </row>
    <row r="645" spans="89:94">
      <c r="CK645" s="536"/>
      <c r="CL645" s="536"/>
      <c r="CM645" s="81"/>
      <c r="CN645" s="1230"/>
      <c r="CO645" s="1231"/>
      <c r="CP645" s="1227"/>
    </row>
    <row r="646" spans="89:94">
      <c r="CK646" s="536"/>
      <c r="CL646" s="536"/>
      <c r="CM646" s="81"/>
      <c r="CN646" s="1230"/>
      <c r="CO646" s="1231"/>
      <c r="CP646" s="1227"/>
    </row>
    <row r="647" spans="89:94">
      <c r="CK647" s="536"/>
      <c r="CL647" s="536"/>
      <c r="CM647" s="81"/>
      <c r="CN647" s="1230"/>
      <c r="CO647" s="1231"/>
      <c r="CP647" s="1227"/>
    </row>
    <row r="648" spans="89:94">
      <c r="CK648" s="536"/>
      <c r="CL648" s="536"/>
      <c r="CM648" s="81"/>
      <c r="CN648" s="1230"/>
      <c r="CO648" s="1231"/>
      <c r="CP648" s="1227"/>
    </row>
    <row r="649" spans="89:94">
      <c r="CK649" s="536"/>
      <c r="CL649" s="536"/>
      <c r="CM649" s="81"/>
      <c r="CN649" s="1230"/>
      <c r="CO649" s="1231"/>
      <c r="CP649" s="1227"/>
    </row>
    <row r="650" spans="89:94">
      <c r="CK650" s="536"/>
      <c r="CL650" s="536"/>
      <c r="CM650" s="81"/>
      <c r="CN650" s="1230"/>
      <c r="CO650" s="1231"/>
      <c r="CP650" s="1227"/>
    </row>
    <row r="651" spans="89:94">
      <c r="CK651" s="536"/>
      <c r="CL651" s="536"/>
      <c r="CM651" s="81"/>
      <c r="CN651" s="1230"/>
      <c r="CO651" s="1231"/>
      <c r="CP651" s="1227"/>
    </row>
    <row r="652" spans="89:94">
      <c r="CK652" s="536"/>
      <c r="CL652" s="536"/>
      <c r="CM652" s="81"/>
      <c r="CN652" s="1230"/>
      <c r="CO652" s="1231"/>
      <c r="CP652" s="1227"/>
    </row>
    <row r="653" spans="89:94">
      <c r="CK653" s="536"/>
      <c r="CL653" s="536"/>
      <c r="CM653" s="81"/>
      <c r="CN653" s="1230"/>
      <c r="CO653" s="1231"/>
      <c r="CP653" s="1227"/>
    </row>
    <row r="654" spans="89:94">
      <c r="CK654" s="536"/>
      <c r="CL654" s="536"/>
      <c r="CM654" s="81"/>
      <c r="CN654" s="1230"/>
      <c r="CO654" s="1231"/>
      <c r="CP654" s="1227"/>
    </row>
    <row r="655" spans="89:94">
      <c r="CK655" s="536"/>
      <c r="CL655" s="536"/>
      <c r="CM655" s="81"/>
      <c r="CN655" s="1230"/>
      <c r="CO655" s="1231"/>
      <c r="CP655" s="1227"/>
    </row>
    <row r="656" spans="89:94">
      <c r="CK656" s="536"/>
      <c r="CL656" s="536"/>
      <c r="CM656" s="81"/>
      <c r="CN656" s="1230"/>
      <c r="CO656" s="1231"/>
      <c r="CP656" s="1227"/>
    </row>
    <row r="657" spans="89:94">
      <c r="CK657" s="536"/>
      <c r="CL657" s="536"/>
      <c r="CM657" s="81"/>
      <c r="CN657" s="1230"/>
      <c r="CO657" s="1231"/>
      <c r="CP657" s="1227"/>
    </row>
    <row r="658" spans="89:94">
      <c r="CK658" s="536"/>
      <c r="CL658" s="536"/>
      <c r="CM658" s="81"/>
      <c r="CN658" s="1230"/>
      <c r="CO658" s="1231"/>
      <c r="CP658" s="1227"/>
    </row>
    <row r="659" spans="89:94">
      <c r="CK659" s="536"/>
      <c r="CL659" s="536"/>
      <c r="CM659" s="81"/>
      <c r="CN659" s="1230"/>
      <c r="CO659" s="1231"/>
      <c r="CP659" s="1227"/>
    </row>
    <row r="660" spans="89:94">
      <c r="CK660" s="536"/>
      <c r="CL660" s="536"/>
      <c r="CM660" s="81"/>
      <c r="CN660" s="1230"/>
      <c r="CO660" s="1231"/>
      <c r="CP660" s="1227"/>
    </row>
    <row r="661" spans="89:94">
      <c r="CK661" s="536"/>
      <c r="CL661" s="536"/>
      <c r="CM661" s="81"/>
      <c r="CN661" s="1230"/>
      <c r="CO661" s="1231"/>
      <c r="CP661" s="1227"/>
    </row>
    <row r="662" spans="89:94">
      <c r="CK662" s="536"/>
      <c r="CL662" s="536"/>
      <c r="CM662" s="81"/>
      <c r="CN662" s="1230"/>
      <c r="CO662" s="1231"/>
      <c r="CP662" s="1227"/>
    </row>
    <row r="663" spans="89:94">
      <c r="CK663" s="536"/>
      <c r="CL663" s="536"/>
      <c r="CM663" s="81"/>
      <c r="CN663" s="1230"/>
      <c r="CO663" s="1231"/>
      <c r="CP663" s="1227"/>
    </row>
    <row r="664" spans="89:94">
      <c r="CK664" s="536"/>
      <c r="CL664" s="536"/>
      <c r="CM664" s="81"/>
      <c r="CN664" s="1230"/>
      <c r="CO664" s="1231"/>
      <c r="CP664" s="1227"/>
    </row>
    <row r="665" spans="89:94">
      <c r="CK665" s="536"/>
      <c r="CL665" s="536"/>
      <c r="CM665" s="81"/>
      <c r="CN665" s="1230"/>
      <c r="CO665" s="1231"/>
      <c r="CP665" s="1227"/>
    </row>
    <row r="666" spans="89:94">
      <c r="CK666" s="536"/>
      <c r="CL666" s="536"/>
      <c r="CM666" s="81"/>
      <c r="CN666" s="1230"/>
      <c r="CO666" s="1231"/>
      <c r="CP666" s="1227"/>
    </row>
    <row r="667" spans="89:94">
      <c r="CK667" s="536"/>
      <c r="CL667" s="536"/>
      <c r="CM667" s="81"/>
      <c r="CN667" s="1230"/>
      <c r="CO667" s="1231"/>
      <c r="CP667" s="1227"/>
    </row>
    <row r="668" spans="89:94">
      <c r="CK668" s="536"/>
      <c r="CL668" s="536"/>
      <c r="CM668" s="81"/>
      <c r="CN668" s="1230"/>
      <c r="CO668" s="1231"/>
      <c r="CP668" s="1227"/>
    </row>
    <row r="669" spans="89:94">
      <c r="CK669" s="536"/>
      <c r="CL669" s="536"/>
      <c r="CM669" s="81"/>
      <c r="CN669" s="1230"/>
      <c r="CO669" s="1231"/>
      <c r="CP669" s="1227"/>
    </row>
    <row r="670" spans="89:94">
      <c r="CK670" s="536"/>
      <c r="CL670" s="536"/>
      <c r="CM670" s="81"/>
      <c r="CN670" s="1230"/>
      <c r="CO670" s="1231"/>
      <c r="CP670" s="1227"/>
    </row>
    <row r="671" spans="89:94">
      <c r="CK671" s="536"/>
      <c r="CL671" s="536"/>
      <c r="CM671" s="81"/>
      <c r="CN671" s="1230"/>
      <c r="CO671" s="1231"/>
      <c r="CP671" s="1227"/>
    </row>
    <row r="672" spans="89:94">
      <c r="CK672" s="536"/>
      <c r="CL672" s="536"/>
      <c r="CM672" s="81"/>
      <c r="CN672" s="1230"/>
      <c r="CO672" s="1231"/>
      <c r="CP672" s="1227"/>
    </row>
    <row r="673" spans="89:94">
      <c r="CK673" s="536"/>
      <c r="CL673" s="536"/>
      <c r="CM673" s="81"/>
      <c r="CN673" s="1230"/>
      <c r="CO673" s="1231"/>
      <c r="CP673" s="1227"/>
    </row>
    <row r="674" spans="89:94">
      <c r="CK674" s="536"/>
      <c r="CL674" s="536"/>
      <c r="CM674" s="81"/>
      <c r="CN674" s="1230"/>
      <c r="CO674" s="1231"/>
      <c r="CP674" s="1227"/>
    </row>
    <row r="675" spans="89:94">
      <c r="CK675" s="536"/>
      <c r="CL675" s="536"/>
      <c r="CM675" s="81"/>
      <c r="CN675" s="1230"/>
      <c r="CO675" s="1231"/>
      <c r="CP675" s="1227"/>
    </row>
    <row r="676" spans="89:94">
      <c r="CK676" s="536"/>
      <c r="CL676" s="536"/>
      <c r="CM676" s="81"/>
      <c r="CN676" s="1230"/>
      <c r="CO676" s="1231"/>
      <c r="CP676" s="1227"/>
    </row>
    <row r="677" spans="89:94">
      <c r="CK677" s="536"/>
      <c r="CL677" s="536"/>
      <c r="CM677" s="81"/>
      <c r="CN677" s="1230"/>
      <c r="CO677" s="1231"/>
      <c r="CP677" s="1227"/>
    </row>
    <row r="678" spans="89:94">
      <c r="CK678" s="536"/>
      <c r="CL678" s="536"/>
      <c r="CM678" s="81"/>
      <c r="CN678" s="1230"/>
      <c r="CO678" s="1231"/>
      <c r="CP678" s="1227"/>
    </row>
    <row r="679" spans="89:94">
      <c r="CK679" s="536"/>
      <c r="CL679" s="536"/>
      <c r="CM679" s="81"/>
      <c r="CN679" s="1230"/>
      <c r="CO679" s="1231"/>
      <c r="CP679" s="1227"/>
    </row>
    <row r="680" spans="89:94">
      <c r="CK680" s="536"/>
      <c r="CL680" s="536"/>
      <c r="CM680" s="81"/>
      <c r="CN680" s="1230"/>
      <c r="CO680" s="1231"/>
      <c r="CP680" s="1227"/>
    </row>
    <row r="681" spans="89:94">
      <c r="CK681" s="536"/>
      <c r="CL681" s="536"/>
      <c r="CM681" s="81"/>
      <c r="CN681" s="1230"/>
      <c r="CO681" s="1231"/>
      <c r="CP681" s="1227"/>
    </row>
    <row r="682" spans="89:94">
      <c r="CK682" s="536"/>
      <c r="CL682" s="536"/>
      <c r="CM682" s="81"/>
      <c r="CN682" s="1230"/>
      <c r="CO682" s="1231"/>
      <c r="CP682" s="1227"/>
    </row>
    <row r="683" spans="89:94">
      <c r="CK683" s="536"/>
      <c r="CL683" s="536"/>
      <c r="CM683" s="81"/>
      <c r="CN683" s="1230"/>
      <c r="CO683" s="1231"/>
      <c r="CP683" s="1227"/>
    </row>
    <row r="684" spans="89:94">
      <c r="CK684" s="536"/>
      <c r="CL684" s="536"/>
      <c r="CM684" s="81"/>
      <c r="CN684" s="1230"/>
      <c r="CO684" s="1231"/>
      <c r="CP684" s="1227"/>
    </row>
    <row r="685" spans="89:94">
      <c r="CK685" s="536"/>
      <c r="CL685" s="536"/>
      <c r="CM685" s="81"/>
      <c r="CN685" s="1230"/>
      <c r="CO685" s="1231"/>
      <c r="CP685" s="1227"/>
    </row>
    <row r="686" spans="89:94">
      <c r="CK686" s="536"/>
      <c r="CL686" s="536"/>
      <c r="CM686" s="81"/>
      <c r="CN686" s="1230"/>
      <c r="CO686" s="1231"/>
      <c r="CP686" s="1227"/>
    </row>
    <row r="687" spans="89:94">
      <c r="CK687" s="536"/>
      <c r="CL687" s="536"/>
      <c r="CM687" s="81"/>
      <c r="CN687" s="1230"/>
      <c r="CO687" s="1231"/>
      <c r="CP687" s="1227"/>
    </row>
    <row r="688" spans="89:94">
      <c r="CK688" s="536"/>
      <c r="CL688" s="536"/>
      <c r="CM688" s="81"/>
      <c r="CN688" s="1230"/>
      <c r="CO688" s="1231"/>
      <c r="CP688" s="1227"/>
    </row>
    <row r="689" spans="89:94">
      <c r="CK689" s="536"/>
      <c r="CL689" s="536"/>
      <c r="CM689" s="81"/>
      <c r="CN689" s="1230"/>
      <c r="CO689" s="1231"/>
      <c r="CP689" s="1227"/>
    </row>
    <row r="690" spans="89:94">
      <c r="CK690" s="536"/>
      <c r="CL690" s="536"/>
      <c r="CM690" s="81"/>
      <c r="CN690" s="1230"/>
      <c r="CO690" s="1231"/>
      <c r="CP690" s="1227"/>
    </row>
    <row r="691" spans="89:94">
      <c r="CK691" s="536"/>
      <c r="CL691" s="536"/>
      <c r="CM691" s="81"/>
      <c r="CN691" s="1230"/>
      <c r="CO691" s="1231"/>
      <c r="CP691" s="1227"/>
    </row>
    <row r="692" spans="89:94">
      <c r="CK692" s="536"/>
      <c r="CL692" s="536"/>
      <c r="CM692" s="81"/>
      <c r="CN692" s="1230"/>
      <c r="CO692" s="1231"/>
      <c r="CP692" s="1227"/>
    </row>
    <row r="693" spans="89:94">
      <c r="CK693" s="536"/>
      <c r="CL693" s="536"/>
      <c r="CM693" s="81"/>
      <c r="CN693" s="1230"/>
      <c r="CO693" s="1231"/>
      <c r="CP693" s="1227"/>
    </row>
    <row r="694" spans="89:94">
      <c r="CK694" s="536"/>
      <c r="CL694" s="536"/>
      <c r="CM694" s="81"/>
      <c r="CN694" s="1230"/>
      <c r="CO694" s="1231"/>
      <c r="CP694" s="1227"/>
    </row>
    <row r="695" spans="89:94">
      <c r="CK695" s="536"/>
      <c r="CL695" s="536"/>
      <c r="CM695" s="81"/>
      <c r="CN695" s="1230"/>
      <c r="CO695" s="1231"/>
      <c r="CP695" s="1227"/>
    </row>
    <row r="696" spans="89:94">
      <c r="CK696" s="536"/>
      <c r="CL696" s="536"/>
      <c r="CM696" s="81"/>
      <c r="CN696" s="1230"/>
      <c r="CO696" s="1231"/>
      <c r="CP696" s="1227"/>
    </row>
    <row r="697" spans="89:94">
      <c r="CK697" s="536"/>
      <c r="CL697" s="536"/>
      <c r="CM697" s="81"/>
      <c r="CN697" s="1230"/>
      <c r="CO697" s="1231"/>
      <c r="CP697" s="1227"/>
    </row>
    <row r="698" spans="89:94">
      <c r="CK698" s="536"/>
      <c r="CL698" s="536"/>
      <c r="CM698" s="81"/>
      <c r="CN698" s="1230"/>
      <c r="CO698" s="1231"/>
      <c r="CP698" s="1227"/>
    </row>
    <row r="699" spans="89:94">
      <c r="CK699" s="536"/>
      <c r="CL699" s="536"/>
      <c r="CM699" s="81"/>
      <c r="CN699" s="1230"/>
      <c r="CO699" s="1231"/>
      <c r="CP699" s="1227"/>
    </row>
    <row r="700" spans="89:94">
      <c r="CK700" s="536"/>
      <c r="CL700" s="536"/>
      <c r="CM700" s="81"/>
      <c r="CN700" s="1230"/>
      <c r="CO700" s="1231"/>
      <c r="CP700" s="1227"/>
    </row>
    <row r="701" spans="89:94">
      <c r="CK701" s="536"/>
      <c r="CL701" s="536"/>
      <c r="CM701" s="81"/>
      <c r="CN701" s="1230"/>
      <c r="CO701" s="1231"/>
      <c r="CP701" s="1227"/>
    </row>
    <row r="702" spans="89:94">
      <c r="CK702" s="536"/>
      <c r="CL702" s="536"/>
      <c r="CM702" s="81"/>
      <c r="CN702" s="1230"/>
      <c r="CO702" s="1231"/>
      <c r="CP702" s="1227"/>
    </row>
    <row r="703" spans="89:94">
      <c r="CK703" s="536"/>
      <c r="CL703" s="536"/>
      <c r="CM703" s="81"/>
      <c r="CN703" s="1230"/>
      <c r="CO703" s="1231"/>
      <c r="CP703" s="1227"/>
    </row>
    <row r="704" spans="89:94">
      <c r="CK704" s="536"/>
      <c r="CL704" s="536"/>
      <c r="CM704" s="81"/>
      <c r="CN704" s="1230"/>
      <c r="CO704" s="1231"/>
      <c r="CP704" s="1227"/>
    </row>
    <row r="705" spans="89:94">
      <c r="CK705" s="536"/>
      <c r="CL705" s="536"/>
      <c r="CM705" s="81"/>
      <c r="CN705" s="1230"/>
      <c r="CO705" s="1231"/>
      <c r="CP705" s="1227"/>
    </row>
    <row r="706" spans="89:94">
      <c r="CK706" s="536"/>
      <c r="CL706" s="536"/>
      <c r="CM706" s="81"/>
      <c r="CN706" s="1230"/>
      <c r="CO706" s="1231"/>
      <c r="CP706" s="1227"/>
    </row>
    <row r="707" spans="89:94">
      <c r="CK707" s="536"/>
      <c r="CL707" s="536"/>
      <c r="CM707" s="81"/>
      <c r="CN707" s="1230"/>
      <c r="CO707" s="1231"/>
      <c r="CP707" s="1227"/>
    </row>
    <row r="708" spans="89:94">
      <c r="CK708" s="536"/>
      <c r="CL708" s="536"/>
      <c r="CM708" s="81"/>
      <c r="CN708" s="1230"/>
      <c r="CO708" s="1231"/>
      <c r="CP708" s="1227"/>
    </row>
    <row r="709" spans="89:94">
      <c r="CK709" s="536"/>
      <c r="CL709" s="536"/>
      <c r="CM709" s="81"/>
      <c r="CN709" s="1230"/>
      <c r="CO709" s="1231"/>
      <c r="CP709" s="1227"/>
    </row>
    <row r="710" spans="89:94">
      <c r="CK710" s="536"/>
      <c r="CL710" s="536"/>
      <c r="CM710" s="81"/>
      <c r="CN710" s="1230"/>
      <c r="CO710" s="1231"/>
      <c r="CP710" s="1227"/>
    </row>
    <row r="711" spans="89:94">
      <c r="CK711" s="536"/>
      <c r="CL711" s="536"/>
      <c r="CM711" s="81"/>
      <c r="CN711" s="1230"/>
      <c r="CO711" s="1231"/>
      <c r="CP711" s="1227"/>
    </row>
    <row r="712" spans="89:94">
      <c r="CK712" s="536"/>
      <c r="CL712" s="536"/>
      <c r="CM712" s="81"/>
      <c r="CN712" s="1230"/>
      <c r="CO712" s="1231"/>
      <c r="CP712" s="1227"/>
    </row>
    <row r="713" spans="89:94">
      <c r="CK713" s="536"/>
      <c r="CL713" s="536"/>
      <c r="CM713" s="81"/>
      <c r="CN713" s="1230"/>
      <c r="CO713" s="1231"/>
      <c r="CP713" s="1227"/>
    </row>
    <row r="714" spans="89:94">
      <c r="CK714" s="536"/>
      <c r="CL714" s="536"/>
      <c r="CM714" s="81"/>
      <c r="CN714" s="1230"/>
      <c r="CO714" s="1231"/>
      <c r="CP714" s="1227"/>
    </row>
    <row r="715" spans="89:94">
      <c r="CK715" s="536"/>
      <c r="CL715" s="536"/>
      <c r="CM715" s="81"/>
      <c r="CN715" s="1230"/>
      <c r="CO715" s="1231"/>
      <c r="CP715" s="1227"/>
    </row>
    <row r="716" spans="89:94">
      <c r="CK716" s="536"/>
      <c r="CL716" s="536"/>
      <c r="CM716" s="81"/>
      <c r="CN716" s="1230"/>
      <c r="CO716" s="1231"/>
      <c r="CP716" s="1227"/>
    </row>
    <row r="717" spans="89:94">
      <c r="CK717" s="536"/>
      <c r="CL717" s="536"/>
      <c r="CM717" s="81"/>
      <c r="CN717" s="1230"/>
      <c r="CO717" s="1231"/>
      <c r="CP717" s="1227"/>
    </row>
    <row r="718" spans="89:94">
      <c r="CK718" s="536"/>
      <c r="CL718" s="536"/>
      <c r="CM718" s="81"/>
      <c r="CN718" s="1230"/>
      <c r="CO718" s="1231"/>
      <c r="CP718" s="1227"/>
    </row>
    <row r="719" spans="89:94">
      <c r="CK719" s="536"/>
      <c r="CL719" s="536"/>
      <c r="CM719" s="81"/>
      <c r="CN719" s="1230"/>
      <c r="CO719" s="1231"/>
      <c r="CP719" s="1227"/>
    </row>
    <row r="720" spans="89:94">
      <c r="CK720" s="536"/>
      <c r="CL720" s="536"/>
      <c r="CM720" s="81"/>
      <c r="CN720" s="1230"/>
      <c r="CO720" s="1231"/>
      <c r="CP720" s="1227"/>
    </row>
    <row r="721" spans="89:94">
      <c r="CK721" s="536"/>
      <c r="CL721" s="536"/>
      <c r="CM721" s="81"/>
      <c r="CN721" s="1230"/>
      <c r="CO721" s="1231"/>
      <c r="CP721" s="1227"/>
    </row>
    <row r="722" spans="89:94">
      <c r="CK722" s="536"/>
      <c r="CL722" s="536"/>
      <c r="CM722" s="81"/>
      <c r="CN722" s="1230"/>
      <c r="CO722" s="1231"/>
      <c r="CP722" s="1227"/>
    </row>
    <row r="723" spans="89:94">
      <c r="CK723" s="536"/>
      <c r="CL723" s="536"/>
      <c r="CM723" s="81"/>
      <c r="CN723" s="1230"/>
      <c r="CO723" s="1231"/>
      <c r="CP723" s="1227"/>
    </row>
    <row r="724" spans="89:94">
      <c r="CK724" s="536"/>
      <c r="CL724" s="536"/>
      <c r="CM724" s="81"/>
      <c r="CN724" s="1230"/>
      <c r="CO724" s="1231"/>
      <c r="CP724" s="1227"/>
    </row>
    <row r="725" spans="89:94">
      <c r="CK725" s="536"/>
      <c r="CL725" s="536"/>
      <c r="CM725" s="81"/>
      <c r="CN725" s="1230"/>
      <c r="CO725" s="1231"/>
      <c r="CP725" s="1227"/>
    </row>
    <row r="726" spans="89:94">
      <c r="CK726" s="536"/>
      <c r="CL726" s="536"/>
      <c r="CM726" s="81"/>
      <c r="CN726" s="1230"/>
      <c r="CO726" s="1231"/>
      <c r="CP726" s="1227"/>
    </row>
    <row r="727" spans="89:94">
      <c r="CK727" s="536"/>
      <c r="CL727" s="536"/>
      <c r="CM727" s="81"/>
      <c r="CN727" s="1230"/>
      <c r="CO727" s="1231"/>
      <c r="CP727" s="1227"/>
    </row>
    <row r="728" spans="89:94">
      <c r="CK728" s="536"/>
      <c r="CL728" s="536"/>
      <c r="CM728" s="81"/>
      <c r="CN728" s="1230"/>
      <c r="CO728" s="1231"/>
      <c r="CP728" s="1227"/>
    </row>
    <row r="729" spans="89:94">
      <c r="CK729" s="536"/>
      <c r="CL729" s="536"/>
      <c r="CM729" s="81"/>
      <c r="CN729" s="1230"/>
      <c r="CO729" s="1231"/>
      <c r="CP729" s="1227"/>
    </row>
    <row r="730" spans="89:94">
      <c r="CK730" s="536"/>
      <c r="CL730" s="536"/>
      <c r="CM730" s="81"/>
      <c r="CN730" s="1230"/>
      <c r="CO730" s="1231"/>
      <c r="CP730" s="1227"/>
    </row>
    <row r="731" spans="89:94">
      <c r="CK731" s="536"/>
      <c r="CL731" s="536"/>
      <c r="CM731" s="81"/>
      <c r="CN731" s="1230"/>
      <c r="CO731" s="1231"/>
      <c r="CP731" s="1227"/>
    </row>
    <row r="732" spans="89:94">
      <c r="CK732" s="536"/>
      <c r="CL732" s="536"/>
      <c r="CM732" s="81"/>
      <c r="CN732" s="1230"/>
      <c r="CO732" s="1231"/>
      <c r="CP732" s="1227"/>
    </row>
    <row r="733" spans="89:94">
      <c r="CK733" s="536"/>
      <c r="CL733" s="536"/>
      <c r="CM733" s="81"/>
      <c r="CN733" s="1230"/>
      <c r="CO733" s="1231"/>
      <c r="CP733" s="1227"/>
    </row>
    <row r="734" spans="89:94">
      <c r="CK734" s="536"/>
      <c r="CL734" s="536"/>
      <c r="CM734" s="81"/>
      <c r="CN734" s="1230"/>
      <c r="CO734" s="1231"/>
      <c r="CP734" s="1227"/>
    </row>
    <row r="735" spans="89:94">
      <c r="CK735" s="536"/>
      <c r="CL735" s="536"/>
      <c r="CM735" s="81"/>
      <c r="CN735" s="1230"/>
      <c r="CO735" s="1231"/>
      <c r="CP735" s="1227"/>
    </row>
    <row r="736" spans="89:94">
      <c r="CK736" s="536"/>
      <c r="CL736" s="536"/>
      <c r="CM736" s="81"/>
      <c r="CN736" s="1230"/>
      <c r="CO736" s="1231"/>
      <c r="CP736" s="1227"/>
    </row>
    <row r="737" spans="89:94">
      <c r="CK737" s="536"/>
      <c r="CL737" s="536"/>
      <c r="CM737" s="81"/>
      <c r="CN737" s="1230"/>
      <c r="CO737" s="1231"/>
      <c r="CP737" s="1227"/>
    </row>
    <row r="738" spans="89:94">
      <c r="CK738" s="536"/>
      <c r="CL738" s="536"/>
      <c r="CM738" s="81"/>
      <c r="CN738" s="1230"/>
      <c r="CO738" s="1231"/>
      <c r="CP738" s="1227"/>
    </row>
    <row r="739" spans="89:94">
      <c r="CK739" s="536"/>
      <c r="CL739" s="536"/>
      <c r="CM739" s="81"/>
      <c r="CN739" s="1230"/>
      <c r="CO739" s="1231"/>
      <c r="CP739" s="1227"/>
    </row>
    <row r="740" spans="89:94">
      <c r="CK740" s="536"/>
      <c r="CL740" s="536"/>
      <c r="CM740" s="81"/>
      <c r="CN740" s="1230"/>
      <c r="CO740" s="1231"/>
      <c r="CP740" s="1227"/>
    </row>
    <row r="741" spans="89:94">
      <c r="CK741" s="536"/>
      <c r="CL741" s="536"/>
      <c r="CM741" s="81"/>
      <c r="CN741" s="1230"/>
      <c r="CO741" s="1231"/>
      <c r="CP741" s="1227"/>
    </row>
    <row r="742" spans="89:94">
      <c r="CK742" s="536"/>
      <c r="CL742" s="536"/>
      <c r="CM742" s="81"/>
      <c r="CN742" s="1230"/>
      <c r="CO742" s="1231"/>
      <c r="CP742" s="1227"/>
    </row>
    <row r="743" spans="89:94">
      <c r="CK743" s="536"/>
      <c r="CL743" s="536"/>
      <c r="CM743" s="81"/>
      <c r="CN743" s="1230"/>
      <c r="CO743" s="1231"/>
      <c r="CP743" s="1227"/>
    </row>
    <row r="744" spans="89:94">
      <c r="CK744" s="536"/>
      <c r="CL744" s="536"/>
      <c r="CM744" s="81"/>
      <c r="CN744" s="1230"/>
      <c r="CO744" s="1231"/>
      <c r="CP744" s="1227"/>
    </row>
    <row r="745" spans="89:94">
      <c r="CK745" s="536"/>
      <c r="CL745" s="536"/>
      <c r="CM745" s="81"/>
      <c r="CN745" s="1230"/>
      <c r="CO745" s="1231"/>
      <c r="CP745" s="1227"/>
    </row>
    <row r="746" spans="89:94">
      <c r="CK746" s="536"/>
      <c r="CL746" s="536"/>
      <c r="CM746" s="81"/>
      <c r="CN746" s="1230"/>
      <c r="CO746" s="1231"/>
      <c r="CP746" s="1227"/>
    </row>
    <row r="747" spans="89:94">
      <c r="CK747" s="536"/>
      <c r="CL747" s="536"/>
      <c r="CM747" s="81"/>
      <c r="CN747" s="1230"/>
      <c r="CO747" s="1231"/>
      <c r="CP747" s="1227"/>
    </row>
    <row r="748" spans="89:94">
      <c r="CK748" s="536"/>
      <c r="CL748" s="536"/>
      <c r="CM748" s="81"/>
      <c r="CN748" s="1230"/>
      <c r="CO748" s="1231"/>
      <c r="CP748" s="1227"/>
    </row>
    <row r="749" spans="89:94">
      <c r="CK749" s="536"/>
      <c r="CL749" s="536"/>
      <c r="CM749" s="81"/>
      <c r="CN749" s="1230"/>
      <c r="CO749" s="1231"/>
      <c r="CP749" s="1227"/>
    </row>
    <row r="750" spans="89:94">
      <c r="CK750" s="536"/>
      <c r="CL750" s="536"/>
      <c r="CM750" s="81"/>
      <c r="CN750" s="1230"/>
      <c r="CO750" s="1231"/>
      <c r="CP750" s="1227"/>
    </row>
    <row r="751" spans="89:94">
      <c r="CK751" s="536"/>
      <c r="CL751" s="536"/>
      <c r="CM751" s="81"/>
      <c r="CN751" s="1230"/>
      <c r="CO751" s="1231"/>
      <c r="CP751" s="1227"/>
    </row>
    <row r="752" spans="89:94">
      <c r="CK752" s="536"/>
      <c r="CL752" s="536"/>
      <c r="CM752" s="81"/>
      <c r="CN752" s="1230"/>
      <c r="CO752" s="1231"/>
      <c r="CP752" s="1227"/>
    </row>
    <row r="753" spans="89:94">
      <c r="CK753" s="536"/>
      <c r="CL753" s="536"/>
      <c r="CM753" s="81"/>
      <c r="CN753" s="1230"/>
      <c r="CO753" s="1231"/>
      <c r="CP753" s="1227"/>
    </row>
    <row r="754" spans="89:94">
      <c r="CK754" s="536"/>
      <c r="CL754" s="536"/>
      <c r="CM754" s="81"/>
      <c r="CN754" s="1230"/>
      <c r="CO754" s="1231"/>
      <c r="CP754" s="1227"/>
    </row>
    <row r="755" spans="89:94">
      <c r="CK755" s="536"/>
      <c r="CL755" s="536"/>
      <c r="CM755" s="81"/>
      <c r="CN755" s="1230"/>
      <c r="CO755" s="1231"/>
      <c r="CP755" s="1227"/>
    </row>
    <row r="756" spans="89:94">
      <c r="CK756" s="536"/>
      <c r="CL756" s="536"/>
      <c r="CM756" s="81"/>
      <c r="CN756" s="1230"/>
      <c r="CO756" s="1231"/>
      <c r="CP756" s="1227"/>
    </row>
    <row r="757" spans="89:94">
      <c r="CK757" s="536"/>
      <c r="CL757" s="536"/>
      <c r="CM757" s="81"/>
      <c r="CN757" s="1230"/>
      <c r="CO757" s="1231"/>
      <c r="CP757" s="1227"/>
    </row>
    <row r="758" spans="89:94">
      <c r="CK758" s="536"/>
      <c r="CL758" s="536"/>
      <c r="CM758" s="81"/>
      <c r="CN758" s="1230"/>
      <c r="CO758" s="1231"/>
      <c r="CP758" s="1227"/>
    </row>
    <row r="759" spans="89:94">
      <c r="CK759" s="536"/>
      <c r="CL759" s="536"/>
      <c r="CM759" s="81"/>
      <c r="CN759" s="1230"/>
      <c r="CO759" s="1231"/>
      <c r="CP759" s="1227"/>
    </row>
    <row r="760" spans="89:94">
      <c r="CK760" s="536"/>
      <c r="CL760" s="536"/>
      <c r="CM760" s="81"/>
      <c r="CN760" s="1230"/>
      <c r="CO760" s="1231"/>
      <c r="CP760" s="1227"/>
    </row>
    <row r="761" spans="89:94">
      <c r="CK761" s="536"/>
      <c r="CL761" s="536"/>
      <c r="CM761" s="81"/>
      <c r="CN761" s="1230"/>
      <c r="CO761" s="1231"/>
      <c r="CP761" s="1227"/>
    </row>
    <row r="762" spans="89:94">
      <c r="CK762" s="536"/>
      <c r="CL762" s="536"/>
      <c r="CM762" s="81"/>
      <c r="CN762" s="1230"/>
      <c r="CO762" s="1231"/>
      <c r="CP762" s="1227"/>
    </row>
    <row r="763" spans="89:94">
      <c r="CK763" s="536"/>
      <c r="CL763" s="536"/>
      <c r="CM763" s="81"/>
      <c r="CN763" s="1230"/>
      <c r="CO763" s="1231"/>
      <c r="CP763" s="1227"/>
    </row>
    <row r="764" spans="89:94">
      <c r="CK764" s="536"/>
      <c r="CL764" s="536"/>
      <c r="CM764" s="81"/>
      <c r="CN764" s="1230"/>
      <c r="CO764" s="1231"/>
      <c r="CP764" s="1227"/>
    </row>
    <row r="765" spans="89:94">
      <c r="CK765" s="536"/>
      <c r="CL765" s="536"/>
      <c r="CM765" s="81"/>
      <c r="CN765" s="1230"/>
      <c r="CO765" s="1231"/>
      <c r="CP765" s="1227"/>
    </row>
    <row r="766" spans="89:94">
      <c r="CK766" s="536"/>
      <c r="CL766" s="536"/>
      <c r="CM766" s="81"/>
      <c r="CN766" s="1230"/>
      <c r="CO766" s="1231"/>
      <c r="CP766" s="1227"/>
    </row>
    <row r="767" spans="89:94">
      <c r="CK767" s="536"/>
      <c r="CL767" s="536"/>
      <c r="CM767" s="81"/>
      <c r="CN767" s="1230"/>
      <c r="CO767" s="1231"/>
      <c r="CP767" s="1227"/>
    </row>
    <row r="768" spans="89:94">
      <c r="CK768" s="536"/>
      <c r="CL768" s="536"/>
      <c r="CM768" s="81"/>
      <c r="CN768" s="1230"/>
      <c r="CO768" s="1231"/>
      <c r="CP768" s="1227"/>
    </row>
    <row r="769" spans="89:94">
      <c r="CK769" s="536"/>
      <c r="CL769" s="536"/>
      <c r="CM769" s="81"/>
      <c r="CN769" s="1230"/>
      <c r="CO769" s="1231"/>
      <c r="CP769" s="1227"/>
    </row>
    <row r="770" spans="89:94">
      <c r="CK770" s="536"/>
      <c r="CL770" s="536"/>
      <c r="CM770" s="81"/>
      <c r="CN770" s="1230"/>
      <c r="CO770" s="1231"/>
      <c r="CP770" s="1227"/>
    </row>
    <row r="771" spans="89:94">
      <c r="CK771" s="536"/>
      <c r="CL771" s="536"/>
      <c r="CM771" s="81"/>
      <c r="CN771" s="1230"/>
      <c r="CO771" s="1231"/>
      <c r="CP771" s="1227"/>
    </row>
    <row r="772" spans="89:94">
      <c r="CK772" s="536"/>
      <c r="CL772" s="536"/>
      <c r="CM772" s="81"/>
      <c r="CN772" s="1230"/>
      <c r="CO772" s="1231"/>
      <c r="CP772" s="1227"/>
    </row>
    <row r="773" spans="89:94">
      <c r="CK773" s="536"/>
      <c r="CL773" s="536"/>
      <c r="CM773" s="81"/>
      <c r="CN773" s="1230"/>
      <c r="CO773" s="1231"/>
      <c r="CP773" s="1227"/>
    </row>
    <row r="774" spans="89:94">
      <c r="CK774" s="536"/>
      <c r="CL774" s="536"/>
      <c r="CM774" s="81"/>
      <c r="CN774" s="1230"/>
      <c r="CO774" s="1231"/>
      <c r="CP774" s="1227"/>
    </row>
    <row r="775" spans="89:94">
      <c r="CK775" s="536"/>
      <c r="CL775" s="536"/>
      <c r="CM775" s="81"/>
      <c r="CN775" s="1230"/>
      <c r="CO775" s="1231"/>
      <c r="CP775" s="1227"/>
    </row>
    <row r="776" spans="89:94">
      <c r="CK776" s="536"/>
      <c r="CL776" s="536"/>
      <c r="CM776" s="81"/>
      <c r="CN776" s="1230"/>
      <c r="CO776" s="1231"/>
      <c r="CP776" s="1227"/>
    </row>
    <row r="777" spans="89:94">
      <c r="CK777" s="536"/>
      <c r="CL777" s="536"/>
      <c r="CM777" s="81"/>
      <c r="CN777" s="1230"/>
      <c r="CO777" s="1231"/>
      <c r="CP777" s="1227"/>
    </row>
    <row r="778" spans="89:94">
      <c r="CK778" s="536"/>
      <c r="CL778" s="536"/>
      <c r="CM778" s="81"/>
      <c r="CN778" s="1230"/>
      <c r="CO778" s="1231"/>
      <c r="CP778" s="1227"/>
    </row>
    <row r="779" spans="89:94">
      <c r="CK779" s="536"/>
      <c r="CL779" s="536"/>
      <c r="CM779" s="81"/>
      <c r="CN779" s="1230"/>
      <c r="CO779" s="1231"/>
      <c r="CP779" s="1227"/>
    </row>
    <row r="780" spans="89:94">
      <c r="CK780" s="536"/>
      <c r="CL780" s="536"/>
      <c r="CM780" s="81"/>
      <c r="CN780" s="1230"/>
      <c r="CO780" s="1231"/>
      <c r="CP780" s="1227"/>
    </row>
    <row r="781" spans="89:94">
      <c r="CK781" s="536"/>
      <c r="CL781" s="536"/>
      <c r="CM781" s="81"/>
      <c r="CN781" s="1230"/>
      <c r="CO781" s="1231"/>
      <c r="CP781" s="1227"/>
    </row>
    <row r="782" spans="89:94">
      <c r="CK782" s="536"/>
      <c r="CL782" s="536"/>
      <c r="CM782" s="81"/>
      <c r="CN782" s="1230"/>
      <c r="CO782" s="1231"/>
      <c r="CP782" s="1227"/>
    </row>
    <row r="783" spans="89:94">
      <c r="CK783" s="536"/>
      <c r="CL783" s="536"/>
      <c r="CM783" s="81"/>
      <c r="CN783" s="1230"/>
      <c r="CO783" s="1231"/>
      <c r="CP783" s="1227"/>
    </row>
    <row r="784" spans="89:94">
      <c r="CK784" s="536"/>
      <c r="CL784" s="536"/>
      <c r="CM784" s="81"/>
      <c r="CN784" s="1230"/>
      <c r="CO784" s="1231"/>
      <c r="CP784" s="1227"/>
    </row>
    <row r="785" spans="89:94">
      <c r="CK785" s="536"/>
      <c r="CL785" s="536"/>
      <c r="CM785" s="81"/>
      <c r="CN785" s="1230"/>
      <c r="CO785" s="1231"/>
      <c r="CP785" s="1227"/>
    </row>
    <row r="786" spans="89:94">
      <c r="CK786" s="536"/>
      <c r="CL786" s="536"/>
      <c r="CM786" s="81"/>
      <c r="CN786" s="1230"/>
      <c r="CO786" s="1231"/>
      <c r="CP786" s="1227"/>
    </row>
    <row r="787" spans="89:94">
      <c r="CK787" s="536"/>
      <c r="CL787" s="536"/>
      <c r="CM787" s="81"/>
      <c r="CN787" s="1230"/>
      <c r="CO787" s="1231"/>
      <c r="CP787" s="1227"/>
    </row>
    <row r="788" spans="89:94">
      <c r="CK788" s="536"/>
      <c r="CL788" s="536"/>
      <c r="CM788" s="81"/>
      <c r="CN788" s="1230"/>
      <c r="CO788" s="1231"/>
      <c r="CP788" s="1227"/>
    </row>
    <row r="789" spans="89:94">
      <c r="CK789" s="536"/>
      <c r="CL789" s="536"/>
      <c r="CM789" s="81"/>
      <c r="CN789" s="1230"/>
      <c r="CO789" s="1231"/>
      <c r="CP789" s="1227"/>
    </row>
    <row r="790" spans="89:94">
      <c r="CK790" s="536"/>
      <c r="CL790" s="536"/>
      <c r="CM790" s="81"/>
      <c r="CN790" s="1230"/>
      <c r="CO790" s="1231"/>
      <c r="CP790" s="1227"/>
    </row>
    <row r="791" spans="89:94">
      <c r="CK791" s="536"/>
      <c r="CL791" s="536"/>
      <c r="CM791" s="81"/>
      <c r="CN791" s="1230"/>
      <c r="CO791" s="1231"/>
      <c r="CP791" s="1227"/>
    </row>
    <row r="792" spans="89:94">
      <c r="CK792" s="536"/>
      <c r="CL792" s="536"/>
      <c r="CM792" s="81"/>
      <c r="CN792" s="1230"/>
      <c r="CO792" s="1231"/>
      <c r="CP792" s="1227"/>
    </row>
    <row r="793" spans="89:94">
      <c r="CK793" s="536"/>
      <c r="CL793" s="536"/>
      <c r="CM793" s="81"/>
      <c r="CN793" s="1230"/>
      <c r="CO793" s="1231"/>
      <c r="CP793" s="1227"/>
    </row>
    <row r="794" spans="89:94">
      <c r="CK794" s="536"/>
      <c r="CL794" s="536"/>
      <c r="CM794" s="81"/>
      <c r="CN794" s="1230"/>
      <c r="CO794" s="1231"/>
      <c r="CP794" s="1227"/>
    </row>
    <row r="795" spans="89:94">
      <c r="CK795" s="536"/>
      <c r="CL795" s="536"/>
      <c r="CM795" s="81"/>
      <c r="CN795" s="1230"/>
      <c r="CO795" s="1231"/>
      <c r="CP795" s="1227"/>
    </row>
    <row r="796" spans="89:94">
      <c r="CK796" s="536"/>
      <c r="CL796" s="536"/>
      <c r="CM796" s="81"/>
      <c r="CN796" s="1230"/>
      <c r="CO796" s="1231"/>
      <c r="CP796" s="1227"/>
    </row>
    <row r="797" spans="89:94">
      <c r="CK797" s="536"/>
      <c r="CL797" s="536"/>
      <c r="CM797" s="81"/>
      <c r="CN797" s="1230"/>
      <c r="CO797" s="1231"/>
      <c r="CP797" s="1227"/>
    </row>
    <row r="798" spans="89:94">
      <c r="CK798" s="536"/>
      <c r="CL798" s="536"/>
      <c r="CM798" s="81"/>
      <c r="CN798" s="1230"/>
      <c r="CO798" s="1231"/>
      <c r="CP798" s="1227"/>
    </row>
    <row r="799" spans="89:94">
      <c r="CK799" s="536"/>
      <c r="CL799" s="536"/>
      <c r="CM799" s="81"/>
      <c r="CN799" s="1230"/>
      <c r="CO799" s="1231"/>
      <c r="CP799" s="1227"/>
    </row>
    <row r="800" spans="89:94">
      <c r="CK800" s="536"/>
      <c r="CL800" s="536"/>
      <c r="CM800" s="81"/>
      <c r="CN800" s="1230"/>
      <c r="CO800" s="1231"/>
      <c r="CP800" s="1227"/>
    </row>
    <row r="801" spans="89:94">
      <c r="CK801" s="536"/>
      <c r="CL801" s="536"/>
      <c r="CM801" s="81"/>
      <c r="CN801" s="1230"/>
      <c r="CO801" s="1231"/>
      <c r="CP801" s="1227"/>
    </row>
    <row r="802" spans="89:94">
      <c r="CK802" s="536"/>
      <c r="CL802" s="536"/>
      <c r="CM802" s="81"/>
      <c r="CN802" s="1230"/>
      <c r="CO802" s="1231"/>
      <c r="CP802" s="1227"/>
    </row>
    <row r="803" spans="89:94">
      <c r="CK803" s="536"/>
      <c r="CL803" s="536"/>
      <c r="CM803" s="81"/>
      <c r="CN803" s="1230"/>
      <c r="CO803" s="1231"/>
      <c r="CP803" s="1227"/>
    </row>
    <row r="804" spans="89:94">
      <c r="CK804" s="536"/>
      <c r="CL804" s="536"/>
      <c r="CM804" s="81"/>
      <c r="CN804" s="1230"/>
      <c r="CO804" s="1231"/>
      <c r="CP804" s="1227"/>
    </row>
    <row r="805" spans="89:94">
      <c r="CK805" s="536"/>
      <c r="CL805" s="536"/>
      <c r="CM805" s="81"/>
      <c r="CN805" s="1230"/>
      <c r="CO805" s="1231"/>
      <c r="CP805" s="1227"/>
    </row>
    <row r="806" spans="89:94">
      <c r="CK806" s="536"/>
      <c r="CL806" s="536"/>
      <c r="CM806" s="81"/>
      <c r="CN806" s="1230"/>
      <c r="CO806" s="1231"/>
      <c r="CP806" s="1227"/>
    </row>
    <row r="807" spans="89:94">
      <c r="CK807" s="536"/>
      <c r="CL807" s="536"/>
      <c r="CM807" s="81"/>
      <c r="CN807" s="1230"/>
      <c r="CO807" s="1231"/>
      <c r="CP807" s="1227"/>
    </row>
    <row r="808" spans="89:94">
      <c r="CK808" s="536"/>
      <c r="CL808" s="536"/>
      <c r="CM808" s="81"/>
      <c r="CN808" s="1230"/>
      <c r="CO808" s="1231"/>
      <c r="CP808" s="1227"/>
    </row>
    <row r="809" spans="89:94">
      <c r="CK809" s="536"/>
      <c r="CL809" s="536"/>
      <c r="CM809" s="81"/>
      <c r="CN809" s="1230"/>
      <c r="CO809" s="1231"/>
      <c r="CP809" s="1227"/>
    </row>
    <row r="810" spans="89:94">
      <c r="CK810" s="536"/>
      <c r="CL810" s="536"/>
      <c r="CM810" s="81"/>
      <c r="CN810" s="1230"/>
      <c r="CO810" s="1231"/>
      <c r="CP810" s="1227"/>
    </row>
    <row r="811" spans="89:94">
      <c r="CK811" s="536"/>
      <c r="CL811" s="536"/>
      <c r="CM811" s="81"/>
      <c r="CN811" s="1230"/>
      <c r="CO811" s="1231"/>
      <c r="CP811" s="1227"/>
    </row>
    <row r="812" spans="89:94">
      <c r="CK812" s="536"/>
      <c r="CL812" s="536"/>
      <c r="CM812" s="81"/>
      <c r="CN812" s="1230"/>
      <c r="CO812" s="1231"/>
      <c r="CP812" s="1227"/>
    </row>
    <row r="813" spans="89:94">
      <c r="CK813" s="536"/>
      <c r="CL813" s="536"/>
      <c r="CM813" s="81"/>
      <c r="CN813" s="1230"/>
      <c r="CO813" s="1231"/>
      <c r="CP813" s="1227"/>
    </row>
    <row r="814" spans="89:94">
      <c r="CK814" s="536"/>
      <c r="CL814" s="536"/>
      <c r="CM814" s="81"/>
      <c r="CN814" s="1230"/>
      <c r="CO814" s="1231"/>
      <c r="CP814" s="1227"/>
    </row>
    <row r="815" spans="89:94">
      <c r="CK815" s="536"/>
      <c r="CL815" s="536"/>
      <c r="CM815" s="81"/>
      <c r="CN815" s="1230"/>
      <c r="CO815" s="1231"/>
      <c r="CP815" s="1227"/>
    </row>
    <row r="816" spans="89:94">
      <c r="CK816" s="536"/>
      <c r="CL816" s="536"/>
      <c r="CM816" s="81"/>
      <c r="CN816" s="1230"/>
      <c r="CO816" s="1231"/>
      <c r="CP816" s="1227"/>
    </row>
    <row r="817" spans="89:94">
      <c r="CK817" s="536"/>
      <c r="CL817" s="536"/>
      <c r="CM817" s="81"/>
      <c r="CN817" s="1230"/>
      <c r="CO817" s="1231"/>
      <c r="CP817" s="1227"/>
    </row>
    <row r="818" spans="89:94">
      <c r="CK818" s="536"/>
      <c r="CL818" s="536"/>
      <c r="CM818" s="81"/>
      <c r="CN818" s="1230"/>
      <c r="CO818" s="1231"/>
      <c r="CP818" s="1227"/>
    </row>
    <row r="819" spans="89:94">
      <c r="CK819" s="536"/>
      <c r="CL819" s="536"/>
      <c r="CM819" s="81"/>
      <c r="CN819" s="1230"/>
      <c r="CO819" s="1231"/>
      <c r="CP819" s="1227"/>
    </row>
    <row r="820" spans="89:94">
      <c r="CK820" s="536"/>
      <c r="CL820" s="536"/>
      <c r="CM820" s="81"/>
      <c r="CN820" s="1230"/>
      <c r="CO820" s="1231"/>
      <c r="CP820" s="1227"/>
    </row>
    <row r="821" spans="89:94">
      <c r="CK821" s="536"/>
      <c r="CL821" s="536"/>
      <c r="CM821" s="81"/>
      <c r="CN821" s="1230"/>
      <c r="CO821" s="1231"/>
      <c r="CP821" s="1227"/>
    </row>
    <row r="822" spans="89:94">
      <c r="CK822" s="536"/>
      <c r="CL822" s="536"/>
      <c r="CM822" s="81"/>
      <c r="CN822" s="1230"/>
      <c r="CO822" s="1231"/>
      <c r="CP822" s="1227"/>
    </row>
    <row r="823" spans="89:94">
      <c r="CK823" s="536"/>
      <c r="CL823" s="536"/>
      <c r="CM823" s="81"/>
      <c r="CN823" s="1230"/>
      <c r="CO823" s="1231"/>
      <c r="CP823" s="1227"/>
    </row>
    <row r="824" spans="89:94">
      <c r="CK824" s="536"/>
      <c r="CL824" s="536"/>
      <c r="CM824" s="81"/>
      <c r="CN824" s="1230"/>
      <c r="CO824" s="1231"/>
      <c r="CP824" s="1227"/>
    </row>
    <row r="825" spans="89:94">
      <c r="CK825" s="536"/>
      <c r="CL825" s="536"/>
      <c r="CM825" s="81"/>
      <c r="CN825" s="1230"/>
      <c r="CO825" s="1231"/>
      <c r="CP825" s="1227"/>
    </row>
    <row r="826" spans="89:94">
      <c r="CK826" s="536"/>
      <c r="CL826" s="536"/>
      <c r="CM826" s="81"/>
      <c r="CN826" s="1230"/>
      <c r="CO826" s="1231"/>
      <c r="CP826" s="1227"/>
    </row>
    <row r="827" spans="89:94">
      <c r="CK827" s="536"/>
      <c r="CL827" s="536"/>
      <c r="CM827" s="81"/>
      <c r="CN827" s="1230"/>
      <c r="CO827" s="1231"/>
      <c r="CP827" s="1227"/>
    </row>
    <row r="828" spans="89:94">
      <c r="CK828" s="536"/>
      <c r="CL828" s="536"/>
      <c r="CM828" s="81"/>
      <c r="CN828" s="1230"/>
      <c r="CO828" s="1231"/>
      <c r="CP828" s="1227"/>
    </row>
    <row r="829" spans="89:94">
      <c r="CK829" s="536"/>
      <c r="CL829" s="536"/>
      <c r="CM829" s="81"/>
      <c r="CN829" s="1230"/>
      <c r="CO829" s="1231"/>
      <c r="CP829" s="1227"/>
    </row>
    <row r="830" spans="89:94">
      <c r="CK830" s="536"/>
      <c r="CL830" s="536"/>
      <c r="CM830" s="81"/>
      <c r="CN830" s="1230"/>
      <c r="CO830" s="1231"/>
      <c r="CP830" s="1227"/>
    </row>
    <row r="831" spans="89:94">
      <c r="CK831" s="536"/>
      <c r="CL831" s="536"/>
      <c r="CM831" s="81"/>
      <c r="CN831" s="1230"/>
      <c r="CO831" s="1231"/>
      <c r="CP831" s="1227"/>
    </row>
    <row r="832" spans="89:94">
      <c r="CK832" s="536"/>
      <c r="CL832" s="536"/>
      <c r="CM832" s="81"/>
      <c r="CN832" s="1230"/>
      <c r="CO832" s="1231"/>
      <c r="CP832" s="1227"/>
    </row>
    <row r="833" spans="89:94">
      <c r="CK833" s="536"/>
      <c r="CL833" s="536"/>
      <c r="CM833" s="81"/>
      <c r="CN833" s="1230"/>
      <c r="CO833" s="1231"/>
      <c r="CP833" s="1227"/>
    </row>
    <row r="834" spans="89:94">
      <c r="CK834" s="536"/>
      <c r="CL834" s="536"/>
      <c r="CM834" s="81"/>
      <c r="CN834" s="1230"/>
      <c r="CO834" s="1231"/>
      <c r="CP834" s="1227"/>
    </row>
    <row r="835" spans="89:94">
      <c r="CK835" s="536"/>
      <c r="CL835" s="536"/>
      <c r="CM835" s="81"/>
      <c r="CN835" s="1230"/>
      <c r="CO835" s="1231"/>
      <c r="CP835" s="1227"/>
    </row>
    <row r="836" spans="89:94">
      <c r="CK836" s="536"/>
      <c r="CL836" s="536"/>
      <c r="CM836" s="81"/>
      <c r="CN836" s="1230"/>
      <c r="CO836" s="1231"/>
      <c r="CP836" s="1227"/>
    </row>
    <row r="837" spans="89:94">
      <c r="CK837" s="536"/>
      <c r="CL837" s="536"/>
      <c r="CM837" s="81"/>
      <c r="CN837" s="1230"/>
      <c r="CO837" s="1231"/>
      <c r="CP837" s="1227"/>
    </row>
    <row r="838" spans="89:94">
      <c r="CK838" s="536"/>
      <c r="CL838" s="536"/>
      <c r="CM838" s="81"/>
      <c r="CN838" s="1230"/>
      <c r="CO838" s="1231"/>
      <c r="CP838" s="1227"/>
    </row>
    <row r="839" spans="89:94">
      <c r="CK839" s="536"/>
      <c r="CL839" s="536"/>
      <c r="CM839" s="81"/>
      <c r="CN839" s="1230"/>
      <c r="CO839" s="1231"/>
      <c r="CP839" s="1227"/>
    </row>
    <row r="840" spans="89:94">
      <c r="CK840" s="536"/>
      <c r="CL840" s="536"/>
      <c r="CM840" s="81"/>
      <c r="CN840" s="1230"/>
      <c r="CO840" s="1231"/>
      <c r="CP840" s="1227"/>
    </row>
    <row r="841" spans="89:94">
      <c r="CK841" s="536"/>
      <c r="CL841" s="536"/>
      <c r="CM841" s="81"/>
      <c r="CN841" s="1230"/>
      <c r="CO841" s="1231"/>
      <c r="CP841" s="1227"/>
    </row>
    <row r="842" spans="89:94">
      <c r="CK842" s="536"/>
      <c r="CL842" s="536"/>
      <c r="CM842" s="81"/>
      <c r="CN842" s="1230"/>
      <c r="CO842" s="1231"/>
      <c r="CP842" s="1227"/>
    </row>
    <row r="843" spans="89:94">
      <c r="CK843" s="536"/>
      <c r="CL843" s="536"/>
      <c r="CM843" s="81"/>
      <c r="CN843" s="1230"/>
      <c r="CO843" s="1231"/>
      <c r="CP843" s="1227"/>
    </row>
    <row r="844" spans="89:94">
      <c r="CK844" s="536"/>
      <c r="CL844" s="536"/>
      <c r="CM844" s="81"/>
      <c r="CN844" s="1230"/>
      <c r="CO844" s="1231"/>
      <c r="CP844" s="1227"/>
    </row>
    <row r="845" spans="89:94">
      <c r="CK845" s="536"/>
      <c r="CL845" s="536"/>
      <c r="CM845" s="81"/>
      <c r="CN845" s="1230"/>
      <c r="CO845" s="1231"/>
      <c r="CP845" s="1227"/>
    </row>
    <row r="846" spans="89:94">
      <c r="CK846" s="536"/>
      <c r="CL846" s="536"/>
      <c r="CM846" s="81"/>
      <c r="CN846" s="1230"/>
      <c r="CO846" s="1231"/>
      <c r="CP846" s="1227"/>
    </row>
    <row r="847" spans="89:94">
      <c r="CK847" s="536"/>
      <c r="CL847" s="536"/>
      <c r="CM847" s="81"/>
      <c r="CN847" s="1230"/>
      <c r="CO847" s="1231"/>
      <c r="CP847" s="1227"/>
    </row>
    <row r="848" spans="89:94">
      <c r="CK848" s="536"/>
      <c r="CL848" s="536"/>
      <c r="CM848" s="81"/>
      <c r="CN848" s="1230"/>
      <c r="CO848" s="1231"/>
      <c r="CP848" s="1227"/>
    </row>
    <row r="849" spans="89:94">
      <c r="CK849" s="536"/>
      <c r="CL849" s="536"/>
      <c r="CM849" s="81"/>
      <c r="CN849" s="1230"/>
      <c r="CO849" s="1231"/>
      <c r="CP849" s="1227"/>
    </row>
    <row r="850" spans="89:94">
      <c r="CK850" s="536"/>
      <c r="CL850" s="536"/>
      <c r="CM850" s="81"/>
      <c r="CN850" s="1230"/>
      <c r="CO850" s="1231"/>
      <c r="CP850" s="1227"/>
    </row>
    <row r="851" spans="89:94">
      <c r="CK851" s="536"/>
      <c r="CL851" s="536"/>
      <c r="CM851" s="81"/>
      <c r="CN851" s="1230"/>
      <c r="CO851" s="1231"/>
      <c r="CP851" s="1227"/>
    </row>
    <row r="852" spans="89:94">
      <c r="CK852" s="536"/>
      <c r="CL852" s="536"/>
      <c r="CM852" s="81"/>
      <c r="CN852" s="1230"/>
      <c r="CO852" s="1231"/>
      <c r="CP852" s="1227"/>
    </row>
    <row r="853" spans="89:94">
      <c r="CK853" s="536"/>
      <c r="CL853" s="536"/>
      <c r="CM853" s="81"/>
      <c r="CN853" s="1230"/>
      <c r="CO853" s="1231"/>
      <c r="CP853" s="1227"/>
    </row>
    <row r="854" spans="89:94">
      <c r="CK854" s="536"/>
      <c r="CL854" s="536"/>
      <c r="CM854" s="81"/>
      <c r="CN854" s="1230"/>
      <c r="CO854" s="1231"/>
      <c r="CP854" s="1227"/>
    </row>
    <row r="855" spans="89:94">
      <c r="CK855" s="536"/>
      <c r="CL855" s="536"/>
      <c r="CM855" s="81"/>
      <c r="CN855" s="1230"/>
      <c r="CO855" s="1231"/>
      <c r="CP855" s="1227"/>
    </row>
    <row r="856" spans="89:94">
      <c r="CK856" s="536"/>
      <c r="CL856" s="536"/>
      <c r="CM856" s="81"/>
      <c r="CN856" s="1230"/>
      <c r="CO856" s="1231"/>
      <c r="CP856" s="1227"/>
    </row>
    <row r="857" spans="89:94">
      <c r="CK857" s="536"/>
      <c r="CL857" s="536"/>
      <c r="CM857" s="81"/>
      <c r="CN857" s="1230"/>
      <c r="CO857" s="1231"/>
      <c r="CP857" s="1227"/>
    </row>
    <row r="858" spans="89:94">
      <c r="CK858" s="536"/>
      <c r="CL858" s="536"/>
      <c r="CM858" s="81"/>
      <c r="CN858" s="1230"/>
      <c r="CO858" s="1231"/>
      <c r="CP858" s="1227"/>
    </row>
    <row r="859" spans="89:94">
      <c r="CK859" s="536"/>
      <c r="CL859" s="536"/>
      <c r="CM859" s="81"/>
      <c r="CN859" s="1230"/>
      <c r="CO859" s="1231"/>
      <c r="CP859" s="1227"/>
    </row>
    <row r="860" spans="89:94">
      <c r="CK860" s="536"/>
      <c r="CL860" s="536"/>
      <c r="CM860" s="81"/>
      <c r="CN860" s="1230"/>
      <c r="CO860" s="1231"/>
      <c r="CP860" s="1227"/>
    </row>
    <row r="861" spans="89:94">
      <c r="CK861" s="536"/>
      <c r="CL861" s="536"/>
      <c r="CM861" s="81"/>
      <c r="CN861" s="1230"/>
      <c r="CO861" s="1231"/>
      <c r="CP861" s="1227"/>
    </row>
    <row r="862" spans="89:94">
      <c r="CK862" s="536"/>
      <c r="CL862" s="536"/>
      <c r="CM862" s="81"/>
      <c r="CN862" s="1230"/>
      <c r="CO862" s="1231"/>
      <c r="CP862" s="1227"/>
    </row>
    <row r="863" spans="89:94">
      <c r="CK863" s="536"/>
      <c r="CL863" s="536"/>
      <c r="CM863" s="81"/>
      <c r="CN863" s="1230"/>
      <c r="CO863" s="1231"/>
      <c r="CP863" s="1227"/>
    </row>
    <row r="864" spans="89:94">
      <c r="CK864" s="536"/>
      <c r="CL864" s="536"/>
      <c r="CM864" s="81"/>
      <c r="CN864" s="1230"/>
      <c r="CO864" s="1231"/>
      <c r="CP864" s="1227"/>
    </row>
    <row r="865" spans="89:94">
      <c r="CK865" s="536"/>
      <c r="CL865" s="536"/>
      <c r="CM865" s="81"/>
      <c r="CN865" s="1230"/>
      <c r="CO865" s="1231"/>
      <c r="CP865" s="1227"/>
    </row>
    <row r="866" spans="89:94">
      <c r="CK866" s="536"/>
      <c r="CL866" s="536"/>
      <c r="CM866" s="81"/>
      <c r="CN866" s="1230"/>
      <c r="CO866" s="1231"/>
      <c r="CP866" s="1227"/>
    </row>
    <row r="867" spans="89:94">
      <c r="CK867" s="536"/>
      <c r="CL867" s="536"/>
      <c r="CM867" s="81"/>
      <c r="CN867" s="1230"/>
      <c r="CO867" s="1231"/>
      <c r="CP867" s="1227"/>
    </row>
    <row r="868" spans="89:94">
      <c r="CK868" s="536"/>
      <c r="CL868" s="536"/>
      <c r="CM868" s="81"/>
      <c r="CN868" s="1230"/>
      <c r="CO868" s="1231"/>
      <c r="CP868" s="1227"/>
    </row>
    <row r="869" spans="89:94">
      <c r="CK869" s="536"/>
      <c r="CL869" s="536"/>
      <c r="CM869" s="81"/>
      <c r="CN869" s="1230"/>
      <c r="CO869" s="1231"/>
      <c r="CP869" s="1227"/>
    </row>
    <row r="870" spans="89:94">
      <c r="CK870" s="536"/>
      <c r="CL870" s="536"/>
      <c r="CM870" s="81"/>
      <c r="CN870" s="1230"/>
      <c r="CO870" s="1231"/>
      <c r="CP870" s="1227"/>
    </row>
    <row r="871" spans="89:94">
      <c r="CK871" s="536"/>
      <c r="CL871" s="536"/>
      <c r="CM871" s="81"/>
      <c r="CN871" s="1230"/>
      <c r="CO871" s="1231"/>
      <c r="CP871" s="1227"/>
    </row>
    <row r="872" spans="89:94">
      <c r="CK872" s="536"/>
      <c r="CL872" s="536"/>
      <c r="CM872" s="81"/>
      <c r="CN872" s="1230"/>
      <c r="CO872" s="1231"/>
      <c r="CP872" s="1227"/>
    </row>
    <row r="873" spans="89:94">
      <c r="CK873" s="536"/>
      <c r="CL873" s="536"/>
      <c r="CM873" s="81"/>
      <c r="CN873" s="1230"/>
      <c r="CO873" s="1231"/>
      <c r="CP873" s="1227"/>
    </row>
    <row r="874" spans="89:94">
      <c r="CK874" s="536"/>
      <c r="CL874" s="536"/>
      <c r="CM874" s="81"/>
      <c r="CN874" s="1230"/>
      <c r="CO874" s="1231"/>
      <c r="CP874" s="1227"/>
    </row>
    <row r="875" spans="89:94">
      <c r="CK875" s="536"/>
      <c r="CL875" s="536"/>
      <c r="CM875" s="81"/>
      <c r="CN875" s="1230"/>
      <c r="CO875" s="1231"/>
      <c r="CP875" s="1227"/>
    </row>
    <row r="876" spans="89:94">
      <c r="CK876" s="536"/>
      <c r="CL876" s="536"/>
      <c r="CM876" s="81"/>
      <c r="CN876" s="1230"/>
      <c r="CO876" s="1231"/>
      <c r="CP876" s="1227"/>
    </row>
    <row r="877" spans="89:94">
      <c r="CK877" s="536"/>
      <c r="CL877" s="536"/>
      <c r="CM877" s="81"/>
      <c r="CN877" s="1230"/>
      <c r="CO877" s="1231"/>
      <c r="CP877" s="1227"/>
    </row>
    <row r="878" spans="89:94">
      <c r="CK878" s="536"/>
      <c r="CL878" s="536"/>
      <c r="CM878" s="81"/>
      <c r="CN878" s="1230"/>
      <c r="CO878" s="1231"/>
      <c r="CP878" s="1227"/>
    </row>
    <row r="879" spans="89:94">
      <c r="CK879" s="536"/>
      <c r="CL879" s="536"/>
      <c r="CM879" s="81"/>
      <c r="CN879" s="1230"/>
      <c r="CO879" s="1231"/>
      <c r="CP879" s="1227"/>
    </row>
    <row r="880" spans="89:94">
      <c r="CK880" s="536"/>
      <c r="CL880" s="536"/>
      <c r="CM880" s="81"/>
      <c r="CN880" s="1230"/>
      <c r="CO880" s="1231"/>
      <c r="CP880" s="1227"/>
    </row>
    <row r="881" spans="89:94">
      <c r="CK881" s="536"/>
      <c r="CL881" s="536"/>
      <c r="CM881" s="81"/>
      <c r="CN881" s="1230"/>
      <c r="CO881" s="1231"/>
      <c r="CP881" s="1227"/>
    </row>
    <row r="882" spans="89:94">
      <c r="CK882" s="536"/>
      <c r="CL882" s="536"/>
      <c r="CM882" s="81"/>
      <c r="CN882" s="1230"/>
      <c r="CO882" s="1231"/>
      <c r="CP882" s="1227"/>
    </row>
    <row r="883" spans="89:94">
      <c r="CK883" s="536"/>
      <c r="CL883" s="536"/>
      <c r="CM883" s="81"/>
      <c r="CN883" s="1230"/>
      <c r="CO883" s="1231"/>
      <c r="CP883" s="1227"/>
    </row>
    <row r="884" spans="89:94">
      <c r="CK884" s="536"/>
      <c r="CL884" s="536"/>
      <c r="CM884" s="81"/>
      <c r="CN884" s="1230"/>
      <c r="CO884" s="1231"/>
      <c r="CP884" s="1227"/>
    </row>
    <row r="885" spans="89:94">
      <c r="CK885" s="536"/>
      <c r="CL885" s="536"/>
      <c r="CM885" s="81"/>
      <c r="CN885" s="1230"/>
      <c r="CO885" s="1231"/>
      <c r="CP885" s="1227"/>
    </row>
    <row r="886" spans="89:94">
      <c r="CK886" s="536"/>
      <c r="CL886" s="536"/>
      <c r="CM886" s="81"/>
      <c r="CN886" s="1230"/>
      <c r="CO886" s="1231"/>
      <c r="CP886" s="1227"/>
    </row>
    <row r="887" spans="89:94">
      <c r="CK887" s="536"/>
      <c r="CL887" s="536"/>
      <c r="CM887" s="81"/>
      <c r="CN887" s="1230"/>
      <c r="CO887" s="1231"/>
      <c r="CP887" s="1227"/>
    </row>
    <row r="888" spans="89:94">
      <c r="CK888" s="536"/>
      <c r="CL888" s="536"/>
      <c r="CM888" s="81"/>
      <c r="CN888" s="1230"/>
      <c r="CO888" s="1231"/>
      <c r="CP888" s="1227"/>
    </row>
    <row r="889" spans="89:94">
      <c r="CK889" s="536"/>
      <c r="CL889" s="536"/>
      <c r="CM889" s="81"/>
      <c r="CN889" s="1230"/>
      <c r="CO889" s="1231"/>
      <c r="CP889" s="1227"/>
    </row>
    <row r="890" spans="89:94">
      <c r="CK890" s="536"/>
      <c r="CL890" s="536"/>
      <c r="CM890" s="81"/>
      <c r="CN890" s="1230"/>
      <c r="CO890" s="1231"/>
      <c r="CP890" s="1227"/>
    </row>
    <row r="891" spans="89:94">
      <c r="CK891" s="536"/>
      <c r="CL891" s="536"/>
      <c r="CM891" s="81"/>
      <c r="CN891" s="1230"/>
      <c r="CO891" s="1231"/>
      <c r="CP891" s="1227"/>
    </row>
    <row r="892" spans="89:94">
      <c r="CK892" s="536"/>
      <c r="CL892" s="536"/>
      <c r="CM892" s="81"/>
      <c r="CN892" s="1230"/>
      <c r="CO892" s="1231"/>
      <c r="CP892" s="1227"/>
    </row>
    <row r="893" spans="89:94">
      <c r="CK893" s="536"/>
      <c r="CL893" s="536"/>
      <c r="CM893" s="81"/>
      <c r="CN893" s="1230"/>
      <c r="CO893" s="1231"/>
      <c r="CP893" s="1227"/>
    </row>
    <row r="894" spans="89:94">
      <c r="CK894" s="536"/>
      <c r="CL894" s="536"/>
      <c r="CM894" s="81"/>
      <c r="CN894" s="1230"/>
      <c r="CO894" s="1231"/>
      <c r="CP894" s="1227"/>
    </row>
    <row r="895" spans="89:94">
      <c r="CK895" s="536"/>
      <c r="CL895" s="536"/>
      <c r="CM895" s="81"/>
      <c r="CN895" s="1230"/>
      <c r="CO895" s="1231"/>
      <c r="CP895" s="1227"/>
    </row>
    <row r="896" spans="89:94">
      <c r="CK896" s="536"/>
      <c r="CL896" s="536"/>
      <c r="CM896" s="81"/>
      <c r="CN896" s="1230"/>
      <c r="CO896" s="1231"/>
      <c r="CP896" s="1227"/>
    </row>
    <row r="897" spans="89:94">
      <c r="CK897" s="536"/>
      <c r="CL897" s="536"/>
      <c r="CM897" s="81"/>
      <c r="CN897" s="1230"/>
      <c r="CO897" s="1231"/>
      <c r="CP897" s="1227"/>
    </row>
    <row r="898" spans="89:94">
      <c r="CK898" s="536"/>
      <c r="CL898" s="536"/>
      <c r="CM898" s="81"/>
      <c r="CN898" s="1230"/>
      <c r="CO898" s="1231"/>
      <c r="CP898" s="1227"/>
    </row>
    <row r="899" spans="89:94">
      <c r="CK899" s="536"/>
      <c r="CL899" s="536"/>
      <c r="CM899" s="81"/>
      <c r="CN899" s="1230"/>
      <c r="CO899" s="1231"/>
      <c r="CP899" s="1227"/>
    </row>
    <row r="900" spans="89:94">
      <c r="CK900" s="536"/>
      <c r="CL900" s="536"/>
      <c r="CM900" s="81"/>
      <c r="CN900" s="1230"/>
      <c r="CO900" s="1231"/>
      <c r="CP900" s="1227"/>
    </row>
    <row r="901" spans="89:94">
      <c r="CK901" s="536"/>
      <c r="CL901" s="536"/>
      <c r="CM901" s="81"/>
      <c r="CN901" s="1230"/>
      <c r="CO901" s="1231"/>
      <c r="CP901" s="1227"/>
    </row>
    <row r="902" spans="89:94">
      <c r="CK902" s="536"/>
      <c r="CL902" s="536"/>
      <c r="CM902" s="81"/>
      <c r="CN902" s="1230"/>
      <c r="CO902" s="1231"/>
      <c r="CP902" s="1227"/>
    </row>
    <row r="903" spans="89:94">
      <c r="CK903" s="536"/>
      <c r="CL903" s="536"/>
      <c r="CM903" s="81"/>
      <c r="CN903" s="1230"/>
      <c r="CO903" s="1231"/>
      <c r="CP903" s="1227"/>
    </row>
    <row r="904" spans="89:94">
      <c r="CK904" s="536"/>
      <c r="CL904" s="536"/>
      <c r="CM904" s="81"/>
      <c r="CN904" s="1230"/>
      <c r="CO904" s="1231"/>
      <c r="CP904" s="1227"/>
    </row>
    <row r="905" spans="89:94">
      <c r="CK905" s="536"/>
      <c r="CL905" s="536"/>
      <c r="CM905" s="81"/>
      <c r="CN905" s="1230"/>
      <c r="CO905" s="1231"/>
      <c r="CP905" s="1227"/>
    </row>
    <row r="906" spans="89:94">
      <c r="CK906" s="536"/>
      <c r="CL906" s="536"/>
      <c r="CM906" s="81"/>
      <c r="CN906" s="1230"/>
      <c r="CO906" s="1231"/>
      <c r="CP906" s="1227"/>
    </row>
    <row r="907" spans="89:94">
      <c r="CK907" s="536"/>
      <c r="CL907" s="536"/>
      <c r="CM907" s="81"/>
      <c r="CN907" s="1230"/>
      <c r="CO907" s="1231"/>
      <c r="CP907" s="1227"/>
    </row>
    <row r="908" spans="89:94">
      <c r="CK908" s="536"/>
      <c r="CL908" s="536"/>
      <c r="CM908" s="81"/>
      <c r="CN908" s="1230"/>
      <c r="CO908" s="1231"/>
      <c r="CP908" s="1227"/>
    </row>
    <row r="909" spans="89:94">
      <c r="CK909" s="536"/>
      <c r="CL909" s="536"/>
      <c r="CM909" s="81"/>
      <c r="CN909" s="1230"/>
      <c r="CO909" s="1231"/>
      <c r="CP909" s="1227"/>
    </row>
    <row r="910" spans="89:94">
      <c r="CK910" s="536"/>
      <c r="CL910" s="536"/>
      <c r="CM910" s="81"/>
      <c r="CN910" s="1230"/>
      <c r="CO910" s="1231"/>
      <c r="CP910" s="1227"/>
    </row>
    <row r="911" spans="89:94">
      <c r="CK911" s="536"/>
      <c r="CL911" s="536"/>
      <c r="CM911" s="81"/>
      <c r="CN911" s="1230"/>
      <c r="CO911" s="1231"/>
      <c r="CP911" s="1227"/>
    </row>
    <row r="912" spans="89:94">
      <c r="CK912" s="536"/>
      <c r="CL912" s="536"/>
      <c r="CM912" s="81"/>
      <c r="CN912" s="1230"/>
      <c r="CO912" s="1231"/>
      <c r="CP912" s="1227"/>
    </row>
    <row r="913" spans="89:94">
      <c r="CK913" s="536"/>
      <c r="CL913" s="536"/>
      <c r="CM913" s="81"/>
      <c r="CN913" s="1230"/>
      <c r="CO913" s="1231"/>
      <c r="CP913" s="1227"/>
    </row>
    <row r="914" spans="89:94">
      <c r="CK914" s="536"/>
      <c r="CL914" s="536"/>
      <c r="CM914" s="81"/>
      <c r="CN914" s="1230"/>
      <c r="CO914" s="1231"/>
      <c r="CP914" s="1227"/>
    </row>
    <row r="915" spans="89:94">
      <c r="CK915" s="536"/>
      <c r="CL915" s="536"/>
      <c r="CM915" s="81"/>
      <c r="CN915" s="1230"/>
      <c r="CO915" s="1231"/>
      <c r="CP915" s="1227"/>
    </row>
    <row r="916" spans="89:94">
      <c r="CK916" s="536"/>
      <c r="CL916" s="536"/>
      <c r="CM916" s="81"/>
      <c r="CN916" s="1230"/>
      <c r="CO916" s="1231"/>
      <c r="CP916" s="1227"/>
    </row>
    <row r="917" spans="89:94">
      <c r="CK917" s="536"/>
      <c r="CL917" s="536"/>
      <c r="CM917" s="81"/>
      <c r="CN917" s="1230"/>
      <c r="CO917" s="1231"/>
      <c r="CP917" s="1227"/>
    </row>
    <row r="918" spans="89:94">
      <c r="CK918" s="536"/>
      <c r="CL918" s="536"/>
      <c r="CM918" s="81"/>
      <c r="CN918" s="1230"/>
      <c r="CO918" s="1231"/>
      <c r="CP918" s="1227"/>
    </row>
    <row r="919" spans="89:94">
      <c r="CK919" s="536"/>
      <c r="CL919" s="536"/>
      <c r="CM919" s="81"/>
      <c r="CN919" s="1230"/>
      <c r="CO919" s="1231"/>
      <c r="CP919" s="1227"/>
    </row>
    <row r="920" spans="89:94">
      <c r="CK920" s="536"/>
      <c r="CL920" s="536"/>
      <c r="CM920" s="81"/>
      <c r="CN920" s="1230"/>
      <c r="CO920" s="1231"/>
      <c r="CP920" s="1227"/>
    </row>
    <row r="921" spans="89:94">
      <c r="CK921" s="536"/>
      <c r="CL921" s="536"/>
      <c r="CM921" s="81"/>
      <c r="CN921" s="1230"/>
      <c r="CO921" s="1231"/>
      <c r="CP921" s="1227"/>
    </row>
    <row r="922" spans="89:94">
      <c r="CK922" s="536"/>
      <c r="CL922" s="536"/>
      <c r="CM922" s="81"/>
      <c r="CN922" s="1230"/>
      <c r="CO922" s="1231"/>
      <c r="CP922" s="1227"/>
    </row>
    <row r="923" spans="89:94">
      <c r="CK923" s="536"/>
      <c r="CL923" s="536"/>
      <c r="CM923" s="81"/>
      <c r="CN923" s="1230"/>
      <c r="CO923" s="1231"/>
      <c r="CP923" s="1227"/>
    </row>
    <row r="924" spans="89:94">
      <c r="CK924" s="536"/>
      <c r="CL924" s="536"/>
      <c r="CM924" s="81"/>
      <c r="CN924" s="1230"/>
      <c r="CO924" s="1231"/>
      <c r="CP924" s="1227"/>
    </row>
    <row r="925" spans="89:94">
      <c r="CK925" s="536"/>
      <c r="CL925" s="536"/>
      <c r="CM925" s="81"/>
      <c r="CN925" s="1230"/>
      <c r="CO925" s="1231"/>
      <c r="CP925" s="1227"/>
    </row>
    <row r="926" spans="89:94">
      <c r="CK926" s="536"/>
      <c r="CL926" s="536"/>
      <c r="CM926" s="81"/>
      <c r="CN926" s="1230"/>
      <c r="CO926" s="1231"/>
      <c r="CP926" s="1227"/>
    </row>
    <row r="927" spans="89:94">
      <c r="CK927" s="536"/>
      <c r="CL927" s="536"/>
      <c r="CM927" s="81"/>
      <c r="CN927" s="1230"/>
      <c r="CO927" s="1231"/>
      <c r="CP927" s="1227"/>
    </row>
    <row r="928" spans="89:94">
      <c r="CK928" s="536"/>
      <c r="CL928" s="536"/>
      <c r="CM928" s="81"/>
      <c r="CN928" s="1230"/>
      <c r="CO928" s="1231"/>
      <c r="CP928" s="1227"/>
    </row>
    <row r="929" spans="89:94">
      <c r="CK929" s="536"/>
      <c r="CL929" s="536"/>
      <c r="CM929" s="81"/>
      <c r="CN929" s="1230"/>
      <c r="CO929" s="1231"/>
      <c r="CP929" s="1227"/>
    </row>
    <row r="930" spans="89:94">
      <c r="CK930" s="536"/>
      <c r="CL930" s="536"/>
      <c r="CM930" s="81"/>
      <c r="CN930" s="1230"/>
      <c r="CO930" s="1231"/>
      <c r="CP930" s="1227"/>
    </row>
    <row r="931" spans="89:94">
      <c r="CK931" s="536"/>
      <c r="CL931" s="536"/>
      <c r="CM931" s="81"/>
      <c r="CN931" s="1230"/>
      <c r="CO931" s="1231"/>
      <c r="CP931" s="1227"/>
    </row>
    <row r="932" spans="89:94">
      <c r="CK932" s="536"/>
      <c r="CL932" s="536"/>
      <c r="CM932" s="81"/>
      <c r="CN932" s="1230"/>
      <c r="CO932" s="1231"/>
      <c r="CP932" s="1227"/>
    </row>
    <row r="933" spans="89:94">
      <c r="CK933" s="536"/>
      <c r="CL933" s="536"/>
      <c r="CM933" s="81"/>
      <c r="CN933" s="1230"/>
      <c r="CO933" s="1231"/>
      <c r="CP933" s="1227"/>
    </row>
    <row r="934" spans="89:94">
      <c r="CK934" s="536"/>
      <c r="CL934" s="536"/>
      <c r="CM934" s="81"/>
      <c r="CN934" s="1230"/>
      <c r="CO934" s="1231"/>
      <c r="CP934" s="1227"/>
    </row>
    <row r="935" spans="89:94">
      <c r="CK935" s="536"/>
      <c r="CL935" s="536"/>
      <c r="CM935" s="81"/>
      <c r="CN935" s="1230"/>
      <c r="CO935" s="1231"/>
      <c r="CP935" s="1227"/>
    </row>
    <row r="936" spans="89:94">
      <c r="CK936" s="536"/>
      <c r="CL936" s="536"/>
      <c r="CM936" s="81"/>
      <c r="CN936" s="1230"/>
      <c r="CO936" s="1231"/>
      <c r="CP936" s="1227"/>
    </row>
    <row r="937" spans="89:94">
      <c r="CK937" s="536"/>
      <c r="CL937" s="536"/>
      <c r="CM937" s="81"/>
      <c r="CN937" s="1230"/>
      <c r="CO937" s="1231"/>
      <c r="CP937" s="1227"/>
    </row>
    <row r="938" spans="89:94">
      <c r="CK938" s="536"/>
      <c r="CL938" s="536"/>
      <c r="CM938" s="81"/>
      <c r="CN938" s="1230"/>
      <c r="CO938" s="1231"/>
      <c r="CP938" s="1227"/>
    </row>
    <row r="939" spans="89:94">
      <c r="CK939" s="536"/>
      <c r="CL939" s="536"/>
      <c r="CM939" s="81"/>
      <c r="CN939" s="1230"/>
      <c r="CO939" s="1231"/>
      <c r="CP939" s="1227"/>
    </row>
    <row r="940" spans="89:94">
      <c r="CK940" s="536"/>
      <c r="CL940" s="536"/>
      <c r="CM940" s="81"/>
      <c r="CN940" s="1230"/>
      <c r="CO940" s="1231"/>
      <c r="CP940" s="1227"/>
    </row>
    <row r="941" spans="89:94">
      <c r="CK941" s="536"/>
      <c r="CL941" s="536"/>
      <c r="CM941" s="81"/>
      <c r="CN941" s="1230"/>
      <c r="CO941" s="1231"/>
      <c r="CP941" s="1227"/>
    </row>
    <row r="942" spans="89:94">
      <c r="CK942" s="536"/>
      <c r="CL942" s="536"/>
      <c r="CM942" s="81"/>
      <c r="CN942" s="1230"/>
      <c r="CO942" s="1231"/>
      <c r="CP942" s="1227"/>
    </row>
    <row r="943" spans="89:94">
      <c r="CK943" s="536"/>
      <c r="CL943" s="536"/>
      <c r="CM943" s="81"/>
      <c r="CN943" s="1230"/>
      <c r="CO943" s="1231"/>
      <c r="CP943" s="1227"/>
    </row>
    <row r="944" spans="89:94">
      <c r="CK944" s="536"/>
      <c r="CL944" s="536"/>
      <c r="CM944" s="81"/>
      <c r="CN944" s="1230"/>
      <c r="CO944" s="1231"/>
      <c r="CP944" s="1227"/>
    </row>
    <row r="945" spans="89:94">
      <c r="CK945" s="536"/>
      <c r="CL945" s="536"/>
      <c r="CM945" s="81"/>
      <c r="CN945" s="1230"/>
      <c r="CO945" s="1231"/>
      <c r="CP945" s="1227"/>
    </row>
    <row r="946" spans="89:94">
      <c r="CK946" s="536"/>
      <c r="CL946" s="536"/>
      <c r="CM946" s="81"/>
      <c r="CN946" s="1230"/>
      <c r="CO946" s="1231"/>
      <c r="CP946" s="1227"/>
    </row>
    <row r="947" spans="89:94">
      <c r="CK947" s="536"/>
      <c r="CL947" s="536"/>
      <c r="CM947" s="81"/>
      <c r="CN947" s="1230"/>
      <c r="CO947" s="1231"/>
      <c r="CP947" s="1227"/>
    </row>
    <row r="948" spans="89:94">
      <c r="CK948" s="536"/>
      <c r="CL948" s="536"/>
      <c r="CM948" s="81"/>
      <c r="CN948" s="1230"/>
      <c r="CO948" s="1231"/>
      <c r="CP948" s="1227"/>
    </row>
    <row r="949" spans="89:94">
      <c r="CK949" s="536"/>
      <c r="CL949" s="536"/>
      <c r="CM949" s="81"/>
      <c r="CN949" s="1230"/>
      <c r="CO949" s="1231"/>
      <c r="CP949" s="1227"/>
    </row>
    <row r="950" spans="89:94">
      <c r="CK950" s="536"/>
      <c r="CL950" s="536"/>
      <c r="CM950" s="81"/>
      <c r="CN950" s="1230"/>
      <c r="CO950" s="1231"/>
      <c r="CP950" s="1227"/>
    </row>
    <row r="951" spans="89:94">
      <c r="CK951" s="536"/>
      <c r="CL951" s="536"/>
      <c r="CM951" s="81"/>
      <c r="CN951" s="1230"/>
      <c r="CO951" s="1231"/>
      <c r="CP951" s="1227"/>
    </row>
    <row r="952" spans="89:94">
      <c r="CK952" s="536"/>
      <c r="CL952" s="536"/>
      <c r="CM952" s="81"/>
      <c r="CN952" s="1230"/>
      <c r="CO952" s="1231"/>
      <c r="CP952" s="1227"/>
    </row>
    <row r="953" spans="89:94">
      <c r="CK953" s="536"/>
      <c r="CL953" s="536"/>
      <c r="CM953" s="81"/>
      <c r="CN953" s="1230"/>
      <c r="CO953" s="1231"/>
      <c r="CP953" s="1227"/>
    </row>
    <row r="954" spans="89:94">
      <c r="CK954" s="536"/>
      <c r="CL954" s="536"/>
      <c r="CM954" s="81"/>
      <c r="CN954" s="1230"/>
      <c r="CO954" s="1231"/>
      <c r="CP954" s="1227"/>
    </row>
    <row r="955" spans="89:94">
      <c r="CK955" s="536"/>
      <c r="CL955" s="536"/>
      <c r="CM955" s="81"/>
      <c r="CN955" s="1230"/>
      <c r="CO955" s="1231"/>
      <c r="CP955" s="1227"/>
    </row>
    <row r="956" spans="89:94">
      <c r="CK956" s="536"/>
      <c r="CL956" s="536"/>
      <c r="CM956" s="81"/>
      <c r="CN956" s="1230"/>
      <c r="CO956" s="1231"/>
      <c r="CP956" s="1227"/>
    </row>
    <row r="957" spans="89:94">
      <c r="CK957" s="536"/>
      <c r="CL957" s="536"/>
      <c r="CM957" s="81"/>
      <c r="CN957" s="1230"/>
      <c r="CO957" s="1231"/>
      <c r="CP957" s="1227"/>
    </row>
    <row r="958" spans="89:94">
      <c r="CK958" s="536"/>
      <c r="CL958" s="536"/>
      <c r="CM958" s="81"/>
      <c r="CN958" s="1230"/>
      <c r="CO958" s="1231"/>
      <c r="CP958" s="1227"/>
    </row>
    <row r="959" spans="89:94">
      <c r="CK959" s="536"/>
      <c r="CL959" s="536"/>
      <c r="CM959" s="81"/>
      <c r="CN959" s="1230"/>
      <c r="CO959" s="1231"/>
      <c r="CP959" s="1227"/>
    </row>
    <row r="960" spans="89:94">
      <c r="CK960" s="536"/>
      <c r="CL960" s="536"/>
      <c r="CM960" s="81"/>
      <c r="CN960" s="1230"/>
      <c r="CO960" s="1231"/>
      <c r="CP960" s="1227"/>
    </row>
    <row r="961" spans="89:94">
      <c r="CK961" s="536"/>
      <c r="CL961" s="536"/>
      <c r="CM961" s="81"/>
      <c r="CN961" s="1230"/>
      <c r="CO961" s="1231"/>
      <c r="CP961" s="1227"/>
    </row>
    <row r="962" spans="89:94">
      <c r="CK962" s="536"/>
      <c r="CL962" s="536"/>
      <c r="CM962" s="81"/>
      <c r="CN962" s="1230"/>
      <c r="CO962" s="1231"/>
      <c r="CP962" s="1227"/>
    </row>
    <row r="963" spans="89:94">
      <c r="CK963" s="536"/>
      <c r="CL963" s="536"/>
      <c r="CM963" s="81"/>
      <c r="CN963" s="1230"/>
      <c r="CO963" s="1231"/>
      <c r="CP963" s="1227"/>
    </row>
    <row r="964" spans="89:94">
      <c r="CK964" s="536"/>
      <c r="CL964" s="536"/>
      <c r="CM964" s="81"/>
      <c r="CN964" s="1230"/>
      <c r="CO964" s="1231"/>
      <c r="CP964" s="1227"/>
    </row>
    <row r="965" spans="89:94">
      <c r="CK965" s="536"/>
      <c r="CL965" s="536"/>
      <c r="CM965" s="81"/>
      <c r="CN965" s="1230"/>
      <c r="CO965" s="1231"/>
      <c r="CP965" s="1227"/>
    </row>
    <row r="966" spans="89:94">
      <c r="CK966" s="536"/>
      <c r="CL966" s="536"/>
      <c r="CM966" s="81"/>
      <c r="CN966" s="1230"/>
      <c r="CO966" s="1231"/>
      <c r="CP966" s="1227"/>
    </row>
    <row r="967" spans="89:94">
      <c r="CK967" s="536"/>
      <c r="CL967" s="536"/>
      <c r="CM967" s="81"/>
      <c r="CN967" s="1230"/>
      <c r="CO967" s="1231"/>
      <c r="CP967" s="1227"/>
    </row>
    <row r="968" spans="89:94">
      <c r="CK968" s="536"/>
      <c r="CL968" s="536"/>
      <c r="CM968" s="81"/>
      <c r="CN968" s="1230"/>
      <c r="CO968" s="1231"/>
      <c r="CP968" s="1227"/>
    </row>
    <row r="969" spans="89:94">
      <c r="CK969" s="536"/>
      <c r="CL969" s="536"/>
      <c r="CM969" s="81"/>
      <c r="CN969" s="1230"/>
      <c r="CO969" s="1231"/>
      <c r="CP969" s="1227"/>
    </row>
    <row r="970" spans="89:94">
      <c r="CK970" s="536"/>
      <c r="CL970" s="536"/>
      <c r="CM970" s="81"/>
      <c r="CN970" s="1230"/>
      <c r="CO970" s="1231"/>
      <c r="CP970" s="1227"/>
    </row>
    <row r="971" spans="89:94">
      <c r="CK971" s="536"/>
      <c r="CL971" s="536"/>
      <c r="CM971" s="81"/>
      <c r="CN971" s="1230"/>
      <c r="CO971" s="1231"/>
      <c r="CP971" s="1227"/>
    </row>
    <row r="972" spans="89:94">
      <c r="CK972" s="536"/>
      <c r="CL972" s="536"/>
      <c r="CM972" s="81"/>
      <c r="CN972" s="1230"/>
      <c r="CO972" s="1231"/>
      <c r="CP972" s="1227"/>
    </row>
    <row r="973" spans="89:94">
      <c r="CK973" s="536"/>
      <c r="CL973" s="536"/>
      <c r="CM973" s="81"/>
      <c r="CN973" s="1230"/>
      <c r="CO973" s="1231"/>
      <c r="CP973" s="1227"/>
    </row>
    <row r="974" spans="89:94">
      <c r="CK974" s="536"/>
      <c r="CL974" s="536"/>
      <c r="CM974" s="81"/>
      <c r="CN974" s="1230"/>
      <c r="CO974" s="1231"/>
      <c r="CP974" s="1227"/>
    </row>
    <row r="975" spans="89:94">
      <c r="CK975" s="536"/>
      <c r="CL975" s="536"/>
      <c r="CM975" s="81"/>
      <c r="CN975" s="1230"/>
      <c r="CO975" s="1231"/>
      <c r="CP975" s="1227"/>
    </row>
    <row r="976" spans="89:94">
      <c r="CK976" s="536"/>
      <c r="CL976" s="536"/>
      <c r="CM976" s="81"/>
      <c r="CN976" s="1230"/>
      <c r="CO976" s="1231"/>
      <c r="CP976" s="1227"/>
    </row>
    <row r="977" spans="89:94">
      <c r="CK977" s="536"/>
      <c r="CL977" s="536"/>
      <c r="CM977" s="81"/>
      <c r="CN977" s="1230"/>
      <c r="CO977" s="1231"/>
      <c r="CP977" s="1227"/>
    </row>
    <row r="978" spans="89:94">
      <c r="CK978" s="536"/>
      <c r="CL978" s="536"/>
      <c r="CM978" s="81"/>
      <c r="CN978" s="1230"/>
      <c r="CO978" s="1231"/>
      <c r="CP978" s="1227"/>
    </row>
    <row r="979" spans="89:94">
      <c r="CK979" s="536"/>
      <c r="CL979" s="536"/>
      <c r="CM979" s="81"/>
      <c r="CN979" s="1230"/>
      <c r="CO979" s="1231"/>
      <c r="CP979" s="1227"/>
    </row>
    <row r="980" spans="89:94">
      <c r="CK980" s="536"/>
      <c r="CL980" s="536"/>
      <c r="CM980" s="81"/>
      <c r="CN980" s="1230"/>
      <c r="CO980" s="1231"/>
      <c r="CP980" s="1227"/>
    </row>
    <row r="981" spans="89:94">
      <c r="CK981" s="536"/>
      <c r="CL981" s="536"/>
      <c r="CM981" s="81"/>
      <c r="CN981" s="1230"/>
      <c r="CO981" s="1231"/>
      <c r="CP981" s="1227"/>
    </row>
    <row r="982" spans="89:94">
      <c r="CK982" s="536"/>
      <c r="CL982" s="536"/>
      <c r="CM982" s="81"/>
      <c r="CN982" s="1230"/>
      <c r="CO982" s="1231"/>
      <c r="CP982" s="1227"/>
    </row>
    <row r="983" spans="89:94">
      <c r="CK983" s="536"/>
      <c r="CL983" s="536"/>
      <c r="CM983" s="81"/>
      <c r="CN983" s="1230"/>
      <c r="CO983" s="1231"/>
      <c r="CP983" s="1227"/>
    </row>
    <row r="984" spans="89:94">
      <c r="CK984" s="536"/>
      <c r="CL984" s="536"/>
      <c r="CM984" s="81"/>
      <c r="CN984" s="1230"/>
      <c r="CO984" s="1231"/>
      <c r="CP984" s="1227"/>
    </row>
    <row r="985" spans="89:94">
      <c r="CK985" s="536"/>
      <c r="CL985" s="536"/>
      <c r="CM985" s="81"/>
      <c r="CN985" s="1230"/>
      <c r="CO985" s="1231"/>
      <c r="CP985" s="1227"/>
    </row>
    <row r="986" spans="89:94">
      <c r="CK986" s="536"/>
      <c r="CL986" s="536"/>
      <c r="CM986" s="81"/>
      <c r="CN986" s="1230"/>
      <c r="CO986" s="1231"/>
      <c r="CP986" s="1227"/>
    </row>
    <row r="987" spans="89:94">
      <c r="CK987" s="536"/>
      <c r="CL987" s="536"/>
      <c r="CM987" s="81"/>
      <c r="CN987" s="1230"/>
      <c r="CO987" s="1231"/>
      <c r="CP987" s="1227"/>
    </row>
    <row r="988" spans="89:94">
      <c r="CK988" s="536"/>
      <c r="CL988" s="536"/>
      <c r="CM988" s="81"/>
      <c r="CN988" s="1230"/>
      <c r="CO988" s="1231"/>
      <c r="CP988" s="1227"/>
    </row>
    <row r="989" spans="89:94">
      <c r="CK989" s="536"/>
      <c r="CL989" s="536"/>
      <c r="CM989" s="81"/>
      <c r="CN989" s="1230"/>
      <c r="CO989" s="1231"/>
      <c r="CP989" s="1227"/>
    </row>
    <row r="990" spans="89:94">
      <c r="CK990" s="536"/>
      <c r="CL990" s="536"/>
      <c r="CM990" s="81"/>
      <c r="CN990" s="1230"/>
      <c r="CO990" s="1231"/>
      <c r="CP990" s="1227"/>
    </row>
    <row r="991" spans="89:94">
      <c r="CK991" s="536"/>
      <c r="CL991" s="536"/>
      <c r="CM991" s="81"/>
      <c r="CN991" s="1230"/>
      <c r="CO991" s="1231"/>
      <c r="CP991" s="1227"/>
    </row>
    <row r="992" spans="89:94">
      <c r="CK992" s="536"/>
      <c r="CL992" s="536"/>
      <c r="CM992" s="81"/>
      <c r="CN992" s="1230"/>
      <c r="CO992" s="1231"/>
      <c r="CP992" s="1227"/>
    </row>
    <row r="993" spans="89:94">
      <c r="CK993" s="536"/>
      <c r="CL993" s="536"/>
      <c r="CM993" s="81"/>
      <c r="CN993" s="1230"/>
      <c r="CO993" s="1231"/>
      <c r="CP993" s="1227"/>
    </row>
    <row r="994" spans="89:94">
      <c r="CK994" s="536"/>
      <c r="CL994" s="536"/>
      <c r="CM994" s="81"/>
      <c r="CN994" s="1230"/>
      <c r="CO994" s="1231"/>
      <c r="CP994" s="1227"/>
    </row>
    <row r="995" spans="89:94">
      <c r="CK995" s="536"/>
      <c r="CL995" s="536"/>
      <c r="CM995" s="81"/>
      <c r="CN995" s="1230"/>
      <c r="CO995" s="1231"/>
      <c r="CP995" s="1227"/>
    </row>
    <row r="996" spans="89:94">
      <c r="CK996" s="536"/>
      <c r="CL996" s="536"/>
      <c r="CM996" s="81"/>
      <c r="CN996" s="1230"/>
      <c r="CO996" s="1231"/>
      <c r="CP996" s="1227"/>
    </row>
    <row r="997" spans="89:94">
      <c r="CK997" s="536"/>
      <c r="CL997" s="536"/>
      <c r="CM997" s="81"/>
      <c r="CN997" s="1230"/>
      <c r="CO997" s="1231"/>
      <c r="CP997" s="1227"/>
    </row>
    <row r="998" spans="89:94">
      <c r="CK998" s="536"/>
      <c r="CL998" s="536"/>
      <c r="CM998" s="81"/>
      <c r="CN998" s="1230"/>
      <c r="CO998" s="1231"/>
      <c r="CP998" s="1227"/>
    </row>
    <row r="999" spans="89:94">
      <c r="CK999" s="536"/>
      <c r="CL999" s="536"/>
      <c r="CM999" s="81"/>
      <c r="CN999" s="1230"/>
      <c r="CO999" s="1231"/>
      <c r="CP999" s="1227"/>
    </row>
    <row r="1000" spans="89:94">
      <c r="CK1000" s="536"/>
      <c r="CL1000" s="536"/>
      <c r="CM1000" s="81"/>
      <c r="CN1000" s="1230"/>
      <c r="CO1000" s="1231"/>
      <c r="CP1000" s="1227"/>
    </row>
    <row r="1001" spans="89:94">
      <c r="CK1001" s="536"/>
      <c r="CL1001" s="536"/>
      <c r="CM1001" s="81"/>
      <c r="CN1001" s="1230"/>
      <c r="CO1001" s="1231"/>
      <c r="CP1001" s="1227"/>
    </row>
    <row r="1002" spans="89:94">
      <c r="CK1002" s="536"/>
      <c r="CL1002" s="536"/>
      <c r="CM1002" s="81"/>
      <c r="CN1002" s="1230"/>
      <c r="CO1002" s="1231"/>
      <c r="CP1002" s="1227"/>
    </row>
    <row r="1003" spans="89:94">
      <c r="CK1003" s="536"/>
      <c r="CL1003" s="536"/>
      <c r="CM1003" s="81"/>
      <c r="CN1003" s="1230"/>
      <c r="CO1003" s="1231"/>
      <c r="CP1003" s="1227"/>
    </row>
    <row r="1004" spans="89:94">
      <c r="CK1004" s="536"/>
      <c r="CL1004" s="536"/>
      <c r="CM1004" s="81"/>
      <c r="CN1004" s="1230"/>
      <c r="CO1004" s="1231"/>
      <c r="CP1004" s="1227"/>
    </row>
    <row r="1005" spans="89:94">
      <c r="CK1005" s="536"/>
      <c r="CL1005" s="536"/>
      <c r="CM1005" s="81"/>
      <c r="CN1005" s="1230"/>
      <c r="CO1005" s="1231"/>
      <c r="CP1005" s="1227"/>
    </row>
    <row r="1006" spans="89:94">
      <c r="CK1006" s="536"/>
      <c r="CL1006" s="536"/>
      <c r="CM1006" s="81"/>
      <c r="CN1006" s="1230"/>
      <c r="CO1006" s="1231"/>
      <c r="CP1006" s="1227"/>
    </row>
    <row r="1007" spans="89:94">
      <c r="CK1007" s="536"/>
      <c r="CL1007" s="536"/>
      <c r="CM1007" s="81"/>
      <c r="CN1007" s="1230"/>
      <c r="CO1007" s="1231"/>
      <c r="CP1007" s="1227"/>
    </row>
    <row r="1008" spans="89:94">
      <c r="CK1008" s="536"/>
      <c r="CL1008" s="536"/>
      <c r="CM1008" s="81"/>
      <c r="CN1008" s="1230"/>
      <c r="CO1008" s="1231"/>
      <c r="CP1008" s="1227"/>
    </row>
    <row r="1009" spans="89:94">
      <c r="CK1009" s="536"/>
      <c r="CL1009" s="536"/>
      <c r="CM1009" s="81"/>
      <c r="CN1009" s="1230"/>
      <c r="CO1009" s="1231"/>
      <c r="CP1009" s="1227"/>
    </row>
    <row r="1010" spans="89:94">
      <c r="CK1010" s="536"/>
      <c r="CL1010" s="536"/>
      <c r="CM1010" s="81"/>
      <c r="CN1010" s="1230"/>
      <c r="CO1010" s="1231"/>
      <c r="CP1010" s="1227"/>
    </row>
    <row r="1011" spans="89:94">
      <c r="CK1011" s="536"/>
      <c r="CL1011" s="536"/>
      <c r="CM1011" s="81"/>
      <c r="CN1011" s="1230"/>
      <c r="CO1011" s="1231"/>
      <c r="CP1011" s="1227"/>
    </row>
    <row r="1012" spans="89:94">
      <c r="CK1012" s="536"/>
      <c r="CL1012" s="536"/>
      <c r="CM1012" s="81"/>
      <c r="CN1012" s="1230"/>
      <c r="CO1012" s="1231"/>
      <c r="CP1012" s="1227"/>
    </row>
    <row r="1013" spans="89:94">
      <c r="CK1013" s="536"/>
      <c r="CL1013" s="536"/>
      <c r="CM1013" s="81"/>
      <c r="CN1013" s="1230"/>
      <c r="CO1013" s="1231"/>
      <c r="CP1013" s="1227"/>
    </row>
    <row r="1014" spans="89:94">
      <c r="CK1014" s="536"/>
      <c r="CL1014" s="536"/>
      <c r="CM1014" s="81"/>
      <c r="CN1014" s="1230"/>
      <c r="CO1014" s="1231"/>
      <c r="CP1014" s="1227"/>
    </row>
    <row r="1015" spans="89:94">
      <c r="CK1015" s="536"/>
      <c r="CL1015" s="536"/>
      <c r="CM1015" s="81"/>
      <c r="CN1015" s="1230"/>
      <c r="CO1015" s="1231"/>
      <c r="CP1015" s="1227"/>
    </row>
    <row r="1016" spans="89:94">
      <c r="CK1016" s="536"/>
      <c r="CL1016" s="536"/>
      <c r="CM1016" s="81"/>
      <c r="CN1016" s="1230"/>
      <c r="CO1016" s="1231"/>
      <c r="CP1016" s="1227"/>
    </row>
    <row r="1017" spans="89:94">
      <c r="CK1017" s="536"/>
      <c r="CL1017" s="536"/>
      <c r="CM1017" s="81"/>
      <c r="CN1017" s="1230"/>
      <c r="CO1017" s="1231"/>
      <c r="CP1017" s="1227"/>
    </row>
    <row r="1018" spans="89:94">
      <c r="CK1018" s="536"/>
      <c r="CL1018" s="536"/>
      <c r="CM1018" s="81"/>
      <c r="CN1018" s="1230"/>
      <c r="CO1018" s="1231"/>
      <c r="CP1018" s="1227"/>
    </row>
    <row r="1019" spans="89:94">
      <c r="CK1019" s="536"/>
      <c r="CL1019" s="536"/>
      <c r="CM1019" s="81"/>
      <c r="CN1019" s="1230"/>
      <c r="CO1019" s="1231"/>
      <c r="CP1019" s="1227"/>
    </row>
    <row r="1020" spans="89:94">
      <c r="CK1020" s="536"/>
      <c r="CL1020" s="536"/>
      <c r="CM1020" s="81"/>
      <c r="CN1020" s="1230"/>
      <c r="CO1020" s="1231"/>
      <c r="CP1020" s="1227"/>
    </row>
    <row r="1021" spans="89:94">
      <c r="CK1021" s="536"/>
      <c r="CL1021" s="536"/>
      <c r="CM1021" s="81"/>
      <c r="CN1021" s="1230"/>
      <c r="CO1021" s="1231"/>
      <c r="CP1021" s="1227"/>
    </row>
    <row r="1022" spans="89:94">
      <c r="CK1022" s="536"/>
      <c r="CL1022" s="536"/>
      <c r="CM1022" s="81"/>
      <c r="CN1022" s="1230"/>
      <c r="CO1022" s="1231"/>
      <c r="CP1022" s="1227"/>
    </row>
    <row r="1023" spans="89:94">
      <c r="CK1023" s="536"/>
      <c r="CL1023" s="536"/>
      <c r="CM1023" s="81"/>
      <c r="CN1023" s="1230"/>
      <c r="CO1023" s="1231"/>
      <c r="CP1023" s="1227"/>
    </row>
    <row r="1024" spans="89:94">
      <c r="CK1024" s="536"/>
      <c r="CL1024" s="536"/>
      <c r="CM1024" s="81"/>
      <c r="CN1024" s="1230"/>
      <c r="CO1024" s="1231"/>
      <c r="CP1024" s="1227"/>
    </row>
    <row r="1025" spans="89:94">
      <c r="CK1025" s="536"/>
      <c r="CL1025" s="536"/>
      <c r="CM1025" s="81"/>
      <c r="CN1025" s="1230"/>
      <c r="CO1025" s="1231"/>
      <c r="CP1025" s="1227"/>
    </row>
    <row r="1026" spans="89:94">
      <c r="CK1026" s="536"/>
      <c r="CL1026" s="536"/>
      <c r="CM1026" s="81"/>
      <c r="CN1026" s="1230"/>
      <c r="CO1026" s="1231"/>
      <c r="CP1026" s="1227"/>
    </row>
    <row r="1027" spans="89:94">
      <c r="CK1027" s="536"/>
      <c r="CL1027" s="536"/>
      <c r="CM1027" s="81"/>
      <c r="CN1027" s="1230"/>
      <c r="CO1027" s="1231"/>
      <c r="CP1027" s="1227"/>
    </row>
    <row r="1028" spans="89:94">
      <c r="CK1028" s="536"/>
      <c r="CL1028" s="536"/>
      <c r="CM1028" s="81"/>
      <c r="CN1028" s="1230"/>
      <c r="CO1028" s="1231"/>
      <c r="CP1028" s="1227"/>
    </row>
    <row r="1029" spans="89:94">
      <c r="CK1029" s="536"/>
      <c r="CL1029" s="536"/>
      <c r="CM1029" s="81"/>
      <c r="CN1029" s="1230"/>
      <c r="CO1029" s="1231"/>
      <c r="CP1029" s="1227"/>
    </row>
    <row r="1030" spans="89:94">
      <c r="CK1030" s="536"/>
      <c r="CL1030" s="536"/>
      <c r="CM1030" s="81"/>
      <c r="CN1030" s="1230"/>
      <c r="CO1030" s="1231"/>
      <c r="CP1030" s="1227"/>
    </row>
    <row r="1031" spans="89:94">
      <c r="CK1031" s="536"/>
      <c r="CL1031" s="536"/>
      <c r="CM1031" s="81"/>
      <c r="CN1031" s="1230"/>
      <c r="CO1031" s="1231"/>
      <c r="CP1031" s="1227"/>
    </row>
    <row r="1032" spans="89:94">
      <c r="CK1032" s="536"/>
      <c r="CL1032" s="536"/>
      <c r="CM1032" s="81"/>
      <c r="CN1032" s="1230"/>
      <c r="CO1032" s="1231"/>
      <c r="CP1032" s="1227"/>
    </row>
    <row r="1033" spans="89:94">
      <c r="CK1033" s="536"/>
      <c r="CL1033" s="536"/>
      <c r="CM1033" s="81"/>
      <c r="CN1033" s="1230"/>
      <c r="CO1033" s="1231"/>
      <c r="CP1033" s="1227"/>
    </row>
    <row r="1034" spans="89:94">
      <c r="CK1034" s="536"/>
      <c r="CL1034" s="536"/>
      <c r="CM1034" s="81"/>
      <c r="CN1034" s="1230"/>
      <c r="CO1034" s="1231"/>
      <c r="CP1034" s="1227"/>
    </row>
    <row r="1035" spans="89:94">
      <c r="CK1035" s="536"/>
      <c r="CL1035" s="536"/>
      <c r="CM1035" s="81"/>
      <c r="CN1035" s="1230"/>
      <c r="CO1035" s="1231"/>
      <c r="CP1035" s="1227"/>
    </row>
    <row r="1036" spans="89:94">
      <c r="CK1036" s="536"/>
      <c r="CL1036" s="536"/>
      <c r="CM1036" s="81"/>
      <c r="CN1036" s="1230"/>
      <c r="CO1036" s="1231"/>
      <c r="CP1036" s="1227"/>
    </row>
    <row r="1037" spans="89:94">
      <c r="CK1037" s="536"/>
      <c r="CL1037" s="536"/>
      <c r="CM1037" s="81"/>
      <c r="CN1037" s="1230"/>
      <c r="CO1037" s="1231"/>
      <c r="CP1037" s="1227"/>
    </row>
    <row r="1038" spans="89:94">
      <c r="CK1038" s="536"/>
      <c r="CL1038" s="536"/>
      <c r="CM1038" s="81"/>
      <c r="CN1038" s="1230"/>
      <c r="CO1038" s="1231"/>
      <c r="CP1038" s="1227"/>
    </row>
    <row r="1039" spans="89:94">
      <c r="CK1039" s="536"/>
      <c r="CL1039" s="536"/>
      <c r="CM1039" s="81"/>
      <c r="CN1039" s="1230"/>
      <c r="CO1039" s="1231"/>
      <c r="CP1039" s="1227"/>
    </row>
    <row r="1040" spans="89:94">
      <c r="CK1040" s="536"/>
      <c r="CL1040" s="536"/>
      <c r="CM1040" s="81"/>
      <c r="CN1040" s="1230"/>
      <c r="CO1040" s="1231"/>
      <c r="CP1040" s="1227"/>
    </row>
    <row r="1041" spans="89:94">
      <c r="CK1041" s="536"/>
      <c r="CL1041" s="536"/>
      <c r="CM1041" s="81"/>
      <c r="CN1041" s="1230"/>
      <c r="CO1041" s="1231"/>
      <c r="CP1041" s="1227"/>
    </row>
    <row r="1042" spans="89:94">
      <c r="CK1042" s="536"/>
      <c r="CL1042" s="536"/>
      <c r="CM1042" s="81"/>
      <c r="CN1042" s="1230"/>
      <c r="CO1042" s="1231"/>
      <c r="CP1042" s="1227"/>
    </row>
    <row r="1043" spans="89:94">
      <c r="CK1043" s="536"/>
      <c r="CL1043" s="536"/>
      <c r="CM1043" s="81"/>
      <c r="CN1043" s="1230"/>
      <c r="CO1043" s="1231"/>
      <c r="CP1043" s="1227"/>
    </row>
    <row r="1044" spans="89:94">
      <c r="CK1044" s="536"/>
      <c r="CL1044" s="536"/>
      <c r="CM1044" s="81"/>
      <c r="CN1044" s="1230"/>
      <c r="CO1044" s="1231"/>
      <c r="CP1044" s="1227"/>
    </row>
    <row r="1045" spans="89:94">
      <c r="CK1045" s="536"/>
      <c r="CL1045" s="536"/>
      <c r="CM1045" s="81"/>
      <c r="CN1045" s="1230"/>
      <c r="CO1045" s="1231"/>
      <c r="CP1045" s="1227"/>
    </row>
    <row r="1046" spans="89:94">
      <c r="CK1046" s="536"/>
      <c r="CL1046" s="536"/>
      <c r="CM1046" s="81"/>
      <c r="CN1046" s="1230"/>
      <c r="CO1046" s="1231"/>
      <c r="CP1046" s="1227"/>
    </row>
    <row r="1047" spans="89:94">
      <c r="CK1047" s="536"/>
      <c r="CL1047" s="536"/>
      <c r="CM1047" s="81"/>
      <c r="CN1047" s="1230"/>
      <c r="CO1047" s="1231"/>
      <c r="CP1047" s="1227"/>
    </row>
    <row r="1048" spans="89:94">
      <c r="CK1048" s="536"/>
      <c r="CL1048" s="536"/>
      <c r="CM1048" s="81"/>
      <c r="CN1048" s="1230"/>
      <c r="CO1048" s="1231"/>
      <c r="CP1048" s="1227"/>
    </row>
    <row r="1049" spans="89:94">
      <c r="CK1049" s="536"/>
      <c r="CL1049" s="536"/>
      <c r="CM1049" s="81"/>
      <c r="CN1049" s="1230"/>
      <c r="CO1049" s="1231"/>
      <c r="CP1049" s="1227"/>
    </row>
    <row r="1050" spans="89:94">
      <c r="CK1050" s="536"/>
      <c r="CL1050" s="536"/>
      <c r="CM1050" s="81"/>
      <c r="CN1050" s="1230"/>
      <c r="CO1050" s="1231"/>
      <c r="CP1050" s="1227"/>
    </row>
    <row r="1051" spans="89:94">
      <c r="CK1051" s="536"/>
      <c r="CL1051" s="536"/>
      <c r="CM1051" s="81"/>
      <c r="CN1051" s="1230"/>
      <c r="CO1051" s="1231"/>
      <c r="CP1051" s="1227"/>
    </row>
    <row r="1052" spans="89:94">
      <c r="CK1052" s="536"/>
      <c r="CL1052" s="536"/>
      <c r="CM1052" s="81"/>
      <c r="CN1052" s="1230"/>
      <c r="CO1052" s="1231"/>
      <c r="CP1052" s="1227"/>
    </row>
    <row r="1053" spans="89:94">
      <c r="CK1053" s="536"/>
      <c r="CL1053" s="536"/>
      <c r="CM1053" s="81"/>
      <c r="CN1053" s="1230"/>
      <c r="CO1053" s="1231"/>
      <c r="CP1053" s="1227"/>
    </row>
    <row r="1054" spans="89:94">
      <c r="CK1054" s="536"/>
      <c r="CL1054" s="536"/>
      <c r="CM1054" s="81"/>
      <c r="CN1054" s="1230"/>
      <c r="CO1054" s="1231"/>
      <c r="CP1054" s="1227"/>
    </row>
    <row r="1055" spans="89:94">
      <c r="CK1055" s="536"/>
      <c r="CL1055" s="536"/>
      <c r="CM1055" s="81"/>
      <c r="CN1055" s="1230"/>
      <c r="CO1055" s="1231"/>
      <c r="CP1055" s="1227"/>
    </row>
    <row r="1056" spans="89:94">
      <c r="CK1056" s="536"/>
      <c r="CL1056" s="536"/>
      <c r="CM1056" s="81"/>
      <c r="CN1056" s="1230"/>
      <c r="CO1056" s="1231"/>
      <c r="CP1056" s="1227"/>
    </row>
    <row r="1057" spans="89:94">
      <c r="CK1057" s="536"/>
      <c r="CL1057" s="536"/>
      <c r="CM1057" s="81"/>
      <c r="CN1057" s="1230"/>
      <c r="CO1057" s="1231"/>
      <c r="CP1057" s="1227"/>
    </row>
    <row r="1058" spans="89:94">
      <c r="CK1058" s="536"/>
      <c r="CL1058" s="536"/>
      <c r="CM1058" s="81"/>
      <c r="CN1058" s="1230"/>
      <c r="CO1058" s="1231"/>
      <c r="CP1058" s="1227"/>
    </row>
    <row r="1059" spans="89:94">
      <c r="CK1059" s="536"/>
      <c r="CL1059" s="536"/>
      <c r="CM1059" s="81"/>
      <c r="CN1059" s="1230"/>
      <c r="CO1059" s="1231"/>
      <c r="CP1059" s="1227"/>
    </row>
    <row r="1060" spans="89:94">
      <c r="CK1060" s="536"/>
      <c r="CL1060" s="536"/>
      <c r="CM1060" s="81"/>
      <c r="CN1060" s="1230"/>
      <c r="CO1060" s="1231"/>
      <c r="CP1060" s="1227"/>
    </row>
    <row r="1061" spans="89:94">
      <c r="CK1061" s="536"/>
      <c r="CL1061" s="536"/>
      <c r="CM1061" s="81"/>
      <c r="CN1061" s="1230"/>
      <c r="CO1061" s="1231"/>
      <c r="CP1061" s="1227"/>
    </row>
    <row r="1062" spans="89:94">
      <c r="CK1062" s="536"/>
      <c r="CL1062" s="536"/>
      <c r="CM1062" s="81"/>
      <c r="CN1062" s="1230"/>
      <c r="CO1062" s="1231"/>
      <c r="CP1062" s="1227"/>
    </row>
    <row r="1063" spans="89:94">
      <c r="CK1063" s="536"/>
      <c r="CL1063" s="536"/>
      <c r="CM1063" s="81"/>
      <c r="CN1063" s="1230"/>
      <c r="CO1063" s="1231"/>
      <c r="CP1063" s="1227"/>
    </row>
    <row r="1064" spans="89:94">
      <c r="CK1064" s="536"/>
      <c r="CL1064" s="536"/>
      <c r="CM1064" s="81"/>
      <c r="CN1064" s="1230"/>
      <c r="CO1064" s="1231"/>
      <c r="CP1064" s="1227"/>
    </row>
    <row r="1065" spans="89:94">
      <c r="CK1065" s="536"/>
      <c r="CL1065" s="536"/>
      <c r="CM1065" s="81"/>
      <c r="CN1065" s="1230"/>
      <c r="CO1065" s="1231"/>
      <c r="CP1065" s="1227"/>
    </row>
    <row r="1066" spans="89:94">
      <c r="CK1066" s="536"/>
      <c r="CL1066" s="536"/>
      <c r="CM1066" s="81"/>
      <c r="CN1066" s="1230"/>
      <c r="CO1066" s="1231"/>
      <c r="CP1066" s="1227"/>
    </row>
    <row r="1067" spans="89:94">
      <c r="CK1067" s="536"/>
      <c r="CL1067" s="536"/>
      <c r="CM1067" s="81"/>
      <c r="CN1067" s="1230"/>
      <c r="CO1067" s="1231"/>
      <c r="CP1067" s="1227"/>
    </row>
    <row r="1068" spans="89:94">
      <c r="CK1068" s="536"/>
      <c r="CL1068" s="536"/>
      <c r="CM1068" s="81"/>
      <c r="CN1068" s="1230"/>
      <c r="CO1068" s="1231"/>
      <c r="CP1068" s="1227"/>
    </row>
    <row r="1069" spans="89:94">
      <c r="CK1069" s="536"/>
      <c r="CL1069" s="536"/>
      <c r="CM1069" s="81"/>
      <c r="CN1069" s="1230"/>
      <c r="CO1069" s="1231"/>
      <c r="CP1069" s="1227"/>
    </row>
    <row r="1070" spans="89:94">
      <c r="CK1070" s="536"/>
      <c r="CL1070" s="536"/>
      <c r="CM1070" s="81"/>
      <c r="CN1070" s="1230"/>
      <c r="CO1070" s="1231"/>
      <c r="CP1070" s="1227"/>
    </row>
    <row r="1071" spans="89:94">
      <c r="CK1071" s="536"/>
      <c r="CL1071" s="536"/>
      <c r="CM1071" s="81"/>
      <c r="CN1071" s="1230"/>
      <c r="CO1071" s="1231"/>
      <c r="CP1071" s="1227"/>
    </row>
    <row r="1072" spans="89:94">
      <c r="CK1072" s="536"/>
      <c r="CL1072" s="536"/>
      <c r="CM1072" s="81"/>
      <c r="CN1072" s="1230"/>
      <c r="CO1072" s="1231"/>
      <c r="CP1072" s="1227"/>
    </row>
    <row r="1073" spans="89:94">
      <c r="CK1073" s="536"/>
      <c r="CL1073" s="536"/>
      <c r="CM1073" s="81"/>
      <c r="CN1073" s="1230"/>
      <c r="CO1073" s="1231"/>
      <c r="CP1073" s="1227"/>
    </row>
    <row r="1074" spans="89:94">
      <c r="CK1074" s="536"/>
      <c r="CL1074" s="536"/>
      <c r="CM1074" s="81"/>
      <c r="CN1074" s="1230"/>
      <c r="CO1074" s="1231"/>
      <c r="CP1074" s="1227"/>
    </row>
    <row r="1075" spans="89:94">
      <c r="CK1075" s="536"/>
      <c r="CL1075" s="536"/>
      <c r="CM1075" s="81"/>
      <c r="CN1075" s="1230"/>
      <c r="CO1075" s="1231"/>
      <c r="CP1075" s="1227"/>
    </row>
    <row r="1076" spans="89:94">
      <c r="CK1076" s="536"/>
      <c r="CL1076" s="536"/>
      <c r="CM1076" s="81"/>
      <c r="CN1076" s="1230"/>
      <c r="CO1076" s="1231"/>
      <c r="CP1076" s="1227"/>
    </row>
    <row r="1077" spans="89:94">
      <c r="CK1077" s="536"/>
      <c r="CL1077" s="536"/>
      <c r="CM1077" s="81"/>
      <c r="CN1077" s="1230"/>
      <c r="CO1077" s="1231"/>
      <c r="CP1077" s="1227"/>
    </row>
    <row r="1078" spans="89:94">
      <c r="CK1078" s="536"/>
      <c r="CL1078" s="536"/>
      <c r="CM1078" s="81"/>
      <c r="CN1078" s="1230"/>
      <c r="CO1078" s="1231"/>
      <c r="CP1078" s="1227"/>
    </row>
    <row r="1079" spans="89:94">
      <c r="CK1079" s="536"/>
      <c r="CL1079" s="536"/>
      <c r="CM1079" s="81"/>
      <c r="CN1079" s="1230"/>
      <c r="CO1079" s="1231"/>
      <c r="CP1079" s="1227"/>
    </row>
    <row r="1080" spans="89:94">
      <c r="CK1080" s="536"/>
      <c r="CL1080" s="536"/>
      <c r="CM1080" s="81"/>
      <c r="CN1080" s="1230"/>
      <c r="CO1080" s="1231"/>
      <c r="CP1080" s="1227"/>
    </row>
    <row r="1081" spans="89:94">
      <c r="CK1081" s="536"/>
      <c r="CL1081" s="536"/>
      <c r="CM1081" s="81"/>
      <c r="CN1081" s="1230"/>
      <c r="CO1081" s="1231"/>
      <c r="CP1081" s="1227"/>
    </row>
    <row r="1082" spans="89:94">
      <c r="CK1082" s="536"/>
      <c r="CL1082" s="536"/>
      <c r="CM1082" s="81"/>
      <c r="CN1082" s="1230"/>
      <c r="CO1082" s="1231"/>
      <c r="CP1082" s="1227"/>
    </row>
    <row r="1083" spans="89:94">
      <c r="CK1083" s="536"/>
      <c r="CL1083" s="536"/>
      <c r="CM1083" s="81"/>
      <c r="CN1083" s="1230"/>
      <c r="CO1083" s="1231"/>
      <c r="CP1083" s="1227"/>
    </row>
    <row r="1084" spans="89:94">
      <c r="CK1084" s="536"/>
      <c r="CL1084" s="536"/>
      <c r="CM1084" s="81"/>
      <c r="CN1084" s="1230"/>
      <c r="CO1084" s="1231"/>
      <c r="CP1084" s="1227"/>
    </row>
    <row r="1085" spans="89:94">
      <c r="CK1085" s="536"/>
      <c r="CL1085" s="536"/>
      <c r="CM1085" s="81"/>
      <c r="CN1085" s="1230"/>
      <c r="CO1085" s="1231"/>
      <c r="CP1085" s="1227"/>
    </row>
    <row r="1086" spans="89:94">
      <c r="CK1086" s="536"/>
      <c r="CL1086" s="536"/>
      <c r="CM1086" s="81"/>
      <c r="CN1086" s="1230"/>
      <c r="CO1086" s="1231"/>
      <c r="CP1086" s="1227"/>
    </row>
    <row r="1087" spans="89:94">
      <c r="CK1087" s="536"/>
      <c r="CL1087" s="536"/>
      <c r="CM1087" s="81"/>
      <c r="CN1087" s="1230"/>
      <c r="CO1087" s="1231"/>
      <c r="CP1087" s="1227"/>
    </row>
    <row r="1088" spans="89:94">
      <c r="CK1088" s="536"/>
      <c r="CL1088" s="536"/>
      <c r="CM1088" s="81"/>
      <c r="CN1088" s="1230"/>
      <c r="CO1088" s="1231"/>
      <c r="CP1088" s="1227"/>
    </row>
    <row r="1089" spans="89:94">
      <c r="CK1089" s="536"/>
      <c r="CL1089" s="536"/>
      <c r="CM1089" s="81"/>
      <c r="CN1089" s="1230"/>
      <c r="CO1089" s="1231"/>
      <c r="CP1089" s="1227"/>
    </row>
    <row r="1090" spans="89:94">
      <c r="CK1090" s="536"/>
      <c r="CL1090" s="536"/>
      <c r="CM1090" s="81"/>
      <c r="CN1090" s="1230"/>
      <c r="CO1090" s="1231"/>
      <c r="CP1090" s="1227"/>
    </row>
    <row r="1091" spans="89:94">
      <c r="CK1091" s="536"/>
      <c r="CL1091" s="536"/>
      <c r="CM1091" s="81"/>
      <c r="CN1091" s="1230"/>
      <c r="CO1091" s="1231"/>
      <c r="CP1091" s="1227"/>
    </row>
    <row r="1092" spans="89:94">
      <c r="CK1092" s="536"/>
      <c r="CL1092" s="536"/>
      <c r="CM1092" s="81"/>
      <c r="CN1092" s="1230"/>
      <c r="CO1092" s="1231"/>
      <c r="CP1092" s="1227"/>
    </row>
    <row r="1093" spans="89:94">
      <c r="CK1093" s="536"/>
      <c r="CL1093" s="536"/>
      <c r="CM1093" s="81"/>
      <c r="CN1093" s="1230"/>
      <c r="CO1093" s="1231"/>
      <c r="CP1093" s="1227"/>
    </row>
    <row r="1094" spans="89:94">
      <c r="CK1094" s="536"/>
      <c r="CL1094" s="536"/>
      <c r="CM1094" s="81"/>
      <c r="CN1094" s="1230"/>
      <c r="CO1094" s="1231"/>
      <c r="CP1094" s="1227"/>
    </row>
    <row r="1095" spans="89:94">
      <c r="CK1095" s="536"/>
      <c r="CL1095" s="536"/>
      <c r="CM1095" s="81"/>
      <c r="CN1095" s="1230"/>
      <c r="CO1095" s="1231"/>
      <c r="CP1095" s="1227"/>
    </row>
    <row r="1096" spans="89:94">
      <c r="CK1096" s="536"/>
      <c r="CL1096" s="536"/>
      <c r="CM1096" s="81"/>
      <c r="CN1096" s="1230"/>
      <c r="CO1096" s="1231"/>
      <c r="CP1096" s="1227"/>
    </row>
    <row r="1097" spans="89:94">
      <c r="CK1097" s="536"/>
      <c r="CL1097" s="536"/>
      <c r="CM1097" s="81"/>
      <c r="CN1097" s="1230"/>
      <c r="CO1097" s="1231"/>
      <c r="CP1097" s="1227"/>
    </row>
    <row r="1098" spans="89:94">
      <c r="CK1098" s="536"/>
      <c r="CL1098" s="536"/>
      <c r="CM1098" s="81"/>
      <c r="CN1098" s="1230"/>
      <c r="CO1098" s="1231"/>
      <c r="CP1098" s="1227"/>
    </row>
    <row r="1099" spans="89:94">
      <c r="CK1099" s="536"/>
      <c r="CL1099" s="536"/>
      <c r="CM1099" s="81"/>
      <c r="CN1099" s="1230"/>
      <c r="CO1099" s="1231"/>
      <c r="CP1099" s="1227"/>
    </row>
    <row r="1100" spans="89:94">
      <c r="CK1100" s="536"/>
      <c r="CL1100" s="536"/>
      <c r="CM1100" s="81"/>
      <c r="CN1100" s="1230"/>
      <c r="CO1100" s="1231"/>
      <c r="CP1100" s="1227"/>
    </row>
    <row r="1101" spans="89:94">
      <c r="CK1101" s="536"/>
      <c r="CL1101" s="536"/>
      <c r="CM1101" s="81"/>
      <c r="CN1101" s="1230"/>
      <c r="CO1101" s="1231"/>
      <c r="CP1101" s="1227"/>
    </row>
    <row r="1102" spans="89:94">
      <c r="CK1102" s="536"/>
      <c r="CL1102" s="536"/>
      <c r="CM1102" s="81"/>
      <c r="CN1102" s="1230"/>
      <c r="CO1102" s="1231"/>
      <c r="CP1102" s="1227"/>
    </row>
    <row r="1103" spans="89:94">
      <c r="CK1103" s="536"/>
      <c r="CL1103" s="536"/>
      <c r="CM1103" s="81"/>
      <c r="CN1103" s="1230"/>
      <c r="CO1103" s="1231"/>
      <c r="CP1103" s="1227"/>
    </row>
    <row r="1104" spans="89:94">
      <c r="CK1104" s="536"/>
      <c r="CL1104" s="536"/>
      <c r="CM1104" s="81"/>
      <c r="CN1104" s="1230"/>
      <c r="CO1104" s="1231"/>
      <c r="CP1104" s="1227"/>
    </row>
    <row r="1105" spans="89:94">
      <c r="CK1105" s="536"/>
      <c r="CL1105" s="536"/>
      <c r="CM1105" s="81"/>
      <c r="CN1105" s="1230"/>
      <c r="CO1105" s="1231"/>
      <c r="CP1105" s="1227"/>
    </row>
    <row r="1106" spans="89:94">
      <c r="CK1106" s="536"/>
      <c r="CL1106" s="536"/>
      <c r="CM1106" s="81"/>
      <c r="CN1106" s="1230"/>
      <c r="CO1106" s="1231"/>
      <c r="CP1106" s="1227"/>
    </row>
    <row r="1107" spans="89:94">
      <c r="CK1107" s="536"/>
      <c r="CL1107" s="536"/>
      <c r="CM1107" s="81"/>
      <c r="CN1107" s="1230"/>
      <c r="CO1107" s="1231"/>
      <c r="CP1107" s="1227"/>
    </row>
    <row r="1108" spans="89:94">
      <c r="CK1108" s="536"/>
      <c r="CL1108" s="536"/>
      <c r="CM1108" s="81"/>
      <c r="CN1108" s="1230"/>
      <c r="CO1108" s="1231"/>
      <c r="CP1108" s="1227"/>
    </row>
    <row r="1109" spans="89:94">
      <c r="CK1109" s="536"/>
      <c r="CL1109" s="536"/>
      <c r="CM1109" s="81"/>
      <c r="CN1109" s="1230"/>
      <c r="CO1109" s="1231"/>
      <c r="CP1109" s="1227"/>
    </row>
    <row r="1110" spans="89:94">
      <c r="CK1110" s="536"/>
      <c r="CL1110" s="536"/>
      <c r="CM1110" s="81"/>
      <c r="CN1110" s="1230"/>
      <c r="CO1110" s="1231"/>
      <c r="CP1110" s="1227"/>
    </row>
    <row r="1111" spans="89:94">
      <c r="CK1111" s="536"/>
      <c r="CL1111" s="536"/>
      <c r="CM1111" s="81"/>
      <c r="CN1111" s="1230"/>
      <c r="CO1111" s="1231"/>
      <c r="CP1111" s="1227"/>
    </row>
    <row r="1112" spans="89:94">
      <c r="CK1112" s="536"/>
      <c r="CL1112" s="536"/>
      <c r="CM1112" s="81"/>
      <c r="CN1112" s="1230"/>
      <c r="CO1112" s="1231"/>
      <c r="CP1112" s="1227"/>
    </row>
    <row r="1113" spans="89:94">
      <c r="CK1113" s="536"/>
      <c r="CL1113" s="536"/>
      <c r="CM1113" s="81"/>
      <c r="CN1113" s="1230"/>
      <c r="CO1113" s="1231"/>
      <c r="CP1113" s="1227"/>
    </row>
    <row r="1114" spans="89:94">
      <c r="CK1114" s="536"/>
      <c r="CL1114" s="536"/>
      <c r="CM1114" s="81"/>
      <c r="CN1114" s="1230"/>
      <c r="CO1114" s="1231"/>
      <c r="CP1114" s="1227"/>
    </row>
    <row r="1115" spans="89:94">
      <c r="CK1115" s="536"/>
      <c r="CL1115" s="536"/>
      <c r="CM1115" s="81"/>
      <c r="CN1115" s="1230"/>
      <c r="CO1115" s="1231"/>
      <c r="CP1115" s="1227"/>
    </row>
    <row r="1116" spans="89:94">
      <c r="CK1116" s="536"/>
      <c r="CL1116" s="536"/>
      <c r="CM1116" s="81"/>
      <c r="CN1116" s="1230"/>
      <c r="CO1116" s="1231"/>
      <c r="CP1116" s="1227"/>
    </row>
    <row r="1117" spans="89:94">
      <c r="CK1117" s="536"/>
      <c r="CL1117" s="536"/>
      <c r="CM1117" s="81"/>
      <c r="CN1117" s="1230"/>
      <c r="CO1117" s="1231"/>
      <c r="CP1117" s="1227"/>
    </row>
    <row r="1118" spans="89:94">
      <c r="CK1118" s="536"/>
      <c r="CL1118" s="536"/>
      <c r="CM1118" s="81"/>
      <c r="CN1118" s="1230"/>
      <c r="CO1118" s="1231"/>
      <c r="CP1118" s="1227"/>
    </row>
    <row r="1119" spans="89:94">
      <c r="CK1119" s="536"/>
      <c r="CL1119" s="536"/>
      <c r="CM1119" s="81"/>
      <c r="CN1119" s="1230"/>
      <c r="CO1119" s="1231"/>
      <c r="CP1119" s="1227"/>
    </row>
    <row r="1120" spans="89:94">
      <c r="CK1120" s="536"/>
      <c r="CL1120" s="536"/>
      <c r="CM1120" s="81"/>
      <c r="CN1120" s="1230"/>
      <c r="CO1120" s="1231"/>
      <c r="CP1120" s="1227"/>
    </row>
    <row r="1121" spans="89:94">
      <c r="CK1121" s="536"/>
      <c r="CL1121" s="536"/>
      <c r="CM1121" s="81"/>
      <c r="CN1121" s="1230"/>
      <c r="CO1121" s="1231"/>
      <c r="CP1121" s="1227"/>
    </row>
    <row r="1122" spans="89:94">
      <c r="CK1122" s="536"/>
      <c r="CL1122" s="536"/>
      <c r="CM1122" s="81"/>
      <c r="CN1122" s="1230"/>
      <c r="CO1122" s="1231"/>
      <c r="CP1122" s="1227"/>
    </row>
    <row r="1123" spans="89:94">
      <c r="CK1123" s="536"/>
      <c r="CL1123" s="536"/>
      <c r="CM1123" s="81"/>
      <c r="CN1123" s="1230"/>
      <c r="CO1123" s="1231"/>
      <c r="CP1123" s="1227"/>
    </row>
    <row r="1124" spans="89:94">
      <c r="CK1124" s="536"/>
      <c r="CL1124" s="536"/>
      <c r="CM1124" s="81"/>
      <c r="CN1124" s="1230"/>
      <c r="CO1124" s="1231"/>
      <c r="CP1124" s="1227"/>
    </row>
    <row r="1125" spans="89:94">
      <c r="CK1125" s="536"/>
      <c r="CL1125" s="536"/>
      <c r="CM1125" s="81"/>
      <c r="CN1125" s="1230"/>
      <c r="CO1125" s="1231"/>
      <c r="CP1125" s="1227"/>
    </row>
    <row r="1126" spans="89:94">
      <c r="CK1126" s="536"/>
      <c r="CL1126" s="536"/>
      <c r="CM1126" s="81"/>
      <c r="CN1126" s="1230"/>
      <c r="CO1126" s="1231"/>
      <c r="CP1126" s="1227"/>
    </row>
    <row r="1127" spans="89:94">
      <c r="CK1127" s="536"/>
      <c r="CL1127" s="536"/>
      <c r="CM1127" s="81"/>
      <c r="CN1127" s="1230"/>
      <c r="CO1127" s="1231"/>
      <c r="CP1127" s="1227"/>
    </row>
    <row r="1128" spans="89:94">
      <c r="CK1128" s="536"/>
      <c r="CL1128" s="536"/>
      <c r="CM1128" s="81"/>
      <c r="CN1128" s="1230"/>
      <c r="CO1128" s="1231"/>
      <c r="CP1128" s="1227"/>
    </row>
    <row r="1129" spans="89:94">
      <c r="CK1129" s="536"/>
      <c r="CL1129" s="536"/>
      <c r="CM1129" s="81"/>
      <c r="CN1129" s="1230"/>
      <c r="CO1129" s="1231"/>
      <c r="CP1129" s="1227"/>
    </row>
    <row r="1130" spans="89:94">
      <c r="CK1130" s="536"/>
      <c r="CL1130" s="536"/>
      <c r="CM1130" s="81"/>
      <c r="CN1130" s="1230"/>
      <c r="CO1130" s="1231"/>
      <c r="CP1130" s="1227"/>
    </row>
    <row r="1131" spans="89:94">
      <c r="CK1131" s="536"/>
      <c r="CL1131" s="536"/>
      <c r="CM1131" s="81"/>
      <c r="CN1131" s="1230"/>
      <c r="CO1131" s="1231"/>
      <c r="CP1131" s="1227"/>
    </row>
    <row r="1132" spans="89:94">
      <c r="CK1132" s="536"/>
      <c r="CL1132" s="536"/>
      <c r="CM1132" s="81"/>
      <c r="CN1132" s="1230"/>
      <c r="CO1132" s="1231"/>
      <c r="CP1132" s="1227"/>
    </row>
    <row r="1133" spans="89:94">
      <c r="CK1133" s="536"/>
      <c r="CL1133" s="536"/>
      <c r="CM1133" s="81"/>
      <c r="CN1133" s="1230"/>
      <c r="CO1133" s="1231"/>
      <c r="CP1133" s="1227"/>
    </row>
    <row r="1134" spans="89:94">
      <c r="CK1134" s="536"/>
      <c r="CL1134" s="536"/>
      <c r="CM1134" s="81"/>
      <c r="CN1134" s="1230"/>
      <c r="CO1134" s="1231"/>
      <c r="CP1134" s="1227"/>
    </row>
    <row r="1135" spans="89:94">
      <c r="CK1135" s="536"/>
      <c r="CL1135" s="536"/>
      <c r="CM1135" s="81"/>
      <c r="CN1135" s="1230"/>
      <c r="CO1135" s="1231"/>
      <c r="CP1135" s="1227"/>
    </row>
    <row r="1136" spans="89:94">
      <c r="CK1136" s="536"/>
      <c r="CL1136" s="536"/>
      <c r="CM1136" s="81"/>
      <c r="CN1136" s="1230"/>
      <c r="CO1136" s="1231"/>
      <c r="CP1136" s="1227"/>
    </row>
    <row r="1137" spans="89:94">
      <c r="CK1137" s="536"/>
      <c r="CL1137" s="536"/>
      <c r="CM1137" s="81"/>
      <c r="CN1137" s="1230"/>
      <c r="CO1137" s="1231"/>
      <c r="CP1137" s="1227"/>
    </row>
    <row r="1138" spans="89:94">
      <c r="CK1138" s="536"/>
      <c r="CL1138" s="536"/>
      <c r="CM1138" s="81"/>
      <c r="CN1138" s="1230"/>
      <c r="CO1138" s="1231"/>
      <c r="CP1138" s="1227"/>
    </row>
    <row r="1139" spans="89:94">
      <c r="CK1139" s="536"/>
      <c r="CL1139" s="536"/>
      <c r="CM1139" s="81"/>
      <c r="CN1139" s="1230"/>
      <c r="CO1139" s="1231"/>
      <c r="CP1139" s="1227"/>
    </row>
    <row r="1140" spans="89:94">
      <c r="CK1140" s="536"/>
      <c r="CL1140" s="536"/>
      <c r="CM1140" s="81"/>
      <c r="CN1140" s="1230"/>
      <c r="CO1140" s="1231"/>
      <c r="CP1140" s="1227"/>
    </row>
    <row r="1141" spans="89:94">
      <c r="CK1141" s="536"/>
      <c r="CL1141" s="536"/>
      <c r="CM1141" s="81"/>
      <c r="CN1141" s="1230"/>
      <c r="CO1141" s="1231"/>
      <c r="CP1141" s="1227"/>
    </row>
    <row r="1142" spans="89:94">
      <c r="CK1142" s="536"/>
      <c r="CL1142" s="536"/>
      <c r="CM1142" s="81"/>
      <c r="CN1142" s="1230"/>
      <c r="CO1142" s="1231"/>
      <c r="CP1142" s="1227"/>
    </row>
    <row r="1143" spans="89:94">
      <c r="CK1143" s="536"/>
      <c r="CL1143" s="536"/>
      <c r="CM1143" s="81"/>
      <c r="CN1143" s="1230"/>
      <c r="CO1143" s="1231"/>
      <c r="CP1143" s="1227"/>
    </row>
    <row r="1144" spans="89:94">
      <c r="CK1144" s="536"/>
      <c r="CL1144" s="536"/>
      <c r="CM1144" s="81"/>
      <c r="CN1144" s="1230"/>
      <c r="CO1144" s="1231"/>
      <c r="CP1144" s="1227"/>
    </row>
    <row r="1145" spans="89:94">
      <c r="CK1145" s="536"/>
      <c r="CL1145" s="536"/>
      <c r="CM1145" s="81"/>
      <c r="CN1145" s="1230"/>
      <c r="CO1145" s="1231"/>
      <c r="CP1145" s="1227"/>
    </row>
    <row r="1146" spans="89:94">
      <c r="CK1146" s="536"/>
      <c r="CL1146" s="536"/>
      <c r="CM1146" s="81"/>
      <c r="CN1146" s="1230"/>
      <c r="CO1146" s="1231"/>
      <c r="CP1146" s="1227"/>
    </row>
    <row r="1147" spans="89:94">
      <c r="CK1147" s="536"/>
      <c r="CL1147" s="536"/>
      <c r="CM1147" s="81"/>
      <c r="CN1147" s="1230"/>
      <c r="CO1147" s="1231"/>
      <c r="CP1147" s="1227"/>
    </row>
    <row r="1148" spans="89:94">
      <c r="CK1148" s="536"/>
      <c r="CL1148" s="536"/>
      <c r="CM1148" s="81"/>
      <c r="CN1148" s="1230"/>
      <c r="CO1148" s="1231"/>
      <c r="CP1148" s="1227"/>
    </row>
    <row r="1149" spans="89:94">
      <c r="CK1149" s="536"/>
      <c r="CL1149" s="536"/>
      <c r="CM1149" s="81"/>
      <c r="CN1149" s="1230"/>
      <c r="CO1149" s="1231"/>
      <c r="CP1149" s="1227"/>
    </row>
    <row r="1150" spans="89:94">
      <c r="CK1150" s="536"/>
      <c r="CL1150" s="536"/>
      <c r="CM1150" s="81"/>
      <c r="CN1150" s="1230"/>
      <c r="CO1150" s="1231"/>
      <c r="CP1150" s="1227"/>
    </row>
    <row r="1151" spans="89:94">
      <c r="CK1151" s="536"/>
      <c r="CL1151" s="536"/>
      <c r="CM1151" s="81"/>
      <c r="CN1151" s="1230"/>
      <c r="CO1151" s="1231"/>
      <c r="CP1151" s="1227"/>
    </row>
    <row r="1152" spans="89:94">
      <c r="CK1152" s="536"/>
      <c r="CL1152" s="536"/>
      <c r="CM1152" s="81"/>
      <c r="CN1152" s="1230"/>
      <c r="CO1152" s="1231"/>
      <c r="CP1152" s="1227"/>
    </row>
    <row r="1153" spans="89:94">
      <c r="CK1153" s="536"/>
      <c r="CL1153" s="536"/>
      <c r="CM1153" s="81"/>
      <c r="CN1153" s="1230"/>
      <c r="CO1153" s="1231"/>
      <c r="CP1153" s="1227"/>
    </row>
    <row r="1154" spans="89:94">
      <c r="CK1154" s="536"/>
      <c r="CL1154" s="536"/>
      <c r="CM1154" s="81"/>
      <c r="CN1154" s="1230"/>
      <c r="CO1154" s="1231"/>
      <c r="CP1154" s="1227"/>
    </row>
    <row r="1155" spans="89:94">
      <c r="CK1155" s="536"/>
      <c r="CL1155" s="536"/>
      <c r="CM1155" s="81"/>
      <c r="CN1155" s="1230"/>
      <c r="CO1155" s="1231"/>
      <c r="CP1155" s="1227"/>
    </row>
    <row r="1156" spans="89:94">
      <c r="CK1156" s="536"/>
      <c r="CL1156" s="536"/>
      <c r="CM1156" s="81"/>
      <c r="CN1156" s="1230"/>
      <c r="CO1156" s="1231"/>
      <c r="CP1156" s="1227"/>
    </row>
    <row r="1157" spans="89:94">
      <c r="CK1157" s="536"/>
      <c r="CL1157" s="536"/>
      <c r="CM1157" s="81"/>
      <c r="CN1157" s="1230"/>
      <c r="CO1157" s="1231"/>
      <c r="CP1157" s="1227"/>
    </row>
    <row r="1158" spans="89:94">
      <c r="CK1158" s="536"/>
      <c r="CL1158" s="536"/>
      <c r="CM1158" s="81"/>
      <c r="CN1158" s="1230"/>
      <c r="CO1158" s="1231"/>
      <c r="CP1158" s="1227"/>
    </row>
    <row r="1159" spans="89:94">
      <c r="CK1159" s="536"/>
      <c r="CL1159" s="536"/>
      <c r="CM1159" s="81"/>
      <c r="CN1159" s="1230"/>
      <c r="CO1159" s="1231"/>
      <c r="CP1159" s="1227"/>
    </row>
    <row r="1160" spans="89:94">
      <c r="CK1160" s="536"/>
      <c r="CL1160" s="536"/>
      <c r="CM1160" s="81"/>
      <c r="CN1160" s="1230"/>
      <c r="CO1160" s="1231"/>
      <c r="CP1160" s="1227"/>
    </row>
    <row r="1161" spans="89:94">
      <c r="CK1161" s="536"/>
      <c r="CL1161" s="536"/>
      <c r="CM1161" s="81"/>
      <c r="CN1161" s="1230"/>
      <c r="CO1161" s="1231"/>
      <c r="CP1161" s="1227"/>
    </row>
    <row r="1162" spans="89:94">
      <c r="CK1162" s="536"/>
      <c r="CL1162" s="536"/>
      <c r="CM1162" s="81"/>
      <c r="CN1162" s="1230"/>
      <c r="CO1162" s="1231"/>
      <c r="CP1162" s="1227"/>
    </row>
    <row r="1163" spans="89:94">
      <c r="CK1163" s="536"/>
      <c r="CL1163" s="536"/>
      <c r="CM1163" s="81"/>
      <c r="CN1163" s="1230"/>
      <c r="CO1163" s="1231"/>
      <c r="CP1163" s="1227"/>
    </row>
    <row r="1164" spans="89:94">
      <c r="CK1164" s="536"/>
      <c r="CL1164" s="536"/>
      <c r="CM1164" s="81"/>
      <c r="CN1164" s="1230"/>
      <c r="CO1164" s="1231"/>
      <c r="CP1164" s="1227"/>
    </row>
    <row r="1165" spans="89:94">
      <c r="CK1165" s="536"/>
      <c r="CL1165" s="536"/>
      <c r="CM1165" s="81"/>
      <c r="CN1165" s="1230"/>
      <c r="CO1165" s="1231"/>
      <c r="CP1165" s="1227"/>
    </row>
    <row r="1166" spans="89:94">
      <c r="CK1166" s="536"/>
      <c r="CL1166" s="536"/>
      <c r="CM1166" s="81"/>
      <c r="CN1166" s="1230"/>
      <c r="CO1166" s="1231"/>
      <c r="CP1166" s="1227"/>
    </row>
    <row r="1167" spans="89:94">
      <c r="CK1167" s="536"/>
      <c r="CL1167" s="536"/>
      <c r="CM1167" s="81"/>
      <c r="CN1167" s="1230"/>
      <c r="CO1167" s="1231"/>
      <c r="CP1167" s="1227"/>
    </row>
    <row r="1168" spans="89:94">
      <c r="CK1168" s="536"/>
      <c r="CL1168" s="536"/>
      <c r="CM1168" s="81"/>
      <c r="CN1168" s="1230"/>
      <c r="CO1168" s="1231"/>
      <c r="CP1168" s="1227"/>
    </row>
    <row r="1169" spans="89:94">
      <c r="CK1169" s="536"/>
      <c r="CL1169" s="536"/>
      <c r="CM1169" s="81"/>
      <c r="CN1169" s="1230"/>
      <c r="CO1169" s="1231"/>
      <c r="CP1169" s="1227"/>
    </row>
    <row r="1170" spans="89:94">
      <c r="CK1170" s="536"/>
      <c r="CL1170" s="536"/>
      <c r="CM1170" s="81"/>
      <c r="CN1170" s="1230"/>
      <c r="CO1170" s="1231"/>
      <c r="CP1170" s="1227"/>
    </row>
    <row r="1171" spans="89:94">
      <c r="CK1171" s="536"/>
      <c r="CL1171" s="536"/>
      <c r="CM1171" s="81"/>
      <c r="CN1171" s="1230"/>
      <c r="CO1171" s="1231"/>
      <c r="CP1171" s="1227"/>
    </row>
    <row r="1172" spans="89:94">
      <c r="CK1172" s="536"/>
      <c r="CL1172" s="536"/>
      <c r="CM1172" s="81"/>
      <c r="CN1172" s="1230"/>
      <c r="CO1172" s="1231"/>
      <c r="CP1172" s="1227"/>
    </row>
    <row r="1173" spans="89:94">
      <c r="CK1173" s="536"/>
      <c r="CL1173" s="536"/>
      <c r="CM1173" s="81"/>
      <c r="CN1173" s="1230"/>
      <c r="CO1173" s="1231"/>
      <c r="CP1173" s="1227"/>
    </row>
    <row r="1174" spans="89:94">
      <c r="CK1174" s="536"/>
      <c r="CL1174" s="536"/>
      <c r="CM1174" s="81"/>
      <c r="CN1174" s="1230"/>
      <c r="CO1174" s="1231"/>
      <c r="CP1174" s="1227"/>
    </row>
    <row r="1175" spans="89:94">
      <c r="CK1175" s="536"/>
      <c r="CL1175" s="536"/>
      <c r="CM1175" s="81"/>
      <c r="CN1175" s="1230"/>
      <c r="CO1175" s="1231"/>
      <c r="CP1175" s="1227"/>
    </row>
    <row r="1176" spans="89:94">
      <c r="CK1176" s="536"/>
      <c r="CL1176" s="536"/>
      <c r="CM1176" s="81"/>
      <c r="CN1176" s="1230"/>
      <c r="CO1176" s="1231"/>
      <c r="CP1176" s="1227"/>
    </row>
    <row r="1177" spans="89:94">
      <c r="CK1177" s="536"/>
      <c r="CL1177" s="536"/>
      <c r="CM1177" s="81"/>
      <c r="CN1177" s="1230"/>
      <c r="CO1177" s="1231"/>
      <c r="CP1177" s="1227"/>
    </row>
    <row r="1178" spans="89:94">
      <c r="CK1178" s="536"/>
      <c r="CL1178" s="536"/>
      <c r="CM1178" s="81"/>
      <c r="CN1178" s="1230"/>
      <c r="CO1178" s="1231"/>
      <c r="CP1178" s="1227"/>
    </row>
    <row r="1179" spans="89:94">
      <c r="CK1179" s="536"/>
      <c r="CL1179" s="536"/>
      <c r="CM1179" s="81"/>
      <c r="CN1179" s="1230"/>
      <c r="CO1179" s="1231"/>
      <c r="CP1179" s="1227"/>
    </row>
    <row r="1180" spans="89:94">
      <c r="CK1180" s="536"/>
      <c r="CL1180" s="536"/>
      <c r="CM1180" s="81"/>
      <c r="CN1180" s="1230"/>
      <c r="CO1180" s="1231"/>
      <c r="CP1180" s="1227"/>
    </row>
    <row r="1181" spans="89:94">
      <c r="CK1181" s="536"/>
      <c r="CL1181" s="536"/>
      <c r="CM1181" s="81"/>
      <c r="CN1181" s="1230"/>
      <c r="CO1181" s="1231"/>
      <c r="CP1181" s="1227"/>
    </row>
    <row r="1182" spans="89:94">
      <c r="CK1182" s="536"/>
      <c r="CL1182" s="536"/>
      <c r="CM1182" s="81"/>
      <c r="CN1182" s="1230"/>
      <c r="CO1182" s="1231"/>
      <c r="CP1182" s="1227"/>
    </row>
    <row r="1183" spans="89:94">
      <c r="CK1183" s="536"/>
      <c r="CL1183" s="536"/>
      <c r="CM1183" s="81"/>
      <c r="CN1183" s="1230"/>
      <c r="CO1183" s="1231"/>
      <c r="CP1183" s="1227"/>
    </row>
    <row r="1184" spans="89:94">
      <c r="CK1184" s="536"/>
      <c r="CL1184" s="536"/>
      <c r="CM1184" s="81"/>
      <c r="CN1184" s="1230"/>
      <c r="CO1184" s="1231"/>
      <c r="CP1184" s="1227"/>
    </row>
    <row r="1185" spans="89:94">
      <c r="CK1185" s="536"/>
      <c r="CL1185" s="536"/>
      <c r="CM1185" s="81"/>
      <c r="CN1185" s="1230"/>
      <c r="CO1185" s="1231"/>
      <c r="CP1185" s="1227"/>
    </row>
    <row r="1186" spans="89:94">
      <c r="CK1186" s="536"/>
      <c r="CL1186" s="536"/>
      <c r="CM1186" s="81"/>
      <c r="CN1186" s="1230"/>
      <c r="CO1186" s="1231"/>
      <c r="CP1186" s="1227"/>
    </row>
    <row r="1187" spans="89:94">
      <c r="CK1187" s="536"/>
      <c r="CL1187" s="536"/>
      <c r="CM1187" s="81"/>
      <c r="CN1187" s="1230"/>
      <c r="CO1187" s="1231"/>
      <c r="CP1187" s="1227"/>
    </row>
    <row r="1188" spans="89:94">
      <c r="CK1188" s="536"/>
      <c r="CL1188" s="536"/>
      <c r="CM1188" s="81"/>
      <c r="CN1188" s="1230"/>
      <c r="CO1188" s="1231"/>
      <c r="CP1188" s="1227"/>
    </row>
    <row r="1189" spans="89:94">
      <c r="CK1189" s="536"/>
      <c r="CL1189" s="536"/>
      <c r="CM1189" s="81"/>
      <c r="CN1189" s="1230"/>
      <c r="CO1189" s="1231"/>
      <c r="CP1189" s="1227"/>
    </row>
    <row r="1190" spans="89:94">
      <c r="CK1190" s="536"/>
      <c r="CL1190" s="536"/>
      <c r="CM1190" s="81"/>
      <c r="CN1190" s="1230"/>
      <c r="CO1190" s="1231"/>
      <c r="CP1190" s="1227"/>
    </row>
    <row r="1191" spans="89:94">
      <c r="CK1191" s="536"/>
      <c r="CL1191" s="536"/>
      <c r="CM1191" s="81"/>
      <c r="CN1191" s="1230"/>
      <c r="CO1191" s="1231"/>
      <c r="CP1191" s="1227"/>
    </row>
    <row r="1192" spans="89:94">
      <c r="CK1192" s="536"/>
      <c r="CL1192" s="536"/>
      <c r="CM1192" s="81"/>
      <c r="CN1192" s="1230"/>
      <c r="CO1192" s="1231"/>
      <c r="CP1192" s="1227"/>
    </row>
    <row r="1193" spans="89:94">
      <c r="CK1193" s="536"/>
      <c r="CL1193" s="536"/>
      <c r="CM1193" s="81"/>
      <c r="CN1193" s="1230"/>
      <c r="CO1193" s="1231"/>
      <c r="CP1193" s="1227"/>
    </row>
    <row r="1194" spans="89:94">
      <c r="CK1194" s="536"/>
      <c r="CL1194" s="536"/>
      <c r="CM1194" s="81"/>
      <c r="CN1194" s="1230"/>
      <c r="CO1194" s="1231"/>
      <c r="CP1194" s="1227"/>
    </row>
    <row r="1195" spans="89:94">
      <c r="CK1195" s="536"/>
      <c r="CL1195" s="536"/>
      <c r="CM1195" s="81"/>
      <c r="CN1195" s="1230"/>
      <c r="CO1195" s="1231"/>
      <c r="CP1195" s="1227"/>
    </row>
    <row r="1196" spans="89:94">
      <c r="CK1196" s="536"/>
      <c r="CL1196" s="536"/>
      <c r="CM1196" s="81"/>
      <c r="CN1196" s="1230"/>
      <c r="CO1196" s="1231"/>
      <c r="CP1196" s="1227"/>
    </row>
    <row r="1197" spans="89:94">
      <c r="CK1197" s="536"/>
      <c r="CL1197" s="536"/>
      <c r="CM1197" s="81"/>
      <c r="CN1197" s="1230"/>
      <c r="CO1197" s="1231"/>
      <c r="CP1197" s="1227"/>
    </row>
    <row r="1198" spans="89:94">
      <c r="CK1198" s="536"/>
      <c r="CL1198" s="536"/>
      <c r="CM1198" s="81"/>
      <c r="CN1198" s="1230"/>
      <c r="CO1198" s="1231"/>
      <c r="CP1198" s="1227"/>
    </row>
    <row r="1199" spans="89:94">
      <c r="CK1199" s="536"/>
      <c r="CL1199" s="536"/>
      <c r="CM1199" s="81"/>
      <c r="CN1199" s="1230"/>
      <c r="CO1199" s="1231"/>
      <c r="CP1199" s="1227"/>
    </row>
    <row r="1200" spans="89:94">
      <c r="CK1200" s="536"/>
      <c r="CL1200" s="536"/>
      <c r="CM1200" s="81"/>
      <c r="CN1200" s="1230"/>
      <c r="CO1200" s="1231"/>
      <c r="CP1200" s="1227"/>
    </row>
    <row r="1201" spans="89:94">
      <c r="CK1201" s="536"/>
      <c r="CL1201" s="536"/>
      <c r="CM1201" s="81"/>
      <c r="CN1201" s="1230"/>
      <c r="CO1201" s="1231"/>
      <c r="CP1201" s="1227"/>
    </row>
    <row r="1202" spans="89:94">
      <c r="CK1202" s="536"/>
      <c r="CL1202" s="536"/>
      <c r="CM1202" s="81"/>
      <c r="CN1202" s="1230"/>
      <c r="CO1202" s="1231"/>
      <c r="CP1202" s="1227"/>
    </row>
    <row r="1203" spans="89:94">
      <c r="CK1203" s="536"/>
      <c r="CL1203" s="536"/>
      <c r="CM1203" s="81"/>
      <c r="CN1203" s="1230"/>
      <c r="CO1203" s="1231"/>
      <c r="CP1203" s="1227"/>
    </row>
    <row r="1204" spans="89:94">
      <c r="CK1204" s="536"/>
      <c r="CL1204" s="536"/>
      <c r="CM1204" s="81"/>
      <c r="CN1204" s="1230"/>
      <c r="CO1204" s="1231"/>
      <c r="CP1204" s="1227"/>
    </row>
    <row r="1205" spans="89:94">
      <c r="CK1205" s="536"/>
      <c r="CL1205" s="536"/>
      <c r="CM1205" s="81"/>
      <c r="CN1205" s="1230"/>
      <c r="CO1205" s="1231"/>
      <c r="CP1205" s="1227"/>
    </row>
    <row r="1206" spans="89:94">
      <c r="CK1206" s="536"/>
      <c r="CL1206" s="536"/>
      <c r="CM1206" s="81"/>
      <c r="CN1206" s="1230"/>
      <c r="CO1206" s="1231"/>
      <c r="CP1206" s="1227"/>
    </row>
    <row r="1207" spans="89:94">
      <c r="CK1207" s="536"/>
      <c r="CL1207" s="536"/>
      <c r="CM1207" s="81"/>
      <c r="CN1207" s="1230"/>
      <c r="CO1207" s="1231"/>
      <c r="CP1207" s="1227"/>
    </row>
    <row r="1208" spans="89:94">
      <c r="CK1208" s="536"/>
      <c r="CL1208" s="536"/>
      <c r="CM1208" s="81"/>
      <c r="CN1208" s="1230"/>
      <c r="CO1208" s="1231"/>
      <c r="CP1208" s="1227"/>
    </row>
    <row r="1209" spans="89:94">
      <c r="CK1209" s="536"/>
      <c r="CL1209" s="536"/>
      <c r="CM1209" s="81"/>
      <c r="CN1209" s="1230"/>
      <c r="CO1209" s="1231"/>
      <c r="CP1209" s="1227"/>
    </row>
    <row r="1210" spans="89:94">
      <c r="CK1210" s="536"/>
      <c r="CL1210" s="536"/>
      <c r="CM1210" s="81"/>
      <c r="CN1210" s="1230"/>
      <c r="CO1210" s="1231"/>
      <c r="CP1210" s="1227"/>
    </row>
    <row r="1211" spans="89:94">
      <c r="CK1211" s="536"/>
      <c r="CL1211" s="536"/>
      <c r="CM1211" s="81"/>
      <c r="CN1211" s="1230"/>
      <c r="CO1211" s="1231"/>
      <c r="CP1211" s="1227"/>
    </row>
    <row r="1212" spans="89:94">
      <c r="CK1212" s="536"/>
      <c r="CL1212" s="536"/>
      <c r="CM1212" s="81"/>
      <c r="CN1212" s="1230"/>
      <c r="CO1212" s="1231"/>
      <c r="CP1212" s="1227"/>
    </row>
    <row r="1213" spans="89:94">
      <c r="CK1213" s="536"/>
      <c r="CL1213" s="536"/>
      <c r="CM1213" s="81"/>
      <c r="CN1213" s="1230"/>
      <c r="CO1213" s="1231"/>
      <c r="CP1213" s="1227"/>
    </row>
    <row r="1214" spans="89:94">
      <c r="CK1214" s="536"/>
      <c r="CL1214" s="536"/>
      <c r="CM1214" s="81"/>
      <c r="CN1214" s="1230"/>
      <c r="CO1214" s="1231"/>
      <c r="CP1214" s="1227"/>
    </row>
    <row r="1215" spans="89:94">
      <c r="CK1215" s="536"/>
      <c r="CL1215" s="536"/>
      <c r="CM1215" s="81"/>
      <c r="CN1215" s="1230"/>
      <c r="CO1215" s="1231"/>
      <c r="CP1215" s="1227"/>
    </row>
    <row r="1216" spans="89:94">
      <c r="CK1216" s="536"/>
      <c r="CL1216" s="536"/>
      <c r="CM1216" s="81"/>
      <c r="CN1216" s="1230"/>
      <c r="CO1216" s="1231"/>
      <c r="CP1216" s="1227"/>
    </row>
    <row r="1217" spans="89:94">
      <c r="CK1217" s="536"/>
      <c r="CL1217" s="536"/>
      <c r="CM1217" s="81"/>
      <c r="CN1217" s="1230"/>
      <c r="CO1217" s="1231"/>
      <c r="CP1217" s="1227"/>
    </row>
    <row r="1218" spans="89:94">
      <c r="CK1218" s="536"/>
      <c r="CL1218" s="536"/>
      <c r="CM1218" s="81"/>
      <c r="CN1218" s="1230"/>
      <c r="CO1218" s="1231"/>
      <c r="CP1218" s="1227"/>
    </row>
    <row r="1219" spans="89:94">
      <c r="CK1219" s="536"/>
      <c r="CL1219" s="536"/>
      <c r="CM1219" s="81"/>
      <c r="CN1219" s="1230"/>
      <c r="CO1219" s="1231"/>
      <c r="CP1219" s="1227"/>
    </row>
    <row r="1220" spans="89:94">
      <c r="CK1220" s="536"/>
      <c r="CL1220" s="536"/>
      <c r="CM1220" s="81"/>
      <c r="CN1220" s="1230"/>
      <c r="CO1220" s="1231"/>
      <c r="CP1220" s="1227"/>
    </row>
    <row r="1221" spans="89:94">
      <c r="CK1221" s="536"/>
      <c r="CL1221" s="536"/>
      <c r="CM1221" s="81"/>
      <c r="CN1221" s="1230"/>
      <c r="CO1221" s="1231"/>
      <c r="CP1221" s="1227"/>
    </row>
    <row r="1222" spans="89:94">
      <c r="CK1222" s="536"/>
      <c r="CL1222" s="536"/>
      <c r="CM1222" s="81"/>
      <c r="CN1222" s="1230"/>
      <c r="CO1222" s="1231"/>
      <c r="CP1222" s="1227"/>
    </row>
    <row r="1223" spans="89:94">
      <c r="CK1223" s="536"/>
      <c r="CL1223" s="536"/>
      <c r="CM1223" s="81"/>
      <c r="CN1223" s="1230"/>
      <c r="CO1223" s="1231"/>
      <c r="CP1223" s="1227"/>
    </row>
    <row r="1224" spans="89:94">
      <c r="CK1224" s="536"/>
      <c r="CL1224" s="536"/>
      <c r="CM1224" s="81"/>
      <c r="CN1224" s="1230"/>
      <c r="CO1224" s="1231"/>
      <c r="CP1224" s="1227"/>
    </row>
    <row r="1225" spans="89:94">
      <c r="CK1225" s="536"/>
      <c r="CL1225" s="536"/>
      <c r="CM1225" s="81"/>
      <c r="CN1225" s="1230"/>
      <c r="CO1225" s="1231"/>
      <c r="CP1225" s="1227"/>
    </row>
    <row r="1226" spans="89:94">
      <c r="CK1226" s="536"/>
      <c r="CL1226" s="536"/>
      <c r="CM1226" s="81"/>
      <c r="CN1226" s="1230"/>
      <c r="CO1226" s="1231"/>
      <c r="CP1226" s="1227"/>
    </row>
    <row r="1227" spans="89:94">
      <c r="CK1227" s="536"/>
      <c r="CL1227" s="536"/>
      <c r="CM1227" s="81"/>
      <c r="CN1227" s="1230"/>
      <c r="CO1227" s="1231"/>
      <c r="CP1227" s="1227"/>
    </row>
    <row r="1228" spans="89:94">
      <c r="CK1228" s="536"/>
      <c r="CL1228" s="536"/>
      <c r="CM1228" s="81"/>
      <c r="CN1228" s="1230"/>
      <c r="CO1228" s="1231"/>
      <c r="CP1228" s="1227"/>
    </row>
    <row r="1229" spans="89:94">
      <c r="CK1229" s="536"/>
      <c r="CL1229" s="536"/>
      <c r="CM1229" s="81"/>
      <c r="CN1229" s="1230"/>
      <c r="CO1229" s="1231"/>
      <c r="CP1229" s="1227"/>
    </row>
    <row r="1230" spans="89:94">
      <c r="CK1230" s="536"/>
      <c r="CL1230" s="536"/>
      <c r="CM1230" s="81"/>
      <c r="CN1230" s="1230"/>
      <c r="CO1230" s="1231"/>
      <c r="CP1230" s="1227"/>
    </row>
    <row r="1231" spans="89:94">
      <c r="CK1231" s="536"/>
      <c r="CL1231" s="536"/>
      <c r="CM1231" s="81"/>
      <c r="CN1231" s="1230"/>
      <c r="CO1231" s="1231"/>
      <c r="CP1231" s="1227"/>
    </row>
    <row r="1232" spans="89:94">
      <c r="CK1232" s="536"/>
      <c r="CL1232" s="536"/>
      <c r="CM1232" s="81"/>
      <c r="CN1232" s="1230"/>
      <c r="CO1232" s="1231"/>
      <c r="CP1232" s="1227"/>
    </row>
    <row r="1233" spans="89:94">
      <c r="CK1233" s="536"/>
      <c r="CL1233" s="536"/>
      <c r="CM1233" s="81"/>
      <c r="CN1233" s="1230"/>
      <c r="CO1233" s="1231"/>
      <c r="CP1233" s="1227"/>
    </row>
    <row r="1234" spans="89:94">
      <c r="CK1234" s="536"/>
      <c r="CL1234" s="536"/>
      <c r="CM1234" s="81"/>
      <c r="CN1234" s="1230"/>
      <c r="CO1234" s="1231"/>
      <c r="CP1234" s="1227"/>
    </row>
    <row r="1235" spans="89:94">
      <c r="CK1235" s="536"/>
      <c r="CL1235" s="536"/>
      <c r="CM1235" s="81"/>
      <c r="CN1235" s="1230"/>
      <c r="CO1235" s="1231"/>
      <c r="CP1235" s="1227"/>
    </row>
    <row r="1236" spans="89:94">
      <c r="CK1236" s="536"/>
      <c r="CL1236" s="536"/>
      <c r="CM1236" s="81"/>
      <c r="CN1236" s="1230"/>
      <c r="CO1236" s="1231"/>
      <c r="CP1236" s="1227"/>
    </row>
    <row r="1237" spans="89:94">
      <c r="CK1237" s="536"/>
      <c r="CL1237" s="536"/>
      <c r="CM1237" s="81"/>
      <c r="CN1237" s="1230"/>
      <c r="CO1237" s="1231"/>
      <c r="CP1237" s="1227"/>
    </row>
    <row r="1238" spans="89:94">
      <c r="CK1238" s="536"/>
      <c r="CL1238" s="536"/>
      <c r="CM1238" s="81"/>
      <c r="CN1238" s="1230"/>
      <c r="CO1238" s="1231"/>
      <c r="CP1238" s="1227"/>
    </row>
    <row r="1239" spans="89:94">
      <c r="CK1239" s="536"/>
      <c r="CL1239" s="536"/>
      <c r="CM1239" s="81"/>
      <c r="CN1239" s="1230"/>
      <c r="CO1239" s="1231"/>
      <c r="CP1239" s="1227"/>
    </row>
    <row r="1240" spans="89:94">
      <c r="CK1240" s="536"/>
      <c r="CL1240" s="536"/>
      <c r="CM1240" s="81"/>
      <c r="CN1240" s="1230"/>
      <c r="CO1240" s="1231"/>
      <c r="CP1240" s="1227"/>
    </row>
    <row r="1241" spans="89:94">
      <c r="CK1241" s="536"/>
      <c r="CL1241" s="536"/>
      <c r="CM1241" s="81"/>
      <c r="CN1241" s="1230"/>
      <c r="CO1241" s="1231"/>
      <c r="CP1241" s="1227"/>
    </row>
    <row r="1242" spans="89:94">
      <c r="CK1242" s="536"/>
      <c r="CL1242" s="536"/>
      <c r="CM1242" s="81"/>
      <c r="CN1242" s="1230"/>
      <c r="CO1242" s="1231"/>
      <c r="CP1242" s="1227"/>
    </row>
    <row r="1243" spans="89:94">
      <c r="CK1243" s="536"/>
      <c r="CL1243" s="536"/>
      <c r="CM1243" s="81"/>
      <c r="CN1243" s="1230"/>
      <c r="CO1243" s="1231"/>
      <c r="CP1243" s="1227"/>
    </row>
    <row r="1244" spans="89:94">
      <c r="CK1244" s="536"/>
      <c r="CL1244" s="536"/>
      <c r="CM1244" s="81"/>
      <c r="CN1244" s="1230"/>
      <c r="CO1244" s="1231"/>
      <c r="CP1244" s="1227"/>
    </row>
    <row r="1245" spans="89:94">
      <c r="CK1245" s="536"/>
      <c r="CL1245" s="536"/>
      <c r="CM1245" s="81"/>
      <c r="CN1245" s="1230"/>
      <c r="CO1245" s="1231"/>
      <c r="CP1245" s="1227"/>
    </row>
    <row r="1246" spans="89:94">
      <c r="CK1246" s="536"/>
      <c r="CL1246" s="536"/>
      <c r="CM1246" s="81"/>
      <c r="CN1246" s="1230"/>
      <c r="CO1246" s="1231"/>
      <c r="CP1246" s="1227"/>
    </row>
    <row r="1247" spans="89:94">
      <c r="CK1247" s="536"/>
      <c r="CL1247" s="536"/>
      <c r="CM1247" s="81"/>
      <c r="CN1247" s="1230"/>
      <c r="CO1247" s="1231"/>
      <c r="CP1247" s="1227"/>
    </row>
    <row r="1248" spans="89:94">
      <c r="CK1248" s="536"/>
      <c r="CL1248" s="536"/>
      <c r="CM1248" s="81"/>
      <c r="CN1248" s="1230"/>
      <c r="CO1248" s="1231"/>
      <c r="CP1248" s="1227"/>
    </row>
    <row r="1249" spans="89:94">
      <c r="CK1249" s="536"/>
      <c r="CL1249" s="536"/>
      <c r="CM1249" s="81"/>
      <c r="CN1249" s="1230"/>
      <c r="CO1249" s="1231"/>
      <c r="CP1249" s="1227"/>
    </row>
    <row r="1250" spans="89:94">
      <c r="CK1250" s="536"/>
      <c r="CL1250" s="536"/>
      <c r="CM1250" s="81"/>
      <c r="CN1250" s="1230"/>
      <c r="CO1250" s="1231"/>
      <c r="CP1250" s="1227"/>
    </row>
    <row r="1251" spans="89:94">
      <c r="CK1251" s="536"/>
      <c r="CL1251" s="536"/>
      <c r="CM1251" s="81"/>
      <c r="CN1251" s="1230"/>
      <c r="CO1251" s="1231"/>
      <c r="CP1251" s="1227"/>
    </row>
    <row r="1252" spans="89:94">
      <c r="CK1252" s="536"/>
      <c r="CL1252" s="536"/>
      <c r="CM1252" s="81"/>
      <c r="CN1252" s="1230"/>
      <c r="CO1252" s="1231"/>
      <c r="CP1252" s="1227"/>
    </row>
    <row r="1253" spans="89:94">
      <c r="CK1253" s="536"/>
      <c r="CL1253" s="536"/>
      <c r="CM1253" s="81"/>
      <c r="CN1253" s="1230"/>
      <c r="CO1253" s="1231"/>
      <c r="CP1253" s="1227"/>
    </row>
    <row r="1254" spans="89:94">
      <c r="CK1254" s="536"/>
      <c r="CL1254" s="536"/>
      <c r="CM1254" s="81"/>
      <c r="CN1254" s="1230"/>
      <c r="CO1254" s="1231"/>
      <c r="CP1254" s="1227"/>
    </row>
    <row r="1255" spans="89:94">
      <c r="CK1255" s="536"/>
      <c r="CL1255" s="536"/>
      <c r="CM1255" s="81"/>
      <c r="CN1255" s="1230"/>
      <c r="CO1255" s="1231"/>
      <c r="CP1255" s="1227"/>
    </row>
    <row r="1256" spans="89:94">
      <c r="CK1256" s="536"/>
      <c r="CL1256" s="536"/>
      <c r="CM1256" s="81"/>
      <c r="CN1256" s="1230"/>
      <c r="CO1256" s="1231"/>
      <c r="CP1256" s="1227"/>
    </row>
    <row r="1257" spans="89:94">
      <c r="CK1257" s="536"/>
      <c r="CL1257" s="536"/>
      <c r="CM1257" s="81"/>
      <c r="CN1257" s="1230"/>
      <c r="CO1257" s="1231"/>
      <c r="CP1257" s="1227"/>
    </row>
    <row r="1258" spans="89:94">
      <c r="CK1258" s="536"/>
      <c r="CL1258" s="536"/>
      <c r="CM1258" s="81"/>
      <c r="CN1258" s="1230"/>
      <c r="CO1258" s="1231"/>
      <c r="CP1258" s="1227"/>
    </row>
    <row r="1259" spans="89:94">
      <c r="CK1259" s="536"/>
      <c r="CL1259" s="536"/>
      <c r="CM1259" s="81"/>
      <c r="CN1259" s="1230"/>
      <c r="CO1259" s="1231"/>
      <c r="CP1259" s="1227"/>
    </row>
    <row r="1260" spans="89:94">
      <c r="CK1260" s="536"/>
      <c r="CL1260" s="536"/>
      <c r="CM1260" s="81"/>
      <c r="CN1260" s="1230"/>
      <c r="CO1260" s="1231"/>
      <c r="CP1260" s="1227"/>
    </row>
    <row r="1261" spans="89:94">
      <c r="CK1261" s="536"/>
      <c r="CL1261" s="536"/>
      <c r="CM1261" s="81"/>
      <c r="CN1261" s="1230"/>
      <c r="CO1261" s="1231"/>
      <c r="CP1261" s="1227"/>
    </row>
    <row r="1262" spans="89:94">
      <c r="CK1262" s="536"/>
      <c r="CL1262" s="536"/>
      <c r="CM1262" s="81"/>
      <c r="CN1262" s="1230"/>
      <c r="CO1262" s="1231"/>
      <c r="CP1262" s="1227"/>
    </row>
    <row r="1263" spans="89:94">
      <c r="CK1263" s="536"/>
      <c r="CL1263" s="536"/>
      <c r="CM1263" s="81"/>
      <c r="CN1263" s="1230"/>
      <c r="CO1263" s="1231"/>
      <c r="CP1263" s="1227"/>
    </row>
    <row r="1264" spans="89:94">
      <c r="CK1264" s="536"/>
      <c r="CL1264" s="536"/>
      <c r="CM1264" s="81"/>
      <c r="CN1264" s="1230"/>
      <c r="CO1264" s="1231"/>
      <c r="CP1264" s="1227"/>
    </row>
    <row r="1265" spans="89:94">
      <c r="CK1265" s="536"/>
      <c r="CL1265" s="536"/>
      <c r="CM1265" s="81"/>
      <c r="CN1265" s="1230"/>
      <c r="CO1265" s="1231"/>
      <c r="CP1265" s="1227"/>
    </row>
    <row r="1266" spans="89:94">
      <c r="CK1266" s="536"/>
      <c r="CL1266" s="536"/>
      <c r="CM1266" s="81"/>
      <c r="CN1266" s="1230"/>
      <c r="CO1266" s="1231"/>
      <c r="CP1266" s="1227"/>
    </row>
    <row r="1267" spans="89:94">
      <c r="CK1267" s="536"/>
      <c r="CL1267" s="536"/>
      <c r="CM1267" s="81"/>
      <c r="CN1267" s="1230"/>
      <c r="CO1267" s="1231"/>
      <c r="CP1267" s="1227"/>
    </row>
    <row r="1268" spans="89:94">
      <c r="CK1268" s="536"/>
      <c r="CL1268" s="536"/>
      <c r="CM1268" s="81"/>
      <c r="CN1268" s="1230"/>
      <c r="CO1268" s="1231"/>
      <c r="CP1268" s="1227"/>
    </row>
    <row r="1269" spans="89:94">
      <c r="CK1269" s="536"/>
      <c r="CL1269" s="536"/>
      <c r="CM1269" s="81"/>
      <c r="CN1269" s="1230"/>
      <c r="CO1269" s="1231"/>
      <c r="CP1269" s="1227"/>
    </row>
    <row r="1270" spans="89:94">
      <c r="CK1270" s="536"/>
      <c r="CL1270" s="536"/>
      <c r="CM1270" s="81"/>
      <c r="CN1270" s="1230"/>
      <c r="CO1270" s="1231"/>
      <c r="CP1270" s="1227"/>
    </row>
    <row r="1271" spans="89:94">
      <c r="CK1271" s="536"/>
      <c r="CL1271" s="536"/>
      <c r="CM1271" s="81"/>
      <c r="CN1271" s="1230"/>
      <c r="CO1271" s="1231"/>
      <c r="CP1271" s="1227"/>
    </row>
    <row r="1272" spans="89:94">
      <c r="CK1272" s="536"/>
      <c r="CL1272" s="536"/>
      <c r="CM1272" s="81"/>
      <c r="CN1272" s="1230"/>
      <c r="CO1272" s="1231"/>
      <c r="CP1272" s="1227"/>
    </row>
    <row r="1273" spans="89:94">
      <c r="CK1273" s="536"/>
      <c r="CL1273" s="536"/>
      <c r="CM1273" s="81"/>
      <c r="CN1273" s="1230"/>
      <c r="CO1273" s="1231"/>
      <c r="CP1273" s="1227"/>
    </row>
    <row r="1274" spans="89:94">
      <c r="CK1274" s="536"/>
      <c r="CL1274" s="536"/>
      <c r="CM1274" s="81"/>
      <c r="CN1274" s="1230"/>
      <c r="CO1274" s="1231"/>
      <c r="CP1274" s="1227"/>
    </row>
    <row r="1275" spans="89:94">
      <c r="CK1275" s="536"/>
      <c r="CL1275" s="536"/>
      <c r="CM1275" s="81"/>
      <c r="CN1275" s="1230"/>
      <c r="CO1275" s="1231"/>
      <c r="CP1275" s="1227"/>
    </row>
    <row r="1276" spans="89:94">
      <c r="CK1276" s="536"/>
      <c r="CL1276" s="536"/>
      <c r="CM1276" s="81"/>
      <c r="CN1276" s="1230"/>
      <c r="CO1276" s="1231"/>
      <c r="CP1276" s="1227"/>
    </row>
    <row r="1277" spans="89:94">
      <c r="CK1277" s="536"/>
      <c r="CL1277" s="536"/>
      <c r="CM1277" s="81"/>
      <c r="CN1277" s="1230"/>
      <c r="CO1277" s="1231"/>
      <c r="CP1277" s="1227"/>
    </row>
    <row r="1278" spans="89:94">
      <c r="CK1278" s="536"/>
      <c r="CL1278" s="536"/>
      <c r="CM1278" s="81"/>
      <c r="CN1278" s="1230"/>
      <c r="CO1278" s="1231"/>
      <c r="CP1278" s="1227"/>
    </row>
    <row r="1279" spans="89:94">
      <c r="CK1279" s="536"/>
      <c r="CL1279" s="536"/>
      <c r="CM1279" s="81"/>
      <c r="CN1279" s="1230"/>
      <c r="CO1279" s="1231"/>
      <c r="CP1279" s="1227"/>
    </row>
    <row r="1280" spans="89:94">
      <c r="CK1280" s="536"/>
      <c r="CL1280" s="536"/>
      <c r="CM1280" s="81"/>
      <c r="CN1280" s="1230"/>
      <c r="CO1280" s="1231"/>
      <c r="CP1280" s="1227"/>
    </row>
    <row r="1281" spans="89:94">
      <c r="CK1281" s="536"/>
      <c r="CL1281" s="536"/>
      <c r="CM1281" s="81"/>
      <c r="CN1281" s="1230"/>
      <c r="CO1281" s="1231"/>
      <c r="CP1281" s="1227"/>
    </row>
    <row r="1282" spans="89:94">
      <c r="CK1282" s="536"/>
      <c r="CL1282" s="536"/>
      <c r="CM1282" s="81"/>
      <c r="CN1282" s="1230"/>
      <c r="CO1282" s="1231"/>
      <c r="CP1282" s="1227"/>
    </row>
    <row r="1283" spans="89:94">
      <c r="CK1283" s="536"/>
      <c r="CL1283" s="536"/>
      <c r="CM1283" s="81"/>
      <c r="CN1283" s="1230"/>
      <c r="CO1283" s="1231"/>
      <c r="CP1283" s="1227"/>
    </row>
    <row r="1284" spans="89:94">
      <c r="CK1284" s="536"/>
      <c r="CL1284" s="536"/>
      <c r="CM1284" s="81"/>
      <c r="CN1284" s="1230"/>
      <c r="CO1284" s="1231"/>
      <c r="CP1284" s="1227"/>
    </row>
    <row r="1285" spans="89:94">
      <c r="CK1285" s="536"/>
      <c r="CL1285" s="536"/>
      <c r="CM1285" s="81"/>
      <c r="CN1285" s="1230"/>
      <c r="CO1285" s="1231"/>
      <c r="CP1285" s="1227"/>
    </row>
    <row r="1286" spans="89:94">
      <c r="CK1286" s="536"/>
      <c r="CL1286" s="536"/>
      <c r="CM1286" s="81"/>
      <c r="CN1286" s="1230"/>
      <c r="CO1286" s="1231"/>
      <c r="CP1286" s="1227"/>
    </row>
    <row r="1287" spans="89:94">
      <c r="CK1287" s="536"/>
      <c r="CL1287" s="536"/>
      <c r="CM1287" s="81"/>
      <c r="CN1287" s="1230"/>
      <c r="CO1287" s="1231"/>
      <c r="CP1287" s="1227"/>
    </row>
    <row r="1288" spans="89:94">
      <c r="CK1288" s="536"/>
      <c r="CL1288" s="536"/>
      <c r="CM1288" s="81"/>
      <c r="CN1288" s="1230"/>
      <c r="CO1288" s="1231"/>
      <c r="CP1288" s="1227"/>
    </row>
    <row r="1289" spans="89:94">
      <c r="CK1289" s="536"/>
      <c r="CL1289" s="536"/>
      <c r="CM1289" s="81"/>
      <c r="CN1289" s="1230"/>
      <c r="CO1289" s="1231"/>
      <c r="CP1289" s="1227"/>
    </row>
    <row r="1290" spans="89:94">
      <c r="CK1290" s="536"/>
      <c r="CL1290" s="536"/>
      <c r="CM1290" s="81"/>
      <c r="CN1290" s="1230"/>
      <c r="CO1290" s="1231"/>
      <c r="CP1290" s="1227"/>
    </row>
    <row r="1291" spans="89:94">
      <c r="CK1291" s="536"/>
      <c r="CL1291" s="536"/>
      <c r="CM1291" s="81"/>
      <c r="CN1291" s="1230"/>
      <c r="CO1291" s="1231"/>
      <c r="CP1291" s="1227"/>
    </row>
    <row r="1292" spans="89:94">
      <c r="CK1292" s="536"/>
      <c r="CL1292" s="536"/>
      <c r="CM1292" s="81"/>
      <c r="CN1292" s="1230"/>
      <c r="CO1292" s="1231"/>
      <c r="CP1292" s="1227"/>
    </row>
    <row r="1293" spans="89:94">
      <c r="CK1293" s="536"/>
      <c r="CL1293" s="536"/>
      <c r="CM1293" s="81"/>
      <c r="CN1293" s="1230"/>
      <c r="CO1293" s="1231"/>
      <c r="CP1293" s="1227"/>
    </row>
    <row r="1294" spans="89:94">
      <c r="CK1294" s="536"/>
      <c r="CL1294" s="536"/>
      <c r="CM1294" s="81"/>
      <c r="CN1294" s="1230"/>
      <c r="CO1294" s="1231"/>
      <c r="CP1294" s="1227"/>
    </row>
    <row r="1295" spans="89:94">
      <c r="CK1295" s="536"/>
      <c r="CL1295" s="536"/>
      <c r="CM1295" s="81"/>
      <c r="CN1295" s="1230"/>
      <c r="CO1295" s="1231"/>
      <c r="CP1295" s="1227"/>
    </row>
    <row r="1296" spans="89:94">
      <c r="CK1296" s="536"/>
      <c r="CL1296" s="536"/>
      <c r="CM1296" s="81"/>
      <c r="CN1296" s="1230"/>
      <c r="CO1296" s="1231"/>
      <c r="CP1296" s="1227"/>
    </row>
    <row r="1297" spans="89:94">
      <c r="CK1297" s="536"/>
      <c r="CL1297" s="536"/>
      <c r="CM1297" s="81"/>
      <c r="CN1297" s="1230"/>
      <c r="CO1297" s="1231"/>
      <c r="CP1297" s="1227"/>
    </row>
    <row r="1298" spans="89:94">
      <c r="CK1298" s="536"/>
      <c r="CL1298" s="536"/>
      <c r="CM1298" s="81"/>
      <c r="CN1298" s="1230"/>
      <c r="CO1298" s="1231"/>
      <c r="CP1298" s="1227"/>
    </row>
    <row r="1299" spans="89:94">
      <c r="CK1299" s="536"/>
      <c r="CL1299" s="536"/>
      <c r="CM1299" s="81"/>
      <c r="CN1299" s="1230"/>
      <c r="CO1299" s="1231"/>
      <c r="CP1299" s="1227"/>
    </row>
    <row r="1300" spans="89:94">
      <c r="CK1300" s="536"/>
      <c r="CL1300" s="536"/>
      <c r="CM1300" s="81"/>
      <c r="CN1300" s="1230"/>
      <c r="CO1300" s="1231"/>
      <c r="CP1300" s="1227"/>
    </row>
    <row r="1301" spans="89:94">
      <c r="CK1301" s="536"/>
      <c r="CL1301" s="536"/>
      <c r="CM1301" s="81"/>
      <c r="CN1301" s="1230"/>
      <c r="CO1301" s="1231"/>
      <c r="CP1301" s="1227"/>
    </row>
    <row r="1302" spans="89:94">
      <c r="CK1302" s="536"/>
      <c r="CL1302" s="536"/>
      <c r="CM1302" s="81"/>
      <c r="CN1302" s="1230"/>
      <c r="CO1302" s="1231"/>
      <c r="CP1302" s="1227"/>
    </row>
    <row r="1303" spans="89:94">
      <c r="CK1303" s="536"/>
      <c r="CL1303" s="536"/>
      <c r="CM1303" s="81"/>
      <c r="CN1303" s="1230"/>
      <c r="CO1303" s="1231"/>
      <c r="CP1303" s="1227"/>
    </row>
    <row r="1304" spans="89:94">
      <c r="CK1304" s="536"/>
      <c r="CL1304" s="536"/>
      <c r="CM1304" s="81"/>
      <c r="CN1304" s="1230"/>
      <c r="CO1304" s="1231"/>
      <c r="CP1304" s="1227"/>
    </row>
    <row r="1305" spans="89:94">
      <c r="CK1305" s="536"/>
      <c r="CL1305" s="536"/>
      <c r="CM1305" s="81"/>
      <c r="CN1305" s="1230"/>
      <c r="CO1305" s="1231"/>
      <c r="CP1305" s="1227"/>
    </row>
    <row r="1306" spans="89:94">
      <c r="CK1306" s="536"/>
      <c r="CL1306" s="536"/>
      <c r="CM1306" s="81"/>
      <c r="CN1306" s="1230"/>
      <c r="CO1306" s="1231"/>
      <c r="CP1306" s="1227"/>
    </row>
    <row r="1307" spans="89:94">
      <c r="CK1307" s="536"/>
      <c r="CL1307" s="536"/>
      <c r="CM1307" s="81"/>
      <c r="CN1307" s="1230"/>
      <c r="CO1307" s="1231"/>
      <c r="CP1307" s="1227"/>
    </row>
    <row r="1308" spans="89:94">
      <c r="CK1308" s="536"/>
      <c r="CL1308" s="536"/>
      <c r="CM1308" s="81"/>
      <c r="CN1308" s="1230"/>
      <c r="CO1308" s="1231"/>
      <c r="CP1308" s="1227"/>
    </row>
    <row r="1309" spans="89:94">
      <c r="CK1309" s="536"/>
      <c r="CL1309" s="536"/>
      <c r="CM1309" s="81"/>
      <c r="CN1309" s="1230"/>
      <c r="CO1309" s="1231"/>
      <c r="CP1309" s="1227"/>
    </row>
    <row r="1310" spans="89:94">
      <c r="CK1310" s="536"/>
      <c r="CL1310" s="536"/>
      <c r="CM1310" s="81"/>
      <c r="CN1310" s="1230"/>
      <c r="CO1310" s="1231"/>
      <c r="CP1310" s="1227"/>
    </row>
    <row r="1311" spans="89:94">
      <c r="CK1311" s="536"/>
      <c r="CL1311" s="536"/>
      <c r="CM1311" s="81"/>
      <c r="CN1311" s="1230"/>
      <c r="CO1311" s="1231"/>
      <c r="CP1311" s="1227"/>
    </row>
    <row r="1312" spans="89:94">
      <c r="CK1312" s="536"/>
      <c r="CL1312" s="536"/>
      <c r="CM1312" s="81"/>
      <c r="CN1312" s="1230"/>
      <c r="CO1312" s="1231"/>
      <c r="CP1312" s="1227"/>
    </row>
    <row r="1313" spans="89:94">
      <c r="CK1313" s="536"/>
      <c r="CL1313" s="536"/>
      <c r="CM1313" s="81"/>
      <c r="CN1313" s="1230"/>
      <c r="CO1313" s="1231"/>
      <c r="CP1313" s="1227"/>
    </row>
    <row r="1314" spans="89:94">
      <c r="CK1314" s="536"/>
      <c r="CL1314" s="536"/>
      <c r="CM1314" s="81"/>
      <c r="CN1314" s="1230"/>
      <c r="CO1314" s="1231"/>
      <c r="CP1314" s="1227"/>
    </row>
    <row r="1315" spans="89:94">
      <c r="CK1315" s="536"/>
      <c r="CL1315" s="536"/>
      <c r="CM1315" s="81"/>
      <c r="CN1315" s="1230"/>
      <c r="CO1315" s="1231"/>
      <c r="CP1315" s="1227"/>
    </row>
    <row r="1316" spans="89:94">
      <c r="CK1316" s="536"/>
      <c r="CL1316" s="536"/>
      <c r="CM1316" s="81"/>
      <c r="CN1316" s="1230"/>
      <c r="CO1316" s="1231"/>
      <c r="CP1316" s="1227"/>
    </row>
    <row r="1317" spans="89:94">
      <c r="CK1317" s="536"/>
      <c r="CL1317" s="536"/>
      <c r="CM1317" s="81"/>
      <c r="CN1317" s="1230"/>
      <c r="CO1317" s="1231"/>
      <c r="CP1317" s="1227"/>
    </row>
    <row r="1318" spans="89:94">
      <c r="CK1318" s="536"/>
      <c r="CL1318" s="536"/>
      <c r="CM1318" s="81"/>
      <c r="CN1318" s="1230"/>
      <c r="CO1318" s="1231"/>
      <c r="CP1318" s="1227"/>
    </row>
    <row r="1319" spans="89:94">
      <c r="CK1319" s="536"/>
      <c r="CL1319" s="536"/>
      <c r="CM1319" s="81"/>
      <c r="CN1319" s="1230"/>
      <c r="CO1319" s="1231"/>
      <c r="CP1319" s="1227"/>
    </row>
    <row r="1320" spans="89:94">
      <c r="CK1320" s="536"/>
      <c r="CL1320" s="536"/>
      <c r="CM1320" s="81"/>
      <c r="CN1320" s="1230"/>
      <c r="CO1320" s="1231"/>
      <c r="CP1320" s="1227"/>
    </row>
    <row r="1321" spans="89:94">
      <c r="CK1321" s="536"/>
      <c r="CL1321" s="536"/>
      <c r="CM1321" s="81"/>
      <c r="CN1321" s="1230"/>
      <c r="CO1321" s="1231"/>
      <c r="CP1321" s="1227"/>
    </row>
    <row r="1322" spans="89:94">
      <c r="CK1322" s="536"/>
      <c r="CL1322" s="536"/>
      <c r="CM1322" s="81"/>
      <c r="CN1322" s="1230"/>
      <c r="CO1322" s="1231"/>
      <c r="CP1322" s="1227"/>
    </row>
    <row r="1323" spans="89:94">
      <c r="CK1323" s="536"/>
      <c r="CL1323" s="536"/>
      <c r="CM1323" s="81"/>
      <c r="CN1323" s="1230"/>
      <c r="CO1323" s="1231"/>
      <c r="CP1323" s="1227"/>
    </row>
    <row r="1324" spans="89:94">
      <c r="CK1324" s="536"/>
      <c r="CL1324" s="536"/>
      <c r="CM1324" s="81"/>
      <c r="CN1324" s="1230"/>
      <c r="CO1324" s="1231"/>
      <c r="CP1324" s="1227"/>
    </row>
    <row r="1325" spans="89:94">
      <c r="CK1325" s="536"/>
      <c r="CL1325" s="536"/>
      <c r="CM1325" s="81"/>
      <c r="CN1325" s="1230"/>
      <c r="CO1325" s="1231"/>
      <c r="CP1325" s="1227"/>
    </row>
    <row r="1326" spans="89:94">
      <c r="CK1326" s="536"/>
      <c r="CL1326" s="536"/>
      <c r="CM1326" s="81"/>
      <c r="CN1326" s="1230"/>
      <c r="CO1326" s="1231"/>
      <c r="CP1326" s="1227"/>
    </row>
    <row r="1327" spans="89:94">
      <c r="CK1327" s="536"/>
      <c r="CL1327" s="536"/>
      <c r="CM1327" s="81"/>
      <c r="CN1327" s="1230"/>
      <c r="CO1327" s="1231"/>
      <c r="CP1327" s="1227"/>
    </row>
    <row r="1328" spans="89:94">
      <c r="CK1328" s="536"/>
      <c r="CL1328" s="536"/>
      <c r="CM1328" s="81"/>
      <c r="CN1328" s="1230"/>
      <c r="CO1328" s="1231"/>
      <c r="CP1328" s="1227"/>
    </row>
    <row r="1329" spans="89:94">
      <c r="CK1329" s="536"/>
      <c r="CL1329" s="536"/>
      <c r="CM1329" s="81"/>
      <c r="CN1329" s="1230"/>
      <c r="CO1329" s="1231"/>
      <c r="CP1329" s="1227"/>
    </row>
    <row r="1330" spans="89:94">
      <c r="CK1330" s="536"/>
      <c r="CL1330" s="536"/>
      <c r="CM1330" s="81"/>
      <c r="CN1330" s="1230"/>
      <c r="CO1330" s="1231"/>
      <c r="CP1330" s="1227"/>
    </row>
    <row r="1331" spans="89:94">
      <c r="CK1331" s="536"/>
      <c r="CL1331" s="536"/>
      <c r="CM1331" s="81"/>
      <c r="CN1331" s="1230"/>
      <c r="CO1331" s="1231"/>
      <c r="CP1331" s="1227"/>
    </row>
    <row r="1332" spans="89:94">
      <c r="CK1332" s="536"/>
      <c r="CL1332" s="536"/>
      <c r="CM1332" s="81"/>
      <c r="CN1332" s="1230"/>
      <c r="CO1332" s="1231"/>
      <c r="CP1332" s="1227"/>
    </row>
    <row r="1333" spans="89:94">
      <c r="CK1333" s="536"/>
      <c r="CL1333" s="536"/>
      <c r="CM1333" s="81"/>
      <c r="CN1333" s="1230"/>
      <c r="CO1333" s="1231"/>
      <c r="CP1333" s="1227"/>
    </row>
    <row r="1334" spans="89:94">
      <c r="CK1334" s="536"/>
      <c r="CL1334" s="536"/>
      <c r="CM1334" s="81"/>
      <c r="CN1334" s="1230"/>
      <c r="CO1334" s="1231"/>
      <c r="CP1334" s="1227"/>
    </row>
    <row r="1335" spans="89:94">
      <c r="CK1335" s="536"/>
      <c r="CL1335" s="536"/>
      <c r="CM1335" s="81"/>
      <c r="CN1335" s="1230"/>
      <c r="CO1335" s="1231"/>
      <c r="CP1335" s="1227"/>
    </row>
    <row r="1336" spans="89:94">
      <c r="CK1336" s="536"/>
      <c r="CL1336" s="536"/>
      <c r="CM1336" s="81"/>
      <c r="CN1336" s="1230"/>
      <c r="CO1336" s="1231"/>
      <c r="CP1336" s="1227"/>
    </row>
    <row r="1337" spans="89:94">
      <c r="CK1337" s="536"/>
      <c r="CL1337" s="536"/>
      <c r="CM1337" s="81"/>
      <c r="CN1337" s="1230"/>
      <c r="CO1337" s="1231"/>
      <c r="CP1337" s="1227"/>
    </row>
    <row r="1338" spans="89:94">
      <c r="CK1338" s="536"/>
      <c r="CL1338" s="536"/>
      <c r="CM1338" s="81"/>
      <c r="CN1338" s="1230"/>
      <c r="CO1338" s="1231"/>
      <c r="CP1338" s="1227"/>
    </row>
    <row r="1339" spans="89:94">
      <c r="CK1339" s="536"/>
      <c r="CL1339" s="536"/>
      <c r="CM1339" s="81"/>
      <c r="CN1339" s="1230"/>
      <c r="CO1339" s="1231"/>
      <c r="CP1339" s="1227"/>
    </row>
    <row r="1340" spans="89:94">
      <c r="CK1340" s="536"/>
      <c r="CL1340" s="536"/>
      <c r="CM1340" s="81"/>
      <c r="CN1340" s="1230"/>
      <c r="CO1340" s="1231"/>
      <c r="CP1340" s="1227"/>
    </row>
    <row r="1341" spans="89:94">
      <c r="CK1341" s="536"/>
      <c r="CL1341" s="536"/>
      <c r="CM1341" s="81"/>
      <c r="CN1341" s="1230"/>
      <c r="CO1341" s="1231"/>
      <c r="CP1341" s="1227"/>
    </row>
    <row r="1342" spans="89:94">
      <c r="CK1342" s="536"/>
      <c r="CL1342" s="536"/>
      <c r="CM1342" s="81"/>
      <c r="CN1342" s="1230"/>
      <c r="CO1342" s="1231"/>
      <c r="CP1342" s="1227"/>
    </row>
    <row r="1343" spans="89:94">
      <c r="CK1343" s="536"/>
      <c r="CL1343" s="536"/>
      <c r="CM1343" s="81"/>
      <c r="CN1343" s="1230"/>
      <c r="CO1343" s="1231"/>
      <c r="CP1343" s="1227"/>
    </row>
    <row r="1344" spans="89:94">
      <c r="CK1344" s="536"/>
      <c r="CL1344" s="536"/>
      <c r="CM1344" s="81"/>
      <c r="CN1344" s="1230"/>
      <c r="CO1344" s="1231"/>
      <c r="CP1344" s="1227"/>
    </row>
    <row r="1345" spans="89:94">
      <c r="CK1345" s="536"/>
      <c r="CL1345" s="536"/>
      <c r="CM1345" s="81"/>
      <c r="CN1345" s="1230"/>
      <c r="CO1345" s="1231"/>
      <c r="CP1345" s="1227"/>
    </row>
    <row r="1346" spans="89:94">
      <c r="CK1346" s="536"/>
      <c r="CL1346" s="536"/>
      <c r="CM1346" s="81"/>
      <c r="CN1346" s="1230"/>
      <c r="CO1346" s="1231"/>
      <c r="CP1346" s="1227"/>
    </row>
    <row r="1347" spans="89:94">
      <c r="CK1347" s="536"/>
      <c r="CL1347" s="536"/>
      <c r="CM1347" s="81"/>
      <c r="CN1347" s="1230"/>
      <c r="CO1347" s="1231"/>
      <c r="CP1347" s="1227"/>
    </row>
    <row r="1348" spans="89:94">
      <c r="CK1348" s="536"/>
      <c r="CL1348" s="536"/>
      <c r="CM1348" s="81"/>
      <c r="CN1348" s="1230"/>
      <c r="CO1348" s="1231"/>
      <c r="CP1348" s="1227"/>
    </row>
    <row r="1349" spans="89:94">
      <c r="CK1349" s="536"/>
      <c r="CL1349" s="536"/>
      <c r="CM1349" s="81"/>
      <c r="CN1349" s="1230"/>
      <c r="CO1349" s="1231"/>
      <c r="CP1349" s="1227"/>
    </row>
    <row r="1350" spans="89:94">
      <c r="CK1350" s="536"/>
      <c r="CL1350" s="536"/>
      <c r="CM1350" s="81"/>
      <c r="CN1350" s="1230"/>
      <c r="CO1350" s="1231"/>
      <c r="CP1350" s="1227"/>
    </row>
    <row r="1351" spans="89:94">
      <c r="CK1351" s="536"/>
      <c r="CL1351" s="536"/>
      <c r="CM1351" s="81"/>
      <c r="CN1351" s="1230"/>
      <c r="CO1351" s="1231"/>
      <c r="CP1351" s="1227"/>
    </row>
    <row r="1352" spans="89:94">
      <c r="CK1352" s="536"/>
      <c r="CL1352" s="536"/>
      <c r="CM1352" s="81"/>
      <c r="CN1352" s="1230"/>
      <c r="CO1352" s="1231"/>
      <c r="CP1352" s="1227"/>
    </row>
    <row r="1353" spans="89:94">
      <c r="CK1353" s="536"/>
      <c r="CL1353" s="536"/>
      <c r="CM1353" s="81"/>
      <c r="CN1353" s="1230"/>
      <c r="CO1353" s="1231"/>
      <c r="CP1353" s="1227"/>
    </row>
    <row r="1354" spans="89:94">
      <c r="CK1354" s="536"/>
      <c r="CL1354" s="536"/>
      <c r="CM1354" s="81"/>
      <c r="CN1354" s="1230"/>
      <c r="CO1354" s="1231"/>
      <c r="CP1354" s="1227"/>
    </row>
    <row r="1355" spans="89:94">
      <c r="CK1355" s="536"/>
      <c r="CL1355" s="536"/>
      <c r="CM1355" s="81"/>
      <c r="CN1355" s="1230"/>
      <c r="CO1355" s="1231"/>
      <c r="CP1355" s="1227"/>
    </row>
    <row r="1356" spans="89:94">
      <c r="CK1356" s="536"/>
      <c r="CL1356" s="536"/>
      <c r="CM1356" s="81"/>
      <c r="CN1356" s="1230"/>
      <c r="CO1356" s="1231"/>
      <c r="CP1356" s="1227"/>
    </row>
    <row r="1357" spans="89:94">
      <c r="CK1357" s="536"/>
      <c r="CL1357" s="536"/>
      <c r="CM1357" s="81"/>
      <c r="CN1357" s="1230"/>
      <c r="CO1357" s="1231"/>
      <c r="CP1357" s="1227"/>
    </row>
    <row r="1358" spans="89:94">
      <c r="CK1358" s="536"/>
      <c r="CL1358" s="536"/>
      <c r="CM1358" s="81"/>
      <c r="CN1358" s="1230"/>
      <c r="CO1358" s="1231"/>
      <c r="CP1358" s="1227"/>
    </row>
    <row r="1359" spans="89:94">
      <c r="CK1359" s="536"/>
      <c r="CL1359" s="536"/>
      <c r="CM1359" s="81"/>
      <c r="CN1359" s="1230"/>
      <c r="CO1359" s="1231"/>
      <c r="CP1359" s="1227"/>
    </row>
    <row r="1360" spans="89:94">
      <c r="CK1360" s="536"/>
      <c r="CL1360" s="536"/>
      <c r="CM1360" s="81"/>
      <c r="CN1360" s="1230"/>
      <c r="CO1360" s="1231"/>
      <c r="CP1360" s="1227"/>
    </row>
    <row r="1361" spans="89:94">
      <c r="CK1361" s="536"/>
      <c r="CL1361" s="536"/>
      <c r="CM1361" s="81"/>
      <c r="CN1361" s="1230"/>
      <c r="CO1361" s="1231"/>
      <c r="CP1361" s="1227"/>
    </row>
    <row r="1362" spans="89:94">
      <c r="CK1362" s="536"/>
      <c r="CL1362" s="536"/>
      <c r="CM1362" s="81"/>
      <c r="CN1362" s="1230"/>
      <c r="CO1362" s="1231"/>
      <c r="CP1362" s="1227"/>
    </row>
    <row r="1363" spans="89:94">
      <c r="CK1363" s="536"/>
      <c r="CL1363" s="536"/>
      <c r="CM1363" s="81"/>
      <c r="CN1363" s="1230"/>
      <c r="CO1363" s="1231"/>
      <c r="CP1363" s="1227"/>
    </row>
    <row r="1364" spans="89:94">
      <c r="CK1364" s="536"/>
      <c r="CL1364" s="536"/>
      <c r="CM1364" s="81"/>
      <c r="CN1364" s="1230"/>
      <c r="CO1364" s="1231"/>
      <c r="CP1364" s="1227"/>
    </row>
    <row r="1365" spans="89:94">
      <c r="CK1365" s="536"/>
      <c r="CL1365" s="536"/>
      <c r="CM1365" s="81"/>
      <c r="CN1365" s="1230"/>
      <c r="CO1365" s="1231"/>
      <c r="CP1365" s="1227"/>
    </row>
    <row r="1366" spans="89:94">
      <c r="CK1366" s="536"/>
      <c r="CL1366" s="536"/>
      <c r="CM1366" s="81"/>
      <c r="CN1366" s="1230"/>
      <c r="CO1366" s="1231"/>
      <c r="CP1366" s="1227"/>
    </row>
    <row r="1367" spans="89:94">
      <c r="CK1367" s="536"/>
      <c r="CL1367" s="536"/>
      <c r="CM1367" s="81"/>
      <c r="CN1367" s="1230"/>
      <c r="CO1367" s="1231"/>
      <c r="CP1367" s="1227"/>
    </row>
    <row r="1368" spans="89:94">
      <c r="CK1368" s="536"/>
      <c r="CL1368" s="536"/>
      <c r="CM1368" s="81"/>
      <c r="CN1368" s="1230"/>
      <c r="CO1368" s="1231"/>
      <c r="CP1368" s="1227"/>
    </row>
    <row r="1369" spans="89:94">
      <c r="CK1369" s="536"/>
      <c r="CL1369" s="536"/>
      <c r="CM1369" s="81"/>
      <c r="CN1369" s="1230"/>
      <c r="CO1369" s="1231"/>
      <c r="CP1369" s="1227"/>
    </row>
    <row r="1370" spans="89:94">
      <c r="CK1370" s="536"/>
      <c r="CL1370" s="536"/>
      <c r="CM1370" s="81"/>
      <c r="CN1370" s="1230"/>
      <c r="CO1370" s="1231"/>
      <c r="CP1370" s="1227"/>
    </row>
    <row r="1371" spans="89:94">
      <c r="CK1371" s="536"/>
      <c r="CL1371" s="536"/>
      <c r="CM1371" s="81"/>
      <c r="CN1371" s="1230"/>
      <c r="CO1371" s="1231"/>
      <c r="CP1371" s="1227"/>
    </row>
    <row r="1372" spans="89:94">
      <c r="CK1372" s="536"/>
      <c r="CL1372" s="536"/>
      <c r="CM1372" s="81"/>
      <c r="CN1372" s="1230"/>
      <c r="CO1372" s="1231"/>
      <c r="CP1372" s="1227"/>
    </row>
    <row r="1373" spans="89:94">
      <c r="CK1373" s="536"/>
      <c r="CL1373" s="536"/>
      <c r="CM1373" s="81"/>
      <c r="CN1373" s="1230"/>
      <c r="CO1373" s="1231"/>
      <c r="CP1373" s="1227"/>
    </row>
    <row r="1374" spans="89:94">
      <c r="CK1374" s="536"/>
      <c r="CL1374" s="536"/>
      <c r="CM1374" s="81"/>
      <c r="CN1374" s="1230"/>
      <c r="CO1374" s="1231"/>
      <c r="CP1374" s="1227"/>
    </row>
    <row r="1375" spans="89:94">
      <c r="CK1375" s="536"/>
      <c r="CL1375" s="536"/>
      <c r="CM1375" s="81"/>
      <c r="CN1375" s="1230"/>
      <c r="CO1375" s="1231"/>
      <c r="CP1375" s="1227"/>
    </row>
    <row r="1376" spans="89:94">
      <c r="CK1376" s="536"/>
      <c r="CL1376" s="536"/>
      <c r="CM1376" s="81"/>
      <c r="CN1376" s="1230"/>
      <c r="CO1376" s="1231"/>
      <c r="CP1376" s="1227"/>
    </row>
    <row r="1377" spans="89:94">
      <c r="CK1377" s="536"/>
      <c r="CL1377" s="536"/>
      <c r="CM1377" s="81"/>
      <c r="CN1377" s="1230"/>
      <c r="CO1377" s="1231"/>
      <c r="CP1377" s="1227"/>
    </row>
    <row r="1378" spans="89:94">
      <c r="CK1378" s="536"/>
      <c r="CL1378" s="536"/>
      <c r="CM1378" s="81"/>
      <c r="CN1378" s="1230"/>
      <c r="CO1378" s="1231"/>
      <c r="CP1378" s="1227"/>
    </row>
    <row r="1379" spans="89:94">
      <c r="CK1379" s="536"/>
      <c r="CL1379" s="536"/>
      <c r="CM1379" s="81"/>
      <c r="CN1379" s="1230"/>
      <c r="CO1379" s="1231"/>
      <c r="CP1379" s="1227"/>
    </row>
    <row r="1380" spans="89:94">
      <c r="CK1380" s="536"/>
      <c r="CL1380" s="536"/>
      <c r="CM1380" s="81"/>
      <c r="CN1380" s="1230"/>
      <c r="CO1380" s="1231"/>
      <c r="CP1380" s="1227"/>
    </row>
    <row r="1381" spans="89:94">
      <c r="CK1381" s="536"/>
      <c r="CL1381" s="536"/>
      <c r="CM1381" s="81"/>
      <c r="CN1381" s="1230"/>
      <c r="CO1381" s="1231"/>
      <c r="CP1381" s="1227"/>
    </row>
    <row r="1382" spans="89:94">
      <c r="CK1382" s="536"/>
      <c r="CL1382" s="536"/>
      <c r="CM1382" s="81"/>
      <c r="CN1382" s="1230"/>
      <c r="CO1382" s="1231"/>
      <c r="CP1382" s="1227"/>
    </row>
    <row r="1383" spans="89:94">
      <c r="CK1383" s="536"/>
      <c r="CL1383" s="536"/>
      <c r="CM1383" s="81"/>
      <c r="CN1383" s="1230"/>
      <c r="CO1383" s="1231"/>
      <c r="CP1383" s="1227"/>
    </row>
    <row r="1384" spans="89:94">
      <c r="CK1384" s="536"/>
      <c r="CL1384" s="536"/>
      <c r="CM1384" s="81"/>
      <c r="CN1384" s="1230"/>
      <c r="CO1384" s="1231"/>
      <c r="CP1384" s="1227"/>
    </row>
    <row r="1385" spans="89:94">
      <c r="CK1385" s="536"/>
      <c r="CL1385" s="536"/>
      <c r="CM1385" s="81"/>
      <c r="CN1385" s="1230"/>
      <c r="CO1385" s="1231"/>
      <c r="CP1385" s="1227"/>
    </row>
    <row r="1386" spans="89:94">
      <c r="CK1386" s="536"/>
      <c r="CL1386" s="536"/>
      <c r="CM1386" s="81"/>
      <c r="CN1386" s="1230"/>
      <c r="CO1386" s="1231"/>
      <c r="CP1386" s="1227"/>
    </row>
    <row r="1387" spans="89:94">
      <c r="CK1387" s="536"/>
      <c r="CL1387" s="536"/>
      <c r="CM1387" s="81"/>
      <c r="CN1387" s="1230"/>
      <c r="CO1387" s="1231"/>
      <c r="CP1387" s="1227"/>
    </row>
    <row r="1388" spans="89:94">
      <c r="CK1388" s="536"/>
      <c r="CL1388" s="536"/>
      <c r="CM1388" s="81"/>
      <c r="CN1388" s="1230"/>
      <c r="CO1388" s="1231"/>
      <c r="CP1388" s="1227"/>
    </row>
    <row r="1389" spans="89:94">
      <c r="CK1389" s="536"/>
      <c r="CL1389" s="536"/>
      <c r="CM1389" s="81"/>
      <c r="CN1389" s="1230"/>
      <c r="CO1389" s="1231"/>
      <c r="CP1389" s="1227"/>
    </row>
    <row r="1390" spans="89:94">
      <c r="CK1390" s="536"/>
      <c r="CL1390" s="536"/>
      <c r="CM1390" s="81"/>
      <c r="CN1390" s="1230"/>
      <c r="CO1390" s="1231"/>
      <c r="CP1390" s="1227"/>
    </row>
    <row r="1391" spans="89:94">
      <c r="CK1391" s="536"/>
      <c r="CL1391" s="536"/>
      <c r="CM1391" s="81"/>
      <c r="CN1391" s="1230"/>
      <c r="CO1391" s="1231"/>
      <c r="CP1391" s="1227"/>
    </row>
    <row r="1392" spans="89:94">
      <c r="CK1392" s="536"/>
      <c r="CL1392" s="536"/>
      <c r="CM1392" s="81"/>
      <c r="CN1392" s="1230"/>
      <c r="CO1392" s="1231"/>
      <c r="CP1392" s="1227"/>
    </row>
    <row r="1393" spans="89:94">
      <c r="CK1393" s="536"/>
      <c r="CL1393" s="536"/>
      <c r="CM1393" s="81"/>
      <c r="CN1393" s="1230"/>
      <c r="CO1393" s="1231"/>
      <c r="CP1393" s="1227"/>
    </row>
    <row r="1394" spans="89:94">
      <c r="CK1394" s="536"/>
      <c r="CL1394" s="536"/>
      <c r="CM1394" s="81"/>
      <c r="CN1394" s="1230"/>
      <c r="CO1394" s="1231"/>
      <c r="CP1394" s="1227"/>
    </row>
    <row r="1395" spans="89:94">
      <c r="CK1395" s="536"/>
      <c r="CL1395" s="536"/>
      <c r="CM1395" s="81"/>
      <c r="CN1395" s="1230"/>
      <c r="CO1395" s="1231"/>
      <c r="CP1395" s="1227"/>
    </row>
    <row r="1396" spans="89:94">
      <c r="CK1396" s="536"/>
      <c r="CL1396" s="536"/>
      <c r="CM1396" s="81"/>
      <c r="CN1396" s="1230"/>
      <c r="CO1396" s="1231"/>
      <c r="CP1396" s="1227"/>
    </row>
    <row r="1397" spans="89:94">
      <c r="CK1397" s="536"/>
      <c r="CL1397" s="536"/>
      <c r="CM1397" s="81"/>
      <c r="CN1397" s="1230"/>
      <c r="CO1397" s="1231"/>
      <c r="CP1397" s="1227"/>
    </row>
    <row r="1398" spans="89:94">
      <c r="CK1398" s="536"/>
      <c r="CL1398" s="536"/>
      <c r="CM1398" s="81"/>
      <c r="CN1398" s="1230"/>
      <c r="CO1398" s="1231"/>
      <c r="CP1398" s="1227"/>
    </row>
    <row r="1399" spans="89:94">
      <c r="CK1399" s="536"/>
      <c r="CL1399" s="536"/>
      <c r="CM1399" s="81"/>
      <c r="CN1399" s="1230"/>
      <c r="CO1399" s="1231"/>
      <c r="CP1399" s="1227"/>
    </row>
    <row r="1400" spans="89:94">
      <c r="CK1400" s="536"/>
      <c r="CL1400" s="536"/>
      <c r="CM1400" s="81"/>
      <c r="CN1400" s="1230"/>
      <c r="CO1400" s="1231"/>
      <c r="CP1400" s="1227"/>
    </row>
    <row r="1401" spans="89:94">
      <c r="CK1401" s="536"/>
      <c r="CL1401" s="536"/>
      <c r="CM1401" s="81"/>
      <c r="CN1401" s="1230"/>
      <c r="CO1401" s="1231"/>
      <c r="CP1401" s="1227"/>
    </row>
    <row r="1402" spans="89:94">
      <c r="CK1402" s="536"/>
      <c r="CL1402" s="536"/>
      <c r="CM1402" s="81"/>
      <c r="CN1402" s="1230"/>
      <c r="CO1402" s="1231"/>
      <c r="CP1402" s="1227"/>
    </row>
    <row r="1403" spans="89:94">
      <c r="CK1403" s="536"/>
      <c r="CL1403" s="536"/>
      <c r="CM1403" s="81"/>
      <c r="CN1403" s="1230"/>
      <c r="CO1403" s="1231"/>
      <c r="CP1403" s="1227"/>
    </row>
    <row r="1404" spans="89:94">
      <c r="CK1404" s="536"/>
      <c r="CL1404" s="536"/>
      <c r="CM1404" s="81"/>
      <c r="CN1404" s="1230"/>
      <c r="CO1404" s="1231"/>
      <c r="CP1404" s="1227"/>
    </row>
    <row r="1405" spans="89:94">
      <c r="CK1405" s="536"/>
      <c r="CL1405" s="536"/>
      <c r="CM1405" s="81"/>
      <c r="CN1405" s="1230"/>
      <c r="CO1405" s="1231"/>
      <c r="CP1405" s="1227"/>
    </row>
    <row r="1406" spans="89:94">
      <c r="CK1406" s="536"/>
      <c r="CL1406" s="536"/>
      <c r="CM1406" s="81"/>
      <c r="CN1406" s="1230"/>
      <c r="CO1406" s="1231"/>
      <c r="CP1406" s="1227"/>
    </row>
    <row r="1407" spans="89:94">
      <c r="CK1407" s="536"/>
      <c r="CL1407" s="536"/>
      <c r="CM1407" s="81"/>
      <c r="CN1407" s="1230"/>
      <c r="CO1407" s="1231"/>
      <c r="CP1407" s="1227"/>
    </row>
    <row r="1408" spans="89:94">
      <c r="CK1408" s="536"/>
      <c r="CL1408" s="536"/>
      <c r="CM1408" s="81"/>
      <c r="CN1408" s="1230"/>
      <c r="CO1408" s="1231"/>
      <c r="CP1408" s="1227"/>
    </row>
    <row r="1409" spans="89:94">
      <c r="CK1409" s="536"/>
      <c r="CL1409" s="536"/>
      <c r="CM1409" s="81"/>
      <c r="CN1409" s="1230"/>
      <c r="CO1409" s="1231"/>
      <c r="CP1409" s="1227"/>
    </row>
    <row r="1410" spans="89:94">
      <c r="CK1410" s="536"/>
      <c r="CL1410" s="536"/>
      <c r="CM1410" s="81"/>
      <c r="CN1410" s="1230"/>
      <c r="CO1410" s="1231"/>
      <c r="CP1410" s="1227"/>
    </row>
    <row r="1411" spans="89:94">
      <c r="CK1411" s="536"/>
      <c r="CL1411" s="536"/>
      <c r="CM1411" s="81"/>
      <c r="CN1411" s="1230"/>
      <c r="CO1411" s="1231"/>
      <c r="CP1411" s="1227"/>
    </row>
    <row r="1412" spans="89:94">
      <c r="CK1412" s="536"/>
      <c r="CL1412" s="536"/>
      <c r="CM1412" s="81"/>
      <c r="CN1412" s="1230"/>
      <c r="CO1412" s="1231"/>
      <c r="CP1412" s="1227"/>
    </row>
    <row r="1413" spans="89:94">
      <c r="CK1413" s="536"/>
      <c r="CL1413" s="536"/>
      <c r="CM1413" s="81"/>
      <c r="CN1413" s="1230"/>
      <c r="CO1413" s="1231"/>
      <c r="CP1413" s="1227"/>
    </row>
    <row r="1414" spans="89:94">
      <c r="CK1414" s="536"/>
      <c r="CL1414" s="536"/>
      <c r="CM1414" s="81"/>
      <c r="CN1414" s="1230"/>
      <c r="CO1414" s="1231"/>
      <c r="CP1414" s="1227"/>
    </row>
    <row r="1415" spans="89:94">
      <c r="CK1415" s="536"/>
      <c r="CL1415" s="536"/>
      <c r="CM1415" s="81"/>
      <c r="CN1415" s="1230"/>
      <c r="CO1415" s="1231"/>
      <c r="CP1415" s="1227"/>
    </row>
    <row r="1416" spans="89:94">
      <c r="CK1416" s="536"/>
      <c r="CL1416" s="536"/>
      <c r="CM1416" s="81"/>
      <c r="CN1416" s="1230"/>
      <c r="CO1416" s="1231"/>
      <c r="CP1416" s="1227"/>
    </row>
    <row r="1417" spans="89:94">
      <c r="CK1417" s="536"/>
      <c r="CL1417" s="536"/>
      <c r="CM1417" s="81"/>
      <c r="CN1417" s="1230"/>
      <c r="CO1417" s="1231"/>
      <c r="CP1417" s="1227"/>
    </row>
    <row r="1418" spans="89:94">
      <c r="CK1418" s="536"/>
      <c r="CL1418" s="536"/>
      <c r="CM1418" s="81"/>
      <c r="CN1418" s="1230"/>
      <c r="CO1418" s="1231"/>
      <c r="CP1418" s="1227"/>
    </row>
    <row r="1419" spans="89:94">
      <c r="CK1419" s="536"/>
      <c r="CL1419" s="536"/>
      <c r="CM1419" s="81"/>
      <c r="CN1419" s="1230"/>
      <c r="CO1419" s="1231"/>
      <c r="CP1419" s="1227"/>
    </row>
    <row r="1420" spans="89:94">
      <c r="CK1420" s="536"/>
      <c r="CL1420" s="536"/>
      <c r="CM1420" s="81"/>
      <c r="CN1420" s="1230"/>
      <c r="CO1420" s="1231"/>
      <c r="CP1420" s="1227"/>
    </row>
    <row r="1421" spans="89:94">
      <c r="CK1421" s="536"/>
      <c r="CL1421" s="536"/>
      <c r="CM1421" s="81"/>
      <c r="CN1421" s="1230"/>
      <c r="CO1421" s="1231"/>
      <c r="CP1421" s="1227"/>
    </row>
    <row r="1422" spans="89:94">
      <c r="CK1422" s="536"/>
      <c r="CL1422" s="536"/>
      <c r="CM1422" s="81"/>
      <c r="CN1422" s="1230"/>
      <c r="CO1422" s="1231"/>
      <c r="CP1422" s="1227"/>
    </row>
    <row r="1423" spans="89:94">
      <c r="CK1423" s="536"/>
      <c r="CL1423" s="536"/>
      <c r="CM1423" s="81"/>
      <c r="CN1423" s="1230"/>
      <c r="CO1423" s="1231"/>
      <c r="CP1423" s="1227"/>
    </row>
    <row r="1424" spans="89:94">
      <c r="CK1424" s="536"/>
      <c r="CL1424" s="536"/>
      <c r="CM1424" s="81"/>
      <c r="CN1424" s="1230"/>
      <c r="CO1424" s="1231"/>
      <c r="CP1424" s="1227"/>
    </row>
    <row r="1425" spans="89:94">
      <c r="CK1425" s="536"/>
      <c r="CL1425" s="536"/>
      <c r="CM1425" s="81"/>
      <c r="CN1425" s="1230"/>
      <c r="CO1425" s="1231"/>
      <c r="CP1425" s="1227"/>
    </row>
    <row r="1426" spans="89:94">
      <c r="CK1426" s="536"/>
      <c r="CL1426" s="536"/>
      <c r="CM1426" s="81"/>
      <c r="CN1426" s="1230"/>
      <c r="CO1426" s="1231"/>
      <c r="CP1426" s="1227"/>
    </row>
    <row r="1427" spans="89:94">
      <c r="CK1427" s="536"/>
      <c r="CL1427" s="536"/>
      <c r="CM1427" s="81"/>
      <c r="CN1427" s="1230"/>
      <c r="CO1427" s="1231"/>
      <c r="CP1427" s="1227"/>
    </row>
    <row r="1428" spans="89:94">
      <c r="CK1428" s="536"/>
      <c r="CL1428" s="536"/>
      <c r="CM1428" s="81"/>
      <c r="CN1428" s="1230"/>
      <c r="CO1428" s="1231"/>
      <c r="CP1428" s="1227"/>
    </row>
    <row r="1429" spans="89:94">
      <c r="CK1429" s="536"/>
      <c r="CL1429" s="536"/>
      <c r="CM1429" s="81"/>
      <c r="CN1429" s="1230"/>
      <c r="CO1429" s="1231"/>
      <c r="CP1429" s="1227"/>
    </row>
    <row r="1430" spans="89:94">
      <c r="CK1430" s="536"/>
      <c r="CL1430" s="536"/>
      <c r="CM1430" s="81"/>
      <c r="CN1430" s="1230"/>
      <c r="CO1430" s="1231"/>
      <c r="CP1430" s="1227"/>
    </row>
    <row r="1431" spans="89:94">
      <c r="CK1431" s="536"/>
      <c r="CL1431" s="536"/>
      <c r="CM1431" s="81"/>
      <c r="CN1431" s="1230"/>
      <c r="CO1431" s="1231"/>
      <c r="CP1431" s="1227"/>
    </row>
    <row r="1432" spans="89:94">
      <c r="CK1432" s="536"/>
      <c r="CL1432" s="536"/>
      <c r="CM1432" s="81"/>
      <c r="CN1432" s="1230"/>
      <c r="CO1432" s="1231"/>
      <c r="CP1432" s="1227"/>
    </row>
    <row r="1433" spans="89:94">
      <c r="CK1433" s="536"/>
      <c r="CL1433" s="536"/>
      <c r="CM1433" s="81"/>
      <c r="CN1433" s="1230"/>
      <c r="CO1433" s="1231"/>
      <c r="CP1433" s="1227"/>
    </row>
    <row r="1434" spans="89:94">
      <c r="CK1434" s="536"/>
      <c r="CL1434" s="536"/>
      <c r="CM1434" s="81"/>
      <c r="CN1434" s="1230"/>
      <c r="CO1434" s="1231"/>
      <c r="CP1434" s="1227"/>
    </row>
    <row r="1435" spans="89:94">
      <c r="CK1435" s="536"/>
      <c r="CL1435" s="536"/>
      <c r="CM1435" s="81"/>
      <c r="CN1435" s="1230"/>
      <c r="CO1435" s="1231"/>
      <c r="CP1435" s="1227"/>
    </row>
    <row r="1436" spans="89:94">
      <c r="CK1436" s="536"/>
      <c r="CL1436" s="536"/>
      <c r="CM1436" s="81"/>
      <c r="CN1436" s="1230"/>
      <c r="CO1436" s="1231"/>
      <c r="CP1436" s="1227"/>
    </row>
    <row r="1437" spans="89:94">
      <c r="CK1437" s="536"/>
      <c r="CL1437" s="536"/>
      <c r="CM1437" s="81"/>
      <c r="CN1437" s="1230"/>
      <c r="CO1437" s="1231"/>
      <c r="CP1437" s="1227"/>
    </row>
    <row r="1438" spans="89:94">
      <c r="CK1438" s="536"/>
      <c r="CL1438" s="536"/>
      <c r="CM1438" s="81"/>
      <c r="CN1438" s="1230"/>
      <c r="CO1438" s="1231"/>
      <c r="CP1438" s="1227"/>
    </row>
    <row r="1439" spans="89:94">
      <c r="CK1439" s="536"/>
      <c r="CL1439" s="536"/>
      <c r="CM1439" s="81"/>
      <c r="CN1439" s="1230"/>
      <c r="CO1439" s="1231"/>
      <c r="CP1439" s="1227"/>
    </row>
    <row r="1440" spans="89:94">
      <c r="CK1440" s="536"/>
      <c r="CL1440" s="536"/>
      <c r="CM1440" s="81"/>
      <c r="CN1440" s="1230"/>
      <c r="CO1440" s="1231"/>
      <c r="CP1440" s="1227"/>
    </row>
    <row r="1441" spans="89:94">
      <c r="CK1441" s="536"/>
      <c r="CL1441" s="536"/>
      <c r="CM1441" s="81"/>
      <c r="CN1441" s="1230"/>
      <c r="CO1441" s="1231"/>
      <c r="CP1441" s="1227"/>
    </row>
    <row r="1442" spans="89:94">
      <c r="CK1442" s="536"/>
      <c r="CL1442" s="536"/>
      <c r="CM1442" s="81"/>
      <c r="CN1442" s="1230"/>
      <c r="CO1442" s="1231"/>
      <c r="CP1442" s="1227"/>
    </row>
    <row r="1443" spans="89:94">
      <c r="CK1443" s="536"/>
      <c r="CL1443" s="536"/>
      <c r="CM1443" s="81"/>
      <c r="CN1443" s="1230"/>
      <c r="CO1443" s="1231"/>
      <c r="CP1443" s="1227"/>
    </row>
    <row r="1444" spans="89:94">
      <c r="CK1444" s="536"/>
      <c r="CL1444" s="536"/>
      <c r="CM1444" s="81"/>
      <c r="CN1444" s="1230"/>
      <c r="CO1444" s="1231"/>
      <c r="CP1444" s="1227"/>
    </row>
    <row r="1445" spans="89:94">
      <c r="CK1445" s="536"/>
      <c r="CL1445" s="536"/>
      <c r="CM1445" s="81"/>
      <c r="CN1445" s="1230"/>
      <c r="CO1445" s="1231"/>
      <c r="CP1445" s="1227"/>
    </row>
    <row r="1446" spans="89:94">
      <c r="CK1446" s="536"/>
      <c r="CL1446" s="536"/>
      <c r="CM1446" s="81"/>
      <c r="CN1446" s="1230"/>
      <c r="CO1446" s="1231"/>
      <c r="CP1446" s="1227"/>
    </row>
    <row r="1447" spans="89:94">
      <c r="CK1447" s="536"/>
      <c r="CL1447" s="536"/>
      <c r="CM1447" s="81"/>
      <c r="CN1447" s="1230"/>
      <c r="CO1447" s="1231"/>
      <c r="CP1447" s="1227"/>
    </row>
    <row r="1448" spans="89:94">
      <c r="CK1448" s="536"/>
      <c r="CL1448" s="536"/>
      <c r="CM1448" s="81"/>
      <c r="CN1448" s="1230"/>
      <c r="CO1448" s="1231"/>
      <c r="CP1448" s="1227"/>
    </row>
    <row r="1449" spans="89:94">
      <c r="CK1449" s="536"/>
      <c r="CL1449" s="536"/>
      <c r="CM1449" s="81"/>
      <c r="CN1449" s="1230"/>
      <c r="CO1449" s="1231"/>
      <c r="CP1449" s="1227"/>
    </row>
    <row r="1450" spans="89:94">
      <c r="CK1450" s="536"/>
      <c r="CL1450" s="536"/>
      <c r="CM1450" s="81"/>
      <c r="CN1450" s="1230"/>
      <c r="CO1450" s="1231"/>
      <c r="CP1450" s="1227"/>
    </row>
    <row r="1451" spans="89:94">
      <c r="CK1451" s="536"/>
      <c r="CL1451" s="536"/>
      <c r="CM1451" s="81"/>
      <c r="CN1451" s="1230"/>
      <c r="CO1451" s="1231"/>
      <c r="CP1451" s="1227"/>
    </row>
    <row r="1452" spans="89:94">
      <c r="CK1452" s="536"/>
      <c r="CL1452" s="536"/>
      <c r="CM1452" s="81"/>
      <c r="CN1452" s="1230"/>
      <c r="CO1452" s="1231"/>
      <c r="CP1452" s="1227"/>
    </row>
    <row r="1453" spans="89:94">
      <c r="CK1453" s="536"/>
      <c r="CL1453" s="536"/>
      <c r="CM1453" s="81"/>
      <c r="CN1453" s="1230"/>
      <c r="CO1453" s="1231"/>
      <c r="CP1453" s="1227"/>
    </row>
    <row r="1454" spans="89:94">
      <c r="CK1454" s="536"/>
      <c r="CL1454" s="536"/>
      <c r="CM1454" s="81"/>
      <c r="CN1454" s="1230"/>
      <c r="CO1454" s="1231"/>
      <c r="CP1454" s="1227"/>
    </row>
    <row r="1455" spans="89:94">
      <c r="CK1455" s="536"/>
      <c r="CL1455" s="536"/>
      <c r="CM1455" s="81"/>
      <c r="CN1455" s="1230"/>
      <c r="CO1455" s="1231"/>
      <c r="CP1455" s="1227"/>
    </row>
    <row r="1456" spans="89:94">
      <c r="CK1456" s="536"/>
      <c r="CL1456" s="536"/>
      <c r="CM1456" s="81"/>
      <c r="CN1456" s="1230"/>
      <c r="CO1456" s="1231"/>
      <c r="CP1456" s="1227"/>
    </row>
    <row r="1457" spans="89:94">
      <c r="CK1457" s="536"/>
      <c r="CL1457" s="536"/>
      <c r="CM1457" s="81"/>
      <c r="CN1457" s="1230"/>
      <c r="CO1457" s="1231"/>
      <c r="CP1457" s="1227"/>
    </row>
    <row r="1458" spans="89:94">
      <c r="CK1458" s="536"/>
      <c r="CL1458" s="536"/>
      <c r="CM1458" s="81"/>
      <c r="CN1458" s="1230"/>
      <c r="CO1458" s="1231"/>
      <c r="CP1458" s="1227"/>
    </row>
    <row r="1459" spans="89:94">
      <c r="CK1459" s="536"/>
      <c r="CL1459" s="536"/>
      <c r="CM1459" s="81"/>
      <c r="CN1459" s="1230"/>
      <c r="CO1459" s="1231"/>
      <c r="CP1459" s="1227"/>
    </row>
    <row r="1460" spans="89:94">
      <c r="CK1460" s="536"/>
      <c r="CL1460" s="536"/>
      <c r="CM1460" s="81"/>
      <c r="CN1460" s="1230"/>
      <c r="CO1460" s="1231"/>
      <c r="CP1460" s="1227"/>
    </row>
    <row r="1461" spans="89:94">
      <c r="CK1461" s="536"/>
      <c r="CL1461" s="536"/>
      <c r="CM1461" s="81"/>
      <c r="CN1461" s="1230"/>
      <c r="CO1461" s="1231"/>
      <c r="CP1461" s="1227"/>
    </row>
    <row r="1462" spans="89:94">
      <c r="CK1462" s="536"/>
      <c r="CL1462" s="536"/>
      <c r="CM1462" s="81"/>
      <c r="CN1462" s="1230"/>
      <c r="CO1462" s="1231"/>
      <c r="CP1462" s="1227"/>
    </row>
    <row r="1463" spans="89:94">
      <c r="CK1463" s="536"/>
      <c r="CL1463" s="536"/>
      <c r="CM1463" s="81"/>
      <c r="CN1463" s="1230"/>
      <c r="CO1463" s="1231"/>
      <c r="CP1463" s="1227"/>
    </row>
    <row r="1464" spans="89:94">
      <c r="CK1464" s="536"/>
      <c r="CL1464" s="536"/>
      <c r="CM1464" s="81"/>
      <c r="CN1464" s="1230"/>
      <c r="CO1464" s="1231"/>
      <c r="CP1464" s="1227"/>
    </row>
    <row r="1465" spans="89:94">
      <c r="CK1465" s="536"/>
      <c r="CL1465" s="536"/>
      <c r="CM1465" s="81"/>
      <c r="CN1465" s="1230"/>
      <c r="CO1465" s="1231"/>
      <c r="CP1465" s="1227"/>
    </row>
    <row r="1466" spans="89:94">
      <c r="CK1466" s="536"/>
      <c r="CL1466" s="536"/>
      <c r="CM1466" s="81"/>
      <c r="CN1466" s="1230"/>
      <c r="CO1466" s="1231"/>
      <c r="CP1466" s="1227"/>
    </row>
    <row r="1467" spans="89:94">
      <c r="CK1467" s="536"/>
      <c r="CL1467" s="536"/>
      <c r="CM1467" s="81"/>
      <c r="CN1467" s="1230"/>
      <c r="CO1467" s="1231"/>
      <c r="CP1467" s="1227"/>
    </row>
    <row r="1468" spans="89:94">
      <c r="CK1468" s="536"/>
      <c r="CL1468" s="536"/>
      <c r="CM1468" s="81"/>
      <c r="CN1468" s="1230"/>
      <c r="CO1468" s="1231"/>
      <c r="CP1468" s="1227"/>
    </row>
    <row r="1469" spans="89:94">
      <c r="CK1469" s="536"/>
      <c r="CL1469" s="536"/>
      <c r="CM1469" s="81"/>
      <c r="CN1469" s="1230"/>
      <c r="CO1469" s="1231"/>
      <c r="CP1469" s="1227"/>
    </row>
    <row r="1470" spans="89:94">
      <c r="CK1470" s="536"/>
      <c r="CL1470" s="536"/>
      <c r="CM1470" s="81"/>
      <c r="CN1470" s="1230"/>
      <c r="CO1470" s="1231"/>
      <c r="CP1470" s="1227"/>
    </row>
    <row r="1471" spans="89:94">
      <c r="CK1471" s="536"/>
      <c r="CL1471" s="536"/>
      <c r="CM1471" s="81"/>
      <c r="CN1471" s="1230"/>
      <c r="CO1471" s="1231"/>
      <c r="CP1471" s="1227"/>
    </row>
    <row r="1472" spans="89:94">
      <c r="CK1472" s="536"/>
      <c r="CL1472" s="536"/>
      <c r="CM1472" s="81"/>
      <c r="CN1472" s="1230"/>
      <c r="CO1472" s="1231"/>
      <c r="CP1472" s="1227"/>
    </row>
    <row r="1473" spans="89:94">
      <c r="CK1473" s="536"/>
      <c r="CL1473" s="536"/>
      <c r="CM1473" s="81"/>
      <c r="CN1473" s="1230"/>
      <c r="CO1473" s="1231"/>
      <c r="CP1473" s="1227"/>
    </row>
    <row r="1474" spans="89:94">
      <c r="CK1474" s="536"/>
      <c r="CL1474" s="536"/>
      <c r="CM1474" s="81"/>
      <c r="CN1474" s="1230"/>
      <c r="CO1474" s="1231"/>
      <c r="CP1474" s="1227"/>
    </row>
    <row r="1475" spans="89:94">
      <c r="CK1475" s="536"/>
      <c r="CL1475" s="536"/>
      <c r="CM1475" s="81"/>
      <c r="CN1475" s="1230"/>
      <c r="CO1475" s="1231"/>
      <c r="CP1475" s="1227"/>
    </row>
    <row r="1476" spans="89:94">
      <c r="CK1476" s="536"/>
      <c r="CL1476" s="536"/>
      <c r="CM1476" s="81"/>
      <c r="CN1476" s="1230"/>
      <c r="CO1476" s="1231"/>
      <c r="CP1476" s="1227"/>
    </row>
    <row r="1477" spans="89:94">
      <c r="CK1477" s="536"/>
      <c r="CL1477" s="536"/>
      <c r="CM1477" s="81"/>
      <c r="CN1477" s="1230"/>
      <c r="CO1477" s="1231"/>
      <c r="CP1477" s="1227"/>
    </row>
    <row r="1478" spans="89:94">
      <c r="CK1478" s="536"/>
      <c r="CL1478" s="536"/>
      <c r="CM1478" s="81"/>
      <c r="CN1478" s="1230"/>
      <c r="CO1478" s="1231"/>
      <c r="CP1478" s="1227"/>
    </row>
    <row r="1479" spans="89:94">
      <c r="CK1479" s="536"/>
      <c r="CL1479" s="536"/>
      <c r="CM1479" s="81"/>
      <c r="CN1479" s="1230"/>
      <c r="CO1479" s="1231"/>
      <c r="CP1479" s="1227"/>
    </row>
    <row r="1480" spans="89:94">
      <c r="CK1480" s="536"/>
      <c r="CL1480" s="536"/>
      <c r="CM1480" s="81"/>
      <c r="CN1480" s="1230"/>
      <c r="CO1480" s="1231"/>
      <c r="CP1480" s="1227"/>
    </row>
    <row r="1481" spans="89:94">
      <c r="CK1481" s="536"/>
      <c r="CL1481" s="536"/>
      <c r="CM1481" s="81"/>
      <c r="CN1481" s="1230"/>
      <c r="CO1481" s="1231"/>
      <c r="CP1481" s="1227"/>
    </row>
    <row r="1482" spans="89:94">
      <c r="CK1482" s="536"/>
      <c r="CL1482" s="536"/>
      <c r="CM1482" s="81"/>
      <c r="CN1482" s="1230"/>
      <c r="CO1482" s="1231"/>
      <c r="CP1482" s="1227"/>
    </row>
    <row r="1483" spans="89:94">
      <c r="CK1483" s="536"/>
      <c r="CL1483" s="536"/>
      <c r="CM1483" s="81"/>
      <c r="CN1483" s="1230"/>
      <c r="CO1483" s="1231"/>
      <c r="CP1483" s="1227"/>
    </row>
    <row r="1484" spans="89:94">
      <c r="CK1484" s="536"/>
      <c r="CL1484" s="536"/>
      <c r="CM1484" s="81"/>
      <c r="CN1484" s="1230"/>
      <c r="CO1484" s="1231"/>
      <c r="CP1484" s="1227"/>
    </row>
    <row r="1485" spans="89:94">
      <c r="CK1485" s="536"/>
      <c r="CL1485" s="536"/>
      <c r="CM1485" s="81"/>
      <c r="CN1485" s="1230"/>
      <c r="CO1485" s="1231"/>
      <c r="CP1485" s="1227"/>
    </row>
    <row r="1486" spans="89:94">
      <c r="CK1486" s="536"/>
      <c r="CL1486" s="536"/>
      <c r="CM1486" s="81"/>
      <c r="CN1486" s="1230"/>
      <c r="CO1486" s="1231"/>
      <c r="CP1486" s="1227"/>
    </row>
    <row r="1487" spans="89:94">
      <c r="CK1487" s="536"/>
      <c r="CL1487" s="536"/>
      <c r="CM1487" s="81"/>
      <c r="CN1487" s="1230"/>
      <c r="CO1487" s="1231"/>
      <c r="CP1487" s="1227"/>
    </row>
    <row r="1488" spans="89:94">
      <c r="CK1488" s="536"/>
      <c r="CL1488" s="536"/>
      <c r="CM1488" s="81"/>
      <c r="CN1488" s="1230"/>
      <c r="CO1488" s="1231"/>
      <c r="CP1488" s="1227"/>
    </row>
    <row r="1489" spans="89:94">
      <c r="CK1489" s="536"/>
      <c r="CL1489" s="536"/>
      <c r="CM1489" s="81"/>
      <c r="CN1489" s="1230"/>
      <c r="CO1489" s="1231"/>
      <c r="CP1489" s="1227"/>
    </row>
    <row r="1490" spans="89:94">
      <c r="CK1490" s="536"/>
      <c r="CL1490" s="536"/>
      <c r="CM1490" s="81"/>
      <c r="CN1490" s="1230"/>
      <c r="CO1490" s="1231"/>
      <c r="CP1490" s="1227"/>
    </row>
    <row r="1491" spans="89:94">
      <c r="CK1491" s="536"/>
      <c r="CL1491" s="536"/>
      <c r="CM1491" s="81"/>
      <c r="CN1491" s="1230"/>
      <c r="CO1491" s="1231"/>
      <c r="CP1491" s="1227"/>
    </row>
    <row r="1492" spans="89:94">
      <c r="CK1492" s="536"/>
      <c r="CL1492" s="536"/>
      <c r="CM1492" s="81"/>
      <c r="CN1492" s="1230"/>
      <c r="CO1492" s="1231"/>
      <c r="CP1492" s="1227"/>
    </row>
    <row r="1493" spans="89:94">
      <c r="CK1493" s="536"/>
      <c r="CL1493" s="536"/>
      <c r="CM1493" s="81"/>
      <c r="CN1493" s="1230"/>
      <c r="CO1493" s="1231"/>
      <c r="CP1493" s="1227"/>
    </row>
    <row r="1494" spans="89:94">
      <c r="CK1494" s="536"/>
      <c r="CL1494" s="536"/>
      <c r="CM1494" s="81"/>
      <c r="CN1494" s="1230"/>
      <c r="CO1494" s="1231"/>
      <c r="CP1494" s="1227"/>
    </row>
    <row r="1495" spans="89:94">
      <c r="CK1495" s="536"/>
      <c r="CL1495" s="536"/>
      <c r="CM1495" s="81"/>
      <c r="CN1495" s="1230"/>
      <c r="CO1495" s="1231"/>
      <c r="CP1495" s="1227"/>
    </row>
    <row r="1496" spans="89:94">
      <c r="CK1496" s="536"/>
      <c r="CL1496" s="536"/>
      <c r="CM1496" s="81"/>
      <c r="CN1496" s="1230"/>
      <c r="CO1496" s="1231"/>
      <c r="CP1496" s="1227"/>
    </row>
    <row r="1497" spans="89:94">
      <c r="CK1497" s="536"/>
      <c r="CL1497" s="536"/>
      <c r="CM1497" s="81"/>
      <c r="CN1497" s="1230"/>
      <c r="CO1497" s="1231"/>
      <c r="CP1497" s="1227"/>
    </row>
    <row r="1498" spans="89:94">
      <c r="CK1498" s="536"/>
      <c r="CL1498" s="536"/>
      <c r="CM1498" s="81"/>
      <c r="CN1498" s="1230"/>
      <c r="CO1498" s="1231"/>
      <c r="CP1498" s="1227"/>
    </row>
    <row r="1499" spans="89:94">
      <c r="CK1499" s="536"/>
      <c r="CL1499" s="536"/>
      <c r="CM1499" s="81"/>
      <c r="CN1499" s="1230"/>
      <c r="CO1499" s="1231"/>
      <c r="CP1499" s="1227"/>
    </row>
    <row r="1500" spans="89:94">
      <c r="CK1500" s="536"/>
      <c r="CL1500" s="536"/>
      <c r="CM1500" s="81"/>
      <c r="CN1500" s="1230"/>
      <c r="CO1500" s="1231"/>
      <c r="CP1500" s="1227"/>
    </row>
    <row r="1501" spans="89:94">
      <c r="CK1501" s="536"/>
      <c r="CL1501" s="536"/>
      <c r="CM1501" s="81"/>
      <c r="CN1501" s="1230"/>
      <c r="CO1501" s="1231"/>
      <c r="CP1501" s="1227"/>
    </row>
    <row r="1502" spans="89:94">
      <c r="CK1502" s="536"/>
      <c r="CL1502" s="536"/>
      <c r="CM1502" s="81"/>
      <c r="CN1502" s="1230"/>
      <c r="CO1502" s="1231"/>
      <c r="CP1502" s="1227"/>
    </row>
    <row r="1503" spans="89:94">
      <c r="CK1503" s="536"/>
      <c r="CL1503" s="536"/>
      <c r="CM1503" s="81"/>
      <c r="CN1503" s="1230"/>
      <c r="CO1503" s="1231"/>
      <c r="CP1503" s="1227"/>
    </row>
    <row r="1504" spans="89:94">
      <c r="CK1504" s="536"/>
      <c r="CL1504" s="536"/>
      <c r="CM1504" s="81"/>
      <c r="CN1504" s="1230"/>
      <c r="CO1504" s="1231"/>
      <c r="CP1504" s="1227"/>
    </row>
    <row r="1505" spans="89:94">
      <c r="CK1505" s="536"/>
      <c r="CL1505" s="536"/>
      <c r="CM1505" s="81"/>
      <c r="CN1505" s="1230"/>
      <c r="CO1505" s="1231"/>
      <c r="CP1505" s="1227"/>
    </row>
    <row r="1506" spans="89:94">
      <c r="CK1506" s="536"/>
      <c r="CL1506" s="536"/>
      <c r="CM1506" s="81"/>
      <c r="CN1506" s="1230"/>
      <c r="CO1506" s="1231"/>
      <c r="CP1506" s="1227"/>
    </row>
    <row r="1507" spans="89:94">
      <c r="CK1507" s="536"/>
      <c r="CL1507" s="536"/>
      <c r="CM1507" s="81"/>
      <c r="CN1507" s="1230"/>
      <c r="CO1507" s="1231"/>
      <c r="CP1507" s="1227"/>
    </row>
    <row r="1508" spans="89:94">
      <c r="CK1508" s="536"/>
      <c r="CL1508" s="536"/>
      <c r="CM1508" s="81"/>
      <c r="CN1508" s="1230"/>
      <c r="CO1508" s="1231"/>
      <c r="CP1508" s="1227"/>
    </row>
    <row r="1509" spans="89:94">
      <c r="CK1509" s="536"/>
      <c r="CL1509" s="536"/>
      <c r="CM1509" s="81"/>
      <c r="CN1509" s="1230"/>
      <c r="CO1509" s="1231"/>
      <c r="CP1509" s="1227"/>
    </row>
    <row r="1510" spans="89:94">
      <c r="CK1510" s="536"/>
      <c r="CL1510" s="536"/>
      <c r="CM1510" s="81"/>
      <c r="CN1510" s="1230"/>
      <c r="CO1510" s="1231"/>
      <c r="CP1510" s="1227"/>
    </row>
    <row r="1511" spans="89:94">
      <c r="CK1511" s="536"/>
      <c r="CL1511" s="536"/>
      <c r="CM1511" s="81"/>
      <c r="CN1511" s="1230"/>
      <c r="CO1511" s="1231"/>
      <c r="CP1511" s="1227"/>
    </row>
    <row r="1512" spans="89:94">
      <c r="CK1512" s="536"/>
      <c r="CL1512" s="536"/>
      <c r="CM1512" s="81"/>
      <c r="CN1512" s="1230"/>
      <c r="CO1512" s="1231"/>
      <c r="CP1512" s="1227"/>
    </row>
    <row r="1513" spans="89:94">
      <c r="CK1513" s="536"/>
      <c r="CL1513" s="536"/>
      <c r="CM1513" s="81"/>
      <c r="CN1513" s="1230"/>
      <c r="CO1513" s="1231"/>
      <c r="CP1513" s="1227"/>
    </row>
    <row r="1514" spans="89:94">
      <c r="CK1514" s="536"/>
      <c r="CL1514" s="536"/>
      <c r="CM1514" s="81"/>
      <c r="CN1514" s="1230"/>
      <c r="CO1514" s="1231"/>
      <c r="CP1514" s="1227"/>
    </row>
    <row r="1515" spans="89:94">
      <c r="CK1515" s="536"/>
      <c r="CL1515" s="536"/>
      <c r="CM1515" s="81"/>
      <c r="CN1515" s="1230"/>
      <c r="CO1515" s="1231"/>
      <c r="CP1515" s="1227"/>
    </row>
    <row r="1516" spans="89:94">
      <c r="CK1516" s="536"/>
      <c r="CL1516" s="536"/>
      <c r="CM1516" s="81"/>
      <c r="CN1516" s="1230"/>
      <c r="CO1516" s="1231"/>
      <c r="CP1516" s="1227"/>
    </row>
    <row r="1517" spans="89:94">
      <c r="CK1517" s="536"/>
      <c r="CL1517" s="536"/>
      <c r="CM1517" s="81"/>
      <c r="CN1517" s="1230"/>
      <c r="CO1517" s="1231"/>
      <c r="CP1517" s="1227"/>
    </row>
    <row r="1518" spans="89:94">
      <c r="CK1518" s="536"/>
      <c r="CL1518" s="536"/>
      <c r="CM1518" s="81"/>
      <c r="CN1518" s="1230"/>
      <c r="CO1518" s="1231"/>
      <c r="CP1518" s="1227"/>
    </row>
    <row r="1519" spans="89:94">
      <c r="CK1519" s="536"/>
      <c r="CL1519" s="536"/>
      <c r="CM1519" s="81"/>
      <c r="CN1519" s="1230"/>
      <c r="CO1519" s="1231"/>
      <c r="CP1519" s="1227"/>
    </row>
    <row r="1520" spans="89:94">
      <c r="CK1520" s="536"/>
      <c r="CL1520" s="536"/>
      <c r="CM1520" s="81"/>
      <c r="CN1520" s="1230"/>
      <c r="CO1520" s="1231"/>
      <c r="CP1520" s="1227"/>
    </row>
    <row r="1521" spans="89:94">
      <c r="CK1521" s="536"/>
      <c r="CL1521" s="536"/>
      <c r="CM1521" s="81"/>
      <c r="CN1521" s="1230"/>
      <c r="CO1521" s="1231"/>
      <c r="CP1521" s="1227"/>
    </row>
    <row r="1522" spans="89:94">
      <c r="CK1522" s="536"/>
      <c r="CL1522" s="536"/>
      <c r="CM1522" s="81"/>
      <c r="CN1522" s="1230"/>
      <c r="CO1522" s="1231"/>
      <c r="CP1522" s="1227"/>
    </row>
    <row r="1523" spans="89:94">
      <c r="CK1523" s="536"/>
      <c r="CL1523" s="536"/>
      <c r="CM1523" s="81"/>
      <c r="CN1523" s="1230"/>
      <c r="CO1523" s="1231"/>
      <c r="CP1523" s="1227"/>
    </row>
    <row r="1524" spans="89:94">
      <c r="CK1524" s="536"/>
      <c r="CL1524" s="536"/>
      <c r="CM1524" s="81"/>
      <c r="CN1524" s="1230"/>
      <c r="CO1524" s="1231"/>
      <c r="CP1524" s="1227"/>
    </row>
    <row r="1525" spans="89:94">
      <c r="CK1525" s="536"/>
      <c r="CL1525" s="536"/>
      <c r="CM1525" s="81"/>
      <c r="CN1525" s="1230"/>
      <c r="CO1525" s="1231"/>
      <c r="CP1525" s="1227"/>
    </row>
    <row r="1526" spans="89:94">
      <c r="CK1526" s="536"/>
      <c r="CL1526" s="536"/>
      <c r="CM1526" s="81"/>
      <c r="CN1526" s="1230"/>
      <c r="CO1526" s="1231"/>
      <c r="CP1526" s="1227"/>
    </row>
    <row r="1527" spans="89:94">
      <c r="CK1527" s="536"/>
      <c r="CL1527" s="536"/>
      <c r="CM1527" s="81"/>
      <c r="CN1527" s="1230"/>
      <c r="CO1527" s="1231"/>
      <c r="CP1527" s="1227"/>
    </row>
    <row r="1528" spans="89:94">
      <c r="CK1528" s="536"/>
      <c r="CL1528" s="536"/>
      <c r="CM1528" s="81"/>
      <c r="CN1528" s="1230"/>
      <c r="CO1528" s="1231"/>
      <c r="CP1528" s="1227"/>
    </row>
    <row r="1529" spans="89:94">
      <c r="CK1529" s="536"/>
      <c r="CL1529" s="536"/>
      <c r="CM1529" s="81"/>
      <c r="CN1529" s="1230"/>
      <c r="CO1529" s="1231"/>
      <c r="CP1529" s="1227"/>
    </row>
    <row r="1530" spans="89:94">
      <c r="CK1530" s="536"/>
      <c r="CL1530" s="536"/>
      <c r="CM1530" s="81"/>
      <c r="CN1530" s="1230"/>
      <c r="CO1530" s="1231"/>
      <c r="CP1530" s="1227"/>
    </row>
    <row r="1531" spans="89:94">
      <c r="CK1531" s="536"/>
      <c r="CL1531" s="536"/>
      <c r="CM1531" s="81"/>
      <c r="CN1531" s="1230"/>
      <c r="CO1531" s="1231"/>
      <c r="CP1531" s="1227"/>
    </row>
    <row r="1532" spans="89:94">
      <c r="CK1532" s="536"/>
      <c r="CL1532" s="536"/>
      <c r="CM1532" s="81"/>
      <c r="CN1532" s="1230"/>
      <c r="CO1532" s="1231"/>
      <c r="CP1532" s="1227"/>
    </row>
    <row r="1533" spans="89:94">
      <c r="CK1533" s="536"/>
      <c r="CL1533" s="536"/>
      <c r="CM1533" s="81"/>
      <c r="CN1533" s="1230"/>
      <c r="CO1533" s="1231"/>
      <c r="CP1533" s="1227"/>
    </row>
    <row r="1534" spans="89:94">
      <c r="CK1534" s="536"/>
      <c r="CL1534" s="536"/>
      <c r="CM1534" s="81"/>
      <c r="CN1534" s="1230"/>
      <c r="CO1534" s="1231"/>
      <c r="CP1534" s="1227"/>
    </row>
    <row r="1535" spans="89:94">
      <c r="CK1535" s="536"/>
      <c r="CL1535" s="536"/>
      <c r="CM1535" s="81"/>
      <c r="CN1535" s="1230"/>
      <c r="CO1535" s="1231"/>
      <c r="CP1535" s="1227"/>
    </row>
    <row r="1536" spans="89:94">
      <c r="CK1536" s="536"/>
      <c r="CL1536" s="536"/>
      <c r="CM1536" s="81"/>
      <c r="CN1536" s="1230"/>
      <c r="CO1536" s="1231"/>
      <c r="CP1536" s="1227"/>
    </row>
    <row r="1537" spans="89:94">
      <c r="CK1537" s="536"/>
      <c r="CL1537" s="536"/>
      <c r="CM1537" s="81"/>
      <c r="CN1537" s="1230"/>
      <c r="CO1537" s="1231"/>
      <c r="CP1537" s="1227"/>
    </row>
    <row r="1538" spans="89:94">
      <c r="CK1538" s="536"/>
      <c r="CL1538" s="536"/>
      <c r="CM1538" s="81"/>
      <c r="CN1538" s="1230"/>
      <c r="CO1538" s="1231"/>
      <c r="CP1538" s="1227"/>
    </row>
    <row r="1539" spans="89:94">
      <c r="CK1539" s="536"/>
      <c r="CL1539" s="536"/>
      <c r="CM1539" s="81"/>
      <c r="CN1539" s="1230"/>
      <c r="CO1539" s="1231"/>
      <c r="CP1539" s="1227"/>
    </row>
    <row r="1540" spans="89:94">
      <c r="CK1540" s="536"/>
      <c r="CL1540" s="536"/>
      <c r="CM1540" s="81"/>
      <c r="CN1540" s="1230"/>
      <c r="CO1540" s="1231"/>
      <c r="CP1540" s="1227"/>
    </row>
    <row r="1541" spans="89:94">
      <c r="CK1541" s="536"/>
      <c r="CL1541" s="536"/>
      <c r="CM1541" s="81"/>
      <c r="CN1541" s="1230"/>
      <c r="CO1541" s="1231"/>
      <c r="CP1541" s="1227"/>
    </row>
    <row r="1542" spans="89:94">
      <c r="CK1542" s="536"/>
      <c r="CL1542" s="536"/>
      <c r="CM1542" s="81"/>
      <c r="CN1542" s="1230"/>
      <c r="CO1542" s="1231"/>
      <c r="CP1542" s="1227"/>
    </row>
    <row r="1543" spans="89:94">
      <c r="CK1543" s="536"/>
      <c r="CL1543" s="536"/>
      <c r="CM1543" s="81"/>
      <c r="CN1543" s="1230"/>
      <c r="CO1543" s="1231"/>
      <c r="CP1543" s="1227"/>
    </row>
    <row r="1544" spans="89:94">
      <c r="CK1544" s="536"/>
      <c r="CL1544" s="536"/>
      <c r="CM1544" s="81"/>
      <c r="CN1544" s="1230"/>
      <c r="CO1544" s="1231"/>
      <c r="CP1544" s="1227"/>
    </row>
    <row r="1545" spans="89:94">
      <c r="CK1545" s="536"/>
      <c r="CL1545" s="536"/>
      <c r="CM1545" s="81"/>
      <c r="CN1545" s="1230"/>
      <c r="CO1545" s="1231"/>
      <c r="CP1545" s="1227"/>
    </row>
    <row r="1546" spans="89:94">
      <c r="CK1546" s="536"/>
      <c r="CL1546" s="536"/>
      <c r="CM1546" s="81"/>
      <c r="CN1546" s="1230"/>
      <c r="CO1546" s="1231"/>
      <c r="CP1546" s="1227"/>
    </row>
    <row r="1547" spans="89:94">
      <c r="CK1547" s="536"/>
      <c r="CL1547" s="536"/>
      <c r="CM1547" s="81"/>
      <c r="CN1547" s="1230"/>
      <c r="CO1547" s="1231"/>
      <c r="CP1547" s="1227"/>
    </row>
    <row r="1548" spans="89:94">
      <c r="CK1548" s="536"/>
      <c r="CL1548" s="536"/>
      <c r="CM1548" s="81"/>
      <c r="CN1548" s="1230"/>
      <c r="CO1548" s="1231"/>
      <c r="CP1548" s="1227"/>
    </row>
    <row r="1549" spans="89:94">
      <c r="CK1549" s="536"/>
      <c r="CL1549" s="536"/>
      <c r="CM1549" s="81"/>
      <c r="CN1549" s="1230"/>
      <c r="CO1549" s="1231"/>
      <c r="CP1549" s="1227"/>
    </row>
    <row r="1550" spans="89:94">
      <c r="CK1550" s="536"/>
      <c r="CL1550" s="536"/>
      <c r="CM1550" s="81"/>
      <c r="CN1550" s="1230"/>
      <c r="CO1550" s="1231"/>
      <c r="CP1550" s="1227"/>
    </row>
    <row r="1551" spans="89:94">
      <c r="CK1551" s="536"/>
      <c r="CL1551" s="536"/>
      <c r="CM1551" s="81"/>
      <c r="CN1551" s="1230"/>
      <c r="CO1551" s="1231"/>
      <c r="CP1551" s="1227"/>
    </row>
    <row r="1552" spans="89:94">
      <c r="CK1552" s="536"/>
      <c r="CL1552" s="536"/>
      <c r="CM1552" s="81"/>
      <c r="CN1552" s="1230"/>
      <c r="CO1552" s="1231"/>
      <c r="CP1552" s="1227"/>
    </row>
    <row r="1553" spans="89:94">
      <c r="CK1553" s="536"/>
      <c r="CL1553" s="536"/>
      <c r="CM1553" s="81"/>
      <c r="CN1553" s="1230"/>
      <c r="CO1553" s="1231"/>
      <c r="CP1553" s="1227"/>
    </row>
    <row r="1554" spans="89:94">
      <c r="CK1554" s="536"/>
      <c r="CL1554" s="536"/>
      <c r="CM1554" s="81"/>
      <c r="CN1554" s="1230"/>
      <c r="CO1554" s="1231"/>
      <c r="CP1554" s="1227"/>
    </row>
    <row r="1555" spans="89:94">
      <c r="CK1555" s="536"/>
      <c r="CL1555" s="536"/>
      <c r="CM1555" s="81"/>
      <c r="CN1555" s="1230"/>
      <c r="CO1555" s="1231"/>
      <c r="CP1555" s="1227"/>
    </row>
    <row r="1556" spans="89:94">
      <c r="CK1556" s="536"/>
      <c r="CL1556" s="536"/>
      <c r="CM1556" s="81"/>
      <c r="CN1556" s="1230"/>
      <c r="CO1556" s="1231"/>
      <c r="CP1556" s="1227"/>
    </row>
    <row r="1557" spans="89:94">
      <c r="CK1557" s="536"/>
      <c r="CL1557" s="536"/>
      <c r="CM1557" s="81"/>
      <c r="CN1557" s="1230"/>
      <c r="CO1557" s="1231"/>
      <c r="CP1557" s="1227"/>
    </row>
    <row r="1558" spans="89:94">
      <c r="CK1558" s="536"/>
      <c r="CL1558" s="536"/>
      <c r="CM1558" s="81"/>
      <c r="CN1558" s="1230"/>
      <c r="CO1558" s="1231"/>
      <c r="CP1558" s="1227"/>
    </row>
    <row r="1559" spans="89:94">
      <c r="CK1559" s="536"/>
      <c r="CL1559" s="536"/>
      <c r="CM1559" s="81"/>
      <c r="CN1559" s="1230"/>
      <c r="CO1559" s="1231"/>
      <c r="CP1559" s="1227"/>
    </row>
    <row r="1560" spans="89:94">
      <c r="CK1560" s="536"/>
      <c r="CL1560" s="536"/>
      <c r="CM1560" s="81"/>
      <c r="CN1560" s="1230"/>
      <c r="CO1560" s="1231"/>
      <c r="CP1560" s="1227"/>
    </row>
    <row r="1561" spans="89:94">
      <c r="CK1561" s="536"/>
      <c r="CL1561" s="536"/>
      <c r="CM1561" s="81"/>
      <c r="CN1561" s="1230"/>
      <c r="CO1561" s="1231"/>
      <c r="CP1561" s="1227"/>
    </row>
    <row r="1562" spans="89:94">
      <c r="CK1562" s="536"/>
      <c r="CL1562" s="536"/>
      <c r="CM1562" s="81"/>
      <c r="CN1562" s="1230"/>
      <c r="CO1562" s="1231"/>
      <c r="CP1562" s="1227"/>
    </row>
    <row r="1563" spans="89:94">
      <c r="CK1563" s="536"/>
      <c r="CL1563" s="536"/>
      <c r="CM1563" s="81"/>
      <c r="CN1563" s="1230"/>
      <c r="CO1563" s="1231"/>
      <c r="CP1563" s="1227"/>
    </row>
    <row r="1564" spans="89:94">
      <c r="CK1564" s="536"/>
      <c r="CL1564" s="536"/>
      <c r="CM1564" s="81"/>
      <c r="CN1564" s="1230"/>
      <c r="CO1564" s="1231"/>
      <c r="CP1564" s="1227"/>
    </row>
    <row r="1565" spans="89:94">
      <c r="CK1565" s="536"/>
      <c r="CL1565" s="536"/>
      <c r="CM1565" s="81"/>
      <c r="CN1565" s="1230"/>
      <c r="CO1565" s="1231"/>
      <c r="CP1565" s="1227"/>
    </row>
    <row r="1566" spans="89:94">
      <c r="CK1566" s="536"/>
      <c r="CL1566" s="536"/>
      <c r="CM1566" s="81"/>
      <c r="CN1566" s="1230"/>
      <c r="CO1566" s="1231"/>
      <c r="CP1566" s="1227"/>
    </row>
    <row r="1567" spans="89:94">
      <c r="CK1567" s="536"/>
      <c r="CL1567" s="536"/>
      <c r="CM1567" s="81"/>
      <c r="CN1567" s="1230"/>
      <c r="CO1567" s="1231"/>
      <c r="CP1567" s="1227"/>
    </row>
    <row r="1568" spans="89:94">
      <c r="CK1568" s="536"/>
      <c r="CL1568" s="536"/>
      <c r="CM1568" s="81"/>
      <c r="CN1568" s="1230"/>
      <c r="CO1568" s="1231"/>
      <c r="CP1568" s="1227"/>
    </row>
    <row r="1569" spans="89:94">
      <c r="CK1569" s="536"/>
      <c r="CL1569" s="536"/>
      <c r="CM1569" s="81"/>
      <c r="CN1569" s="1230"/>
      <c r="CO1569" s="1231"/>
      <c r="CP1569" s="1227"/>
    </row>
    <row r="1570" spans="89:94">
      <c r="CK1570" s="536"/>
      <c r="CL1570" s="536"/>
      <c r="CM1570" s="81"/>
      <c r="CN1570" s="1230"/>
      <c r="CO1570" s="1231"/>
      <c r="CP1570" s="1227"/>
    </row>
    <row r="1571" spans="89:94">
      <c r="CK1571" s="536"/>
      <c r="CL1571" s="536"/>
      <c r="CM1571" s="81"/>
      <c r="CN1571" s="1230"/>
      <c r="CO1571" s="1231"/>
      <c r="CP1571" s="1227"/>
    </row>
    <row r="1572" spans="89:94">
      <c r="CK1572" s="536"/>
      <c r="CL1572" s="536"/>
      <c r="CM1572" s="81"/>
      <c r="CN1572" s="1230"/>
      <c r="CO1572" s="1231"/>
      <c r="CP1572" s="1227"/>
    </row>
    <row r="1573" spans="89:94">
      <c r="CK1573" s="536"/>
      <c r="CL1573" s="536"/>
      <c r="CM1573" s="81"/>
      <c r="CN1573" s="1230"/>
      <c r="CO1573" s="1231"/>
      <c r="CP1573" s="1227"/>
    </row>
    <row r="1574" spans="89:94">
      <c r="CK1574" s="536"/>
      <c r="CL1574" s="536"/>
      <c r="CM1574" s="81"/>
      <c r="CN1574" s="1230"/>
      <c r="CO1574" s="1231"/>
      <c r="CP1574" s="1227"/>
    </row>
    <row r="1575" spans="89:94">
      <c r="CK1575" s="536"/>
      <c r="CL1575" s="536"/>
      <c r="CM1575" s="81"/>
      <c r="CN1575" s="1230"/>
      <c r="CO1575" s="1231"/>
      <c r="CP1575" s="1227"/>
    </row>
    <row r="1576" spans="89:94">
      <c r="CK1576" s="536"/>
      <c r="CL1576" s="536"/>
      <c r="CM1576" s="81"/>
      <c r="CN1576" s="1230"/>
      <c r="CO1576" s="1231"/>
      <c r="CP1576" s="1227"/>
    </row>
    <row r="1577" spans="89:94">
      <c r="CK1577" s="536"/>
      <c r="CL1577" s="536"/>
      <c r="CM1577" s="81"/>
      <c r="CN1577" s="1230"/>
      <c r="CO1577" s="1231"/>
      <c r="CP1577" s="1227"/>
    </row>
    <row r="1578" spans="89:94">
      <c r="CK1578" s="536"/>
      <c r="CL1578" s="536"/>
      <c r="CM1578" s="81"/>
      <c r="CN1578" s="1230"/>
      <c r="CO1578" s="1231"/>
      <c r="CP1578" s="1227"/>
    </row>
    <row r="1579" spans="89:94">
      <c r="CK1579" s="536"/>
      <c r="CL1579" s="536"/>
      <c r="CM1579" s="81"/>
      <c r="CN1579" s="1230"/>
      <c r="CO1579" s="1231"/>
      <c r="CP1579" s="1227"/>
    </row>
    <row r="1580" spans="89:94">
      <c r="CK1580" s="536"/>
      <c r="CL1580" s="536"/>
      <c r="CM1580" s="81"/>
      <c r="CN1580" s="1230"/>
      <c r="CO1580" s="1231"/>
      <c r="CP1580" s="1227"/>
    </row>
    <row r="1581" spans="89:94">
      <c r="CK1581" s="536"/>
      <c r="CL1581" s="536"/>
      <c r="CM1581" s="81"/>
      <c r="CN1581" s="1230"/>
      <c r="CO1581" s="1231"/>
      <c r="CP1581" s="1227"/>
    </row>
    <row r="1582" spans="89:94">
      <c r="CK1582" s="536"/>
      <c r="CL1582" s="536"/>
      <c r="CM1582" s="81"/>
      <c r="CN1582" s="1230"/>
      <c r="CO1582" s="1231"/>
      <c r="CP1582" s="1227"/>
    </row>
    <row r="1583" spans="89:94">
      <c r="CK1583" s="536"/>
      <c r="CL1583" s="536"/>
      <c r="CM1583" s="81"/>
      <c r="CN1583" s="1230"/>
      <c r="CO1583" s="1231"/>
      <c r="CP1583" s="1227"/>
    </row>
    <row r="1584" spans="89:94">
      <c r="CK1584" s="536"/>
      <c r="CL1584" s="536"/>
      <c r="CM1584" s="81"/>
      <c r="CN1584" s="1230"/>
      <c r="CO1584" s="1231"/>
      <c r="CP1584" s="1227"/>
    </row>
    <row r="1585" spans="89:94">
      <c r="CK1585" s="536"/>
      <c r="CL1585" s="536"/>
      <c r="CM1585" s="81"/>
      <c r="CN1585" s="1230"/>
      <c r="CO1585" s="1231"/>
      <c r="CP1585" s="1227"/>
    </row>
    <row r="1586" spans="89:94">
      <c r="CK1586" s="536"/>
      <c r="CL1586" s="536"/>
      <c r="CM1586" s="81"/>
      <c r="CN1586" s="1230"/>
      <c r="CO1586" s="1231"/>
      <c r="CP1586" s="1227"/>
    </row>
    <row r="1587" spans="89:94">
      <c r="CK1587" s="536"/>
      <c r="CL1587" s="536"/>
      <c r="CM1587" s="81"/>
      <c r="CN1587" s="1230"/>
      <c r="CO1587" s="1231"/>
      <c r="CP1587" s="1227"/>
    </row>
    <row r="1588" spans="89:94">
      <c r="CK1588" s="536"/>
      <c r="CL1588" s="536"/>
      <c r="CM1588" s="81"/>
      <c r="CN1588" s="1230"/>
      <c r="CO1588" s="1231"/>
      <c r="CP1588" s="1227"/>
    </row>
    <row r="1589" spans="89:94">
      <c r="CK1589" s="536"/>
      <c r="CL1589" s="536"/>
      <c r="CM1589" s="81"/>
      <c r="CN1589" s="1230"/>
      <c r="CO1589" s="1231"/>
      <c r="CP1589" s="1227"/>
    </row>
    <row r="1590" spans="89:94">
      <c r="CK1590" s="536"/>
      <c r="CL1590" s="536"/>
      <c r="CM1590" s="81"/>
      <c r="CN1590" s="1230"/>
      <c r="CO1590" s="1231"/>
      <c r="CP1590" s="1227"/>
    </row>
    <row r="1591" spans="89:94">
      <c r="CK1591" s="536"/>
      <c r="CL1591" s="536"/>
      <c r="CM1591" s="81"/>
      <c r="CN1591" s="1230"/>
      <c r="CO1591" s="1231"/>
      <c r="CP1591" s="1227"/>
    </row>
    <row r="1592" spans="89:94">
      <c r="CK1592" s="536"/>
      <c r="CL1592" s="536"/>
      <c r="CM1592" s="81"/>
      <c r="CN1592" s="1230"/>
      <c r="CO1592" s="1231"/>
      <c r="CP1592" s="1227"/>
    </row>
    <row r="1593" spans="89:94">
      <c r="CK1593" s="536"/>
      <c r="CL1593" s="536"/>
      <c r="CM1593" s="81"/>
      <c r="CN1593" s="1230"/>
      <c r="CO1593" s="1231"/>
      <c r="CP1593" s="1227"/>
    </row>
    <row r="1594" spans="89:94">
      <c r="CK1594" s="536"/>
      <c r="CL1594" s="536"/>
      <c r="CM1594" s="81"/>
      <c r="CN1594" s="1230"/>
      <c r="CO1594" s="1231"/>
      <c r="CP1594" s="1227"/>
    </row>
    <row r="1595" spans="89:94">
      <c r="CK1595" s="536"/>
      <c r="CL1595" s="536"/>
      <c r="CM1595" s="81"/>
      <c r="CN1595" s="1230"/>
      <c r="CO1595" s="1231"/>
      <c r="CP1595" s="1227"/>
    </row>
    <row r="1596" spans="89:94">
      <c r="CK1596" s="536"/>
      <c r="CL1596" s="536"/>
      <c r="CM1596" s="81"/>
      <c r="CN1596" s="1230"/>
      <c r="CO1596" s="1231"/>
      <c r="CP1596" s="1227"/>
    </row>
    <row r="1597" spans="89:94">
      <c r="CK1597" s="536"/>
      <c r="CL1597" s="536"/>
      <c r="CM1597" s="81"/>
      <c r="CN1597" s="1230"/>
      <c r="CO1597" s="1231"/>
      <c r="CP1597" s="1227"/>
    </row>
    <row r="1598" spans="89:94">
      <c r="CK1598" s="536"/>
      <c r="CL1598" s="536"/>
      <c r="CM1598" s="81"/>
      <c r="CN1598" s="1230"/>
      <c r="CO1598" s="1231"/>
      <c r="CP1598" s="1227"/>
    </row>
    <row r="1599" spans="89:94">
      <c r="CK1599" s="536"/>
      <c r="CL1599" s="536"/>
      <c r="CM1599" s="81"/>
      <c r="CN1599" s="1230"/>
      <c r="CO1599" s="1231"/>
      <c r="CP1599" s="1227"/>
    </row>
    <row r="1600" spans="89:94">
      <c r="CK1600" s="536"/>
      <c r="CL1600" s="536"/>
      <c r="CM1600" s="81"/>
      <c r="CN1600" s="1230"/>
      <c r="CO1600" s="1231"/>
      <c r="CP1600" s="1227"/>
    </row>
    <row r="1601" spans="89:94">
      <c r="CK1601" s="536"/>
      <c r="CL1601" s="536"/>
      <c r="CM1601" s="81"/>
      <c r="CN1601" s="1230"/>
      <c r="CO1601" s="1231"/>
      <c r="CP1601" s="1227"/>
    </row>
    <row r="1602" spans="89:94">
      <c r="CK1602" s="536"/>
      <c r="CL1602" s="536"/>
      <c r="CM1602" s="81"/>
      <c r="CN1602" s="1230"/>
      <c r="CO1602" s="1231"/>
      <c r="CP1602" s="1227"/>
    </row>
    <row r="1603" spans="89:94">
      <c r="CK1603" s="536"/>
      <c r="CL1603" s="536"/>
      <c r="CM1603" s="81"/>
      <c r="CN1603" s="1230"/>
      <c r="CO1603" s="1231"/>
      <c r="CP1603" s="1227"/>
    </row>
    <row r="1604" spans="89:94">
      <c r="CK1604" s="536"/>
      <c r="CL1604" s="536"/>
      <c r="CM1604" s="81"/>
      <c r="CN1604" s="1230"/>
      <c r="CO1604" s="1231"/>
      <c r="CP1604" s="1227"/>
    </row>
    <row r="1605" spans="89:94">
      <c r="CK1605" s="536"/>
      <c r="CL1605" s="536"/>
      <c r="CM1605" s="81"/>
      <c r="CN1605" s="1230"/>
      <c r="CO1605" s="1231"/>
      <c r="CP1605" s="1227"/>
    </row>
    <row r="1606" spans="89:94">
      <c r="CK1606" s="536"/>
      <c r="CL1606" s="536"/>
      <c r="CM1606" s="81"/>
      <c r="CN1606" s="1230"/>
      <c r="CO1606" s="1231"/>
      <c r="CP1606" s="1227"/>
    </row>
    <row r="1607" spans="89:94">
      <c r="CK1607" s="536"/>
      <c r="CL1607" s="536"/>
      <c r="CM1607" s="81"/>
      <c r="CN1607" s="1230"/>
      <c r="CO1607" s="1231"/>
      <c r="CP1607" s="1227"/>
    </row>
    <row r="1608" spans="89:94">
      <c r="CK1608" s="536"/>
      <c r="CL1608" s="536"/>
      <c r="CM1608" s="81"/>
      <c r="CN1608" s="1230"/>
      <c r="CO1608" s="1231"/>
      <c r="CP1608" s="1227"/>
    </row>
    <row r="1609" spans="89:94">
      <c r="CK1609" s="536"/>
      <c r="CL1609" s="536"/>
      <c r="CM1609" s="81"/>
      <c r="CN1609" s="1230"/>
      <c r="CO1609" s="1231"/>
      <c r="CP1609" s="1227"/>
    </row>
    <row r="1610" spans="89:94">
      <c r="CK1610" s="536"/>
      <c r="CL1610" s="536"/>
      <c r="CM1610" s="81"/>
      <c r="CN1610" s="1230"/>
      <c r="CO1610" s="1231"/>
      <c r="CP1610" s="1227"/>
    </row>
    <row r="1611" spans="89:94">
      <c r="CK1611" s="536"/>
      <c r="CL1611" s="536"/>
      <c r="CM1611" s="81"/>
      <c r="CN1611" s="1230"/>
      <c r="CO1611" s="1231"/>
      <c r="CP1611" s="1227"/>
    </row>
    <row r="1612" spans="89:94">
      <c r="CK1612" s="536"/>
      <c r="CL1612" s="536"/>
      <c r="CM1612" s="81"/>
      <c r="CN1612" s="1230"/>
      <c r="CO1612" s="1231"/>
      <c r="CP1612" s="1227"/>
    </row>
    <row r="1613" spans="89:94">
      <c r="CK1613" s="536"/>
      <c r="CL1613" s="536"/>
      <c r="CM1613" s="81"/>
      <c r="CN1613" s="1230"/>
      <c r="CO1613" s="1231"/>
      <c r="CP1613" s="1227"/>
    </row>
    <row r="1614" spans="89:94">
      <c r="CK1614" s="536"/>
      <c r="CL1614" s="536"/>
      <c r="CM1614" s="81"/>
      <c r="CN1614" s="1230"/>
      <c r="CO1614" s="1231"/>
      <c r="CP1614" s="1227"/>
    </row>
    <row r="1615" spans="89:94">
      <c r="CK1615" s="536"/>
      <c r="CL1615" s="536"/>
      <c r="CM1615" s="81"/>
      <c r="CN1615" s="1230"/>
      <c r="CO1615" s="1231"/>
      <c r="CP1615" s="1227"/>
    </row>
    <row r="1616" spans="89:94">
      <c r="CK1616" s="536"/>
      <c r="CL1616" s="536"/>
      <c r="CM1616" s="81"/>
      <c r="CN1616" s="1230"/>
      <c r="CO1616" s="1231"/>
      <c r="CP1616" s="1227"/>
    </row>
    <row r="1617" spans="89:94">
      <c r="CK1617" s="536"/>
      <c r="CL1617" s="536"/>
      <c r="CM1617" s="81"/>
      <c r="CN1617" s="1230"/>
      <c r="CO1617" s="1231"/>
      <c r="CP1617" s="1227"/>
    </row>
    <row r="1618" spans="89:94">
      <c r="CK1618" s="536"/>
      <c r="CL1618" s="536"/>
      <c r="CM1618" s="81"/>
      <c r="CN1618" s="1230"/>
      <c r="CO1618" s="1231"/>
      <c r="CP1618" s="1227"/>
    </row>
    <row r="1619" spans="89:94">
      <c r="CK1619" s="536"/>
      <c r="CL1619" s="536"/>
      <c r="CM1619" s="81"/>
      <c r="CN1619" s="1230"/>
      <c r="CO1619" s="1231"/>
      <c r="CP1619" s="1227"/>
    </row>
    <row r="1620" spans="89:94">
      <c r="CK1620" s="536"/>
      <c r="CL1620" s="536"/>
      <c r="CM1620" s="81"/>
      <c r="CN1620" s="1230"/>
      <c r="CO1620" s="1231"/>
      <c r="CP1620" s="1227"/>
    </row>
    <row r="1621" spans="89:94">
      <c r="CK1621" s="536"/>
      <c r="CL1621" s="536"/>
      <c r="CM1621" s="81"/>
      <c r="CN1621" s="1230"/>
      <c r="CO1621" s="1231"/>
      <c r="CP1621" s="1227"/>
    </row>
    <row r="1622" spans="89:94">
      <c r="CK1622" s="536"/>
      <c r="CL1622" s="536"/>
      <c r="CM1622" s="81"/>
      <c r="CN1622" s="1230"/>
      <c r="CO1622" s="1231"/>
      <c r="CP1622" s="1227"/>
    </row>
    <row r="1623" spans="89:94">
      <c r="CK1623" s="536"/>
      <c r="CL1623" s="536"/>
      <c r="CM1623" s="81"/>
      <c r="CN1623" s="1230"/>
      <c r="CO1623" s="1231"/>
      <c r="CP1623" s="1227"/>
    </row>
    <row r="1624" spans="89:94">
      <c r="CK1624" s="536"/>
      <c r="CL1624" s="536"/>
      <c r="CM1624" s="81"/>
      <c r="CN1624" s="1230"/>
      <c r="CO1624" s="1231"/>
      <c r="CP1624" s="1227"/>
    </row>
    <row r="1625" spans="89:94">
      <c r="CK1625" s="536"/>
      <c r="CL1625" s="536"/>
      <c r="CM1625" s="81"/>
      <c r="CN1625" s="1230"/>
      <c r="CO1625" s="1231"/>
      <c r="CP1625" s="1227"/>
    </row>
    <row r="1626" spans="89:94">
      <c r="CK1626" s="536"/>
      <c r="CL1626" s="536"/>
      <c r="CM1626" s="81"/>
      <c r="CN1626" s="1230"/>
      <c r="CO1626" s="1231"/>
      <c r="CP1626" s="1227"/>
    </row>
    <row r="1627" spans="89:94">
      <c r="CK1627" s="536"/>
      <c r="CL1627" s="536"/>
      <c r="CM1627" s="81"/>
      <c r="CN1627" s="1230"/>
      <c r="CO1627" s="1231"/>
      <c r="CP1627" s="1227"/>
    </row>
    <row r="1628" spans="89:94">
      <c r="CK1628" s="536"/>
      <c r="CL1628" s="536"/>
      <c r="CM1628" s="81"/>
      <c r="CN1628" s="1230"/>
      <c r="CO1628" s="1231"/>
      <c r="CP1628" s="1227"/>
    </row>
    <row r="1629" spans="89:94">
      <c r="CK1629" s="536"/>
      <c r="CL1629" s="536"/>
      <c r="CM1629" s="81"/>
      <c r="CN1629" s="1230"/>
      <c r="CO1629" s="1231"/>
      <c r="CP1629" s="1227"/>
    </row>
    <row r="1630" spans="89:94">
      <c r="CK1630" s="536"/>
      <c r="CL1630" s="536"/>
      <c r="CM1630" s="81"/>
      <c r="CN1630" s="1230"/>
      <c r="CO1630" s="1231"/>
      <c r="CP1630" s="1227"/>
    </row>
    <row r="1631" spans="89:94">
      <c r="CK1631" s="536"/>
      <c r="CL1631" s="536"/>
      <c r="CM1631" s="81"/>
      <c r="CN1631" s="1230"/>
      <c r="CO1631" s="1231"/>
      <c r="CP1631" s="1227"/>
    </row>
    <row r="1632" spans="89:94">
      <c r="CK1632" s="536"/>
      <c r="CL1632" s="536"/>
      <c r="CM1632" s="81"/>
      <c r="CN1632" s="1230"/>
      <c r="CO1632" s="1231"/>
      <c r="CP1632" s="1227"/>
    </row>
    <row r="1633" spans="89:94">
      <c r="CK1633" s="536"/>
      <c r="CL1633" s="536"/>
      <c r="CM1633" s="81"/>
      <c r="CN1633" s="1230"/>
      <c r="CO1633" s="1231"/>
      <c r="CP1633" s="1227"/>
    </row>
    <row r="1634" spans="89:94">
      <c r="CK1634" s="536"/>
      <c r="CL1634" s="536"/>
      <c r="CM1634" s="81"/>
      <c r="CN1634" s="1230"/>
      <c r="CO1634" s="1231"/>
      <c r="CP1634" s="1227"/>
    </row>
    <row r="1635" spans="89:94">
      <c r="CK1635" s="536"/>
      <c r="CL1635" s="536"/>
      <c r="CM1635" s="81"/>
      <c r="CN1635" s="1230"/>
      <c r="CO1635" s="1231"/>
      <c r="CP1635" s="1227"/>
    </row>
    <row r="1636" spans="89:94">
      <c r="CK1636" s="536"/>
      <c r="CL1636" s="536"/>
      <c r="CM1636" s="81"/>
      <c r="CN1636" s="1230"/>
      <c r="CO1636" s="1231"/>
      <c r="CP1636" s="1227"/>
    </row>
    <row r="1637" spans="89:94">
      <c r="CK1637" s="536"/>
      <c r="CL1637" s="536"/>
      <c r="CM1637" s="81"/>
      <c r="CN1637" s="1230"/>
      <c r="CO1637" s="1231"/>
      <c r="CP1637" s="1227"/>
    </row>
    <row r="1638" spans="89:94">
      <c r="CK1638" s="536"/>
      <c r="CL1638" s="536"/>
      <c r="CM1638" s="81"/>
      <c r="CN1638" s="1230"/>
      <c r="CO1638" s="1231"/>
      <c r="CP1638" s="1227"/>
    </row>
    <row r="1639" spans="89:94">
      <c r="CK1639" s="536"/>
      <c r="CL1639" s="536"/>
      <c r="CM1639" s="81"/>
      <c r="CN1639" s="1230"/>
      <c r="CO1639" s="1231"/>
      <c r="CP1639" s="1227"/>
    </row>
    <row r="1640" spans="89:94">
      <c r="CK1640" s="536"/>
      <c r="CL1640" s="536"/>
      <c r="CM1640" s="81"/>
      <c r="CN1640" s="1230"/>
      <c r="CO1640" s="1231"/>
      <c r="CP1640" s="1227"/>
    </row>
    <row r="1641" spans="89:94">
      <c r="CK1641" s="536"/>
      <c r="CL1641" s="536"/>
      <c r="CM1641" s="81"/>
      <c r="CN1641" s="1230"/>
      <c r="CO1641" s="1231"/>
      <c r="CP1641" s="1227"/>
    </row>
    <row r="1642" spans="89:94">
      <c r="CK1642" s="536"/>
      <c r="CL1642" s="536"/>
      <c r="CM1642" s="81"/>
      <c r="CN1642" s="1230"/>
      <c r="CO1642" s="1231"/>
      <c r="CP1642" s="1227"/>
    </row>
    <row r="1643" spans="89:94">
      <c r="CK1643" s="536"/>
      <c r="CL1643" s="536"/>
      <c r="CM1643" s="81"/>
      <c r="CN1643" s="1230"/>
      <c r="CO1643" s="1231"/>
      <c r="CP1643" s="1227"/>
    </row>
    <row r="1644" spans="89:94">
      <c r="CK1644" s="536"/>
      <c r="CL1644" s="536"/>
      <c r="CM1644" s="81"/>
      <c r="CN1644" s="1230"/>
      <c r="CO1644" s="1231"/>
      <c r="CP1644" s="1227"/>
    </row>
    <row r="1645" spans="89:94">
      <c r="CK1645" s="536"/>
      <c r="CL1645" s="536"/>
      <c r="CM1645" s="81"/>
      <c r="CN1645" s="1230"/>
      <c r="CO1645" s="1231"/>
      <c r="CP1645" s="1227"/>
    </row>
    <row r="1646" spans="89:94">
      <c r="CK1646" s="536"/>
      <c r="CL1646" s="536"/>
      <c r="CM1646" s="81"/>
      <c r="CN1646" s="1230"/>
      <c r="CO1646" s="1231"/>
      <c r="CP1646" s="1227"/>
    </row>
    <row r="1647" spans="89:94">
      <c r="CK1647" s="536"/>
      <c r="CL1647" s="536"/>
      <c r="CM1647" s="81"/>
      <c r="CN1647" s="1230"/>
      <c r="CO1647" s="1231"/>
      <c r="CP1647" s="1227"/>
    </row>
    <row r="1648" spans="89:94">
      <c r="CK1648" s="536"/>
      <c r="CL1648" s="536"/>
      <c r="CM1648" s="81"/>
      <c r="CN1648" s="1230"/>
      <c r="CO1648" s="1231"/>
      <c r="CP1648" s="1227"/>
    </row>
    <row r="1649" spans="89:94">
      <c r="CK1649" s="536"/>
      <c r="CL1649" s="536"/>
      <c r="CM1649" s="81"/>
      <c r="CN1649" s="1230"/>
      <c r="CO1649" s="1231"/>
      <c r="CP1649" s="1227"/>
    </row>
    <row r="1650" spans="89:94">
      <c r="CK1650" s="536"/>
      <c r="CL1650" s="536"/>
      <c r="CM1650" s="81"/>
      <c r="CN1650" s="1230"/>
      <c r="CO1650" s="1231"/>
      <c r="CP1650" s="1227"/>
    </row>
    <row r="1651" spans="89:94">
      <c r="CK1651" s="536"/>
      <c r="CL1651" s="536"/>
      <c r="CM1651" s="81"/>
      <c r="CN1651" s="1230"/>
      <c r="CO1651" s="1231"/>
      <c r="CP1651" s="1227"/>
    </row>
    <row r="1652" spans="89:94">
      <c r="CK1652" s="536"/>
      <c r="CL1652" s="536"/>
      <c r="CM1652" s="81"/>
      <c r="CN1652" s="1230"/>
      <c r="CO1652" s="1231"/>
      <c r="CP1652" s="1227"/>
    </row>
    <row r="1653" spans="89:94">
      <c r="CK1653" s="536"/>
      <c r="CL1653" s="536"/>
      <c r="CM1653" s="81"/>
      <c r="CN1653" s="1230"/>
      <c r="CO1653" s="1231"/>
      <c r="CP1653" s="1227"/>
    </row>
    <row r="1654" spans="89:94">
      <c r="CK1654" s="536"/>
      <c r="CL1654" s="536"/>
      <c r="CM1654" s="81"/>
      <c r="CN1654" s="1230"/>
      <c r="CO1654" s="1231"/>
      <c r="CP1654" s="1227"/>
    </row>
    <row r="1655" spans="89:94">
      <c r="CK1655" s="536"/>
      <c r="CL1655" s="536"/>
      <c r="CM1655" s="81"/>
      <c r="CN1655" s="1230"/>
      <c r="CO1655" s="1231"/>
      <c r="CP1655" s="1227"/>
    </row>
    <row r="1656" spans="89:94">
      <c r="CK1656" s="536"/>
      <c r="CL1656" s="536"/>
      <c r="CM1656" s="81"/>
      <c r="CN1656" s="1230"/>
      <c r="CO1656" s="1231"/>
      <c r="CP1656" s="1227"/>
    </row>
    <row r="1657" spans="89:94">
      <c r="CK1657" s="536"/>
      <c r="CL1657" s="536"/>
      <c r="CM1657" s="81"/>
      <c r="CN1657" s="1230"/>
      <c r="CO1657" s="1231"/>
      <c r="CP1657" s="1227"/>
    </row>
    <row r="1658" spans="89:94">
      <c r="CK1658" s="536"/>
      <c r="CL1658" s="536"/>
      <c r="CM1658" s="81"/>
      <c r="CN1658" s="1230"/>
      <c r="CO1658" s="1231"/>
      <c r="CP1658" s="1227"/>
    </row>
    <row r="1659" spans="89:94">
      <c r="CK1659" s="536"/>
      <c r="CL1659" s="536"/>
      <c r="CM1659" s="81"/>
      <c r="CN1659" s="1230"/>
      <c r="CO1659" s="1231"/>
      <c r="CP1659" s="1227"/>
    </row>
    <row r="1660" spans="89:94">
      <c r="CK1660" s="536"/>
      <c r="CL1660" s="536"/>
      <c r="CM1660" s="81"/>
      <c r="CN1660" s="1230"/>
      <c r="CO1660" s="1231"/>
      <c r="CP1660" s="1227"/>
    </row>
    <row r="1661" spans="89:94">
      <c r="CK1661" s="536"/>
      <c r="CL1661" s="536"/>
      <c r="CM1661" s="81"/>
      <c r="CN1661" s="1230"/>
      <c r="CO1661" s="1231"/>
      <c r="CP1661" s="1227"/>
    </row>
    <row r="1662" spans="89:94">
      <c r="CK1662" s="536"/>
      <c r="CL1662" s="536"/>
      <c r="CM1662" s="81"/>
      <c r="CN1662" s="1230"/>
      <c r="CO1662" s="1231"/>
      <c r="CP1662" s="1227"/>
    </row>
    <row r="1663" spans="89:94">
      <c r="CK1663" s="536"/>
      <c r="CL1663" s="536"/>
      <c r="CM1663" s="81"/>
      <c r="CN1663" s="1230"/>
      <c r="CO1663" s="1231"/>
      <c r="CP1663" s="1227"/>
    </row>
    <row r="1664" spans="89:94">
      <c r="CK1664" s="536"/>
      <c r="CL1664" s="536"/>
      <c r="CM1664" s="81"/>
      <c r="CN1664" s="1230"/>
      <c r="CO1664" s="1231"/>
      <c r="CP1664" s="1227"/>
    </row>
    <row r="1665" spans="89:94">
      <c r="CK1665" s="536"/>
      <c r="CL1665" s="536"/>
      <c r="CM1665" s="81"/>
      <c r="CN1665" s="1230"/>
      <c r="CO1665" s="1231"/>
      <c r="CP1665" s="1227"/>
    </row>
    <row r="1666" spans="89:94">
      <c r="CK1666" s="536"/>
      <c r="CL1666" s="536"/>
      <c r="CM1666" s="81"/>
      <c r="CN1666" s="1230"/>
      <c r="CO1666" s="1231"/>
      <c r="CP1666" s="1227"/>
    </row>
    <row r="1667" spans="89:94">
      <c r="CK1667" s="536"/>
      <c r="CL1667" s="536"/>
      <c r="CM1667" s="81"/>
      <c r="CN1667" s="1230"/>
      <c r="CO1667" s="1231"/>
      <c r="CP1667" s="1227"/>
    </row>
    <row r="1668" spans="89:94">
      <c r="CK1668" s="536"/>
      <c r="CL1668" s="536"/>
      <c r="CM1668" s="81"/>
      <c r="CN1668" s="1230"/>
      <c r="CO1668" s="1231"/>
      <c r="CP1668" s="1227"/>
    </row>
    <row r="1669" spans="89:94">
      <c r="CK1669" s="536"/>
      <c r="CL1669" s="536"/>
      <c r="CM1669" s="81"/>
      <c r="CN1669" s="1230"/>
      <c r="CO1669" s="1231"/>
      <c r="CP1669" s="1227"/>
    </row>
    <row r="1670" spans="89:94">
      <c r="CK1670" s="536"/>
      <c r="CL1670" s="536"/>
      <c r="CM1670" s="81"/>
      <c r="CN1670" s="1230"/>
      <c r="CO1670" s="1231"/>
      <c r="CP1670" s="1227"/>
    </row>
    <row r="1671" spans="89:94">
      <c r="CK1671" s="536"/>
      <c r="CL1671" s="536"/>
      <c r="CM1671" s="81"/>
      <c r="CN1671" s="1230"/>
      <c r="CO1671" s="1231"/>
      <c r="CP1671" s="1227"/>
    </row>
    <row r="1672" spans="89:94">
      <c r="CK1672" s="536"/>
      <c r="CL1672" s="536"/>
      <c r="CM1672" s="81"/>
      <c r="CN1672" s="1230"/>
      <c r="CO1672" s="1231"/>
      <c r="CP1672" s="1227"/>
    </row>
    <row r="1673" spans="89:94">
      <c r="CK1673" s="536"/>
      <c r="CL1673" s="536"/>
      <c r="CM1673" s="81"/>
      <c r="CN1673" s="1230"/>
      <c r="CO1673" s="1231"/>
      <c r="CP1673" s="1227"/>
    </row>
    <row r="1674" spans="89:94">
      <c r="CK1674" s="536"/>
      <c r="CL1674" s="536"/>
      <c r="CM1674" s="81"/>
      <c r="CN1674" s="1230"/>
      <c r="CO1674" s="1231"/>
      <c r="CP1674" s="1227"/>
    </row>
    <row r="1675" spans="89:94">
      <c r="CK1675" s="536"/>
      <c r="CL1675" s="536"/>
      <c r="CM1675" s="81"/>
      <c r="CN1675" s="1230"/>
      <c r="CO1675" s="1231"/>
      <c r="CP1675" s="1227"/>
    </row>
    <row r="1676" spans="89:94">
      <c r="CK1676" s="536"/>
      <c r="CL1676" s="536"/>
      <c r="CM1676" s="81"/>
      <c r="CN1676" s="1230"/>
      <c r="CO1676" s="1231"/>
      <c r="CP1676" s="1227"/>
    </row>
    <row r="1677" spans="89:94">
      <c r="CK1677" s="536"/>
      <c r="CL1677" s="536"/>
      <c r="CM1677" s="81"/>
      <c r="CN1677" s="1230"/>
      <c r="CO1677" s="1231"/>
      <c r="CP1677" s="1227"/>
    </row>
    <row r="1678" spans="89:94">
      <c r="CK1678" s="536"/>
      <c r="CL1678" s="536"/>
      <c r="CM1678" s="81"/>
      <c r="CN1678" s="1230"/>
      <c r="CO1678" s="1231"/>
      <c r="CP1678" s="1227"/>
    </row>
    <row r="1679" spans="89:94">
      <c r="CK1679" s="536"/>
      <c r="CL1679" s="536"/>
      <c r="CM1679" s="81"/>
      <c r="CN1679" s="1230"/>
      <c r="CO1679" s="1231"/>
      <c r="CP1679" s="1227"/>
    </row>
    <row r="1680" spans="89:94">
      <c r="CK1680" s="536"/>
      <c r="CL1680" s="536"/>
      <c r="CM1680" s="81"/>
      <c r="CN1680" s="1230"/>
      <c r="CO1680" s="1231"/>
      <c r="CP1680" s="1227"/>
    </row>
    <row r="1681" spans="89:94">
      <c r="CK1681" s="536"/>
      <c r="CL1681" s="536"/>
      <c r="CM1681" s="81"/>
      <c r="CN1681" s="1230"/>
      <c r="CO1681" s="1231"/>
      <c r="CP1681" s="1227"/>
    </row>
    <row r="1682" spans="89:94">
      <c r="CK1682" s="536"/>
      <c r="CL1682" s="536"/>
      <c r="CM1682" s="81"/>
      <c r="CN1682" s="1230"/>
      <c r="CO1682" s="1231"/>
      <c r="CP1682" s="1227"/>
    </row>
    <row r="1683" spans="89:94">
      <c r="CK1683" s="536"/>
      <c r="CL1683" s="536"/>
      <c r="CM1683" s="81"/>
      <c r="CN1683" s="1230"/>
      <c r="CO1683" s="1231"/>
      <c r="CP1683" s="1227"/>
    </row>
    <row r="1684" spans="89:94">
      <c r="CK1684" s="536"/>
      <c r="CL1684" s="536"/>
      <c r="CM1684" s="81"/>
      <c r="CN1684" s="1230"/>
      <c r="CO1684" s="1231"/>
      <c r="CP1684" s="1227"/>
    </row>
    <row r="1685" spans="89:94">
      <c r="CK1685" s="536"/>
      <c r="CL1685" s="536"/>
      <c r="CM1685" s="81"/>
      <c r="CN1685" s="1230"/>
      <c r="CO1685" s="1231"/>
      <c r="CP1685" s="1227"/>
    </row>
    <row r="1686" spans="89:94">
      <c r="CK1686" s="536"/>
      <c r="CL1686" s="536"/>
      <c r="CM1686" s="81"/>
      <c r="CN1686" s="1230"/>
      <c r="CO1686" s="1231"/>
      <c r="CP1686" s="1227"/>
    </row>
    <row r="1687" spans="89:94">
      <c r="CK1687" s="536"/>
      <c r="CL1687" s="536"/>
      <c r="CM1687" s="81"/>
      <c r="CN1687" s="1230"/>
      <c r="CO1687" s="1231"/>
      <c r="CP1687" s="1227"/>
    </row>
    <row r="1688" spans="89:94">
      <c r="CK1688" s="536"/>
      <c r="CL1688" s="536"/>
      <c r="CM1688" s="81"/>
      <c r="CN1688" s="1230"/>
      <c r="CO1688" s="1231"/>
      <c r="CP1688" s="1227"/>
    </row>
    <row r="1689" spans="89:94">
      <c r="CK1689" s="536"/>
      <c r="CL1689" s="536"/>
      <c r="CM1689" s="81"/>
      <c r="CN1689" s="1230"/>
      <c r="CO1689" s="1231"/>
      <c r="CP1689" s="1227"/>
    </row>
    <row r="1690" spans="89:94">
      <c r="CK1690" s="536"/>
      <c r="CL1690" s="536"/>
      <c r="CM1690" s="81"/>
      <c r="CN1690" s="1230"/>
      <c r="CO1690" s="1231"/>
      <c r="CP1690" s="1227"/>
    </row>
    <row r="1691" spans="89:94">
      <c r="CK1691" s="536"/>
      <c r="CL1691" s="536"/>
      <c r="CM1691" s="81"/>
      <c r="CN1691" s="1230"/>
      <c r="CO1691" s="1231"/>
      <c r="CP1691" s="1227"/>
    </row>
    <row r="1692" spans="89:94">
      <c r="CK1692" s="536"/>
      <c r="CL1692" s="536"/>
      <c r="CM1692" s="81"/>
      <c r="CN1692" s="1230"/>
      <c r="CO1692" s="1231"/>
      <c r="CP1692" s="1227"/>
    </row>
    <row r="1693" spans="89:94">
      <c r="CK1693" s="536"/>
      <c r="CL1693" s="536"/>
      <c r="CM1693" s="81"/>
      <c r="CN1693" s="1230"/>
      <c r="CO1693" s="1231"/>
      <c r="CP1693" s="1227"/>
    </row>
    <row r="1694" spans="89:94">
      <c r="CK1694" s="536"/>
      <c r="CL1694" s="536"/>
      <c r="CM1694" s="81"/>
      <c r="CN1694" s="1230"/>
      <c r="CO1694" s="1231"/>
      <c r="CP1694" s="1227"/>
    </row>
    <row r="1695" spans="89:94">
      <c r="CK1695" s="536"/>
      <c r="CL1695" s="536"/>
      <c r="CM1695" s="81"/>
      <c r="CN1695" s="1230"/>
      <c r="CO1695" s="1231"/>
      <c r="CP1695" s="1227"/>
    </row>
    <row r="1696" spans="89:94">
      <c r="CK1696" s="536"/>
      <c r="CL1696" s="536"/>
      <c r="CM1696" s="81"/>
      <c r="CN1696" s="1230"/>
      <c r="CO1696" s="1231"/>
      <c r="CP1696" s="1227"/>
    </row>
    <row r="1697" spans="89:94">
      <c r="CK1697" s="536"/>
      <c r="CL1697" s="536"/>
      <c r="CM1697" s="81"/>
      <c r="CN1697" s="1230"/>
      <c r="CO1697" s="1231"/>
      <c r="CP1697" s="1227"/>
    </row>
    <row r="1698" spans="89:94">
      <c r="CK1698" s="536"/>
      <c r="CL1698" s="536"/>
      <c r="CM1698" s="81"/>
      <c r="CN1698" s="1230"/>
      <c r="CO1698" s="1231"/>
      <c r="CP1698" s="1227"/>
    </row>
    <row r="1699" spans="89:94">
      <c r="CK1699" s="536"/>
      <c r="CL1699" s="536"/>
      <c r="CM1699" s="81"/>
      <c r="CN1699" s="1230"/>
      <c r="CO1699" s="1231"/>
      <c r="CP1699" s="1227"/>
    </row>
    <row r="1700" spans="89:94">
      <c r="CK1700" s="536"/>
      <c r="CL1700" s="536"/>
      <c r="CM1700" s="81"/>
      <c r="CN1700" s="1230"/>
      <c r="CO1700" s="1231"/>
      <c r="CP1700" s="1227"/>
    </row>
    <row r="1701" spans="89:94">
      <c r="CK1701" s="536"/>
      <c r="CL1701" s="536"/>
      <c r="CM1701" s="81"/>
      <c r="CN1701" s="1230"/>
      <c r="CO1701" s="1231"/>
      <c r="CP1701" s="1227"/>
    </row>
    <row r="1702" spans="89:94">
      <c r="CK1702" s="536"/>
      <c r="CL1702" s="536"/>
      <c r="CM1702" s="81"/>
      <c r="CN1702" s="1230"/>
      <c r="CO1702" s="1231"/>
      <c r="CP1702" s="1227"/>
    </row>
    <row r="1703" spans="89:94">
      <c r="CK1703" s="536"/>
      <c r="CL1703" s="536"/>
      <c r="CM1703" s="81"/>
      <c r="CN1703" s="1230"/>
      <c r="CO1703" s="1231"/>
      <c r="CP1703" s="1227"/>
    </row>
    <row r="1704" spans="89:94">
      <c r="CK1704" s="536"/>
      <c r="CL1704" s="536"/>
      <c r="CM1704" s="81"/>
      <c r="CN1704" s="1230"/>
      <c r="CO1704" s="1231"/>
      <c r="CP1704" s="1227"/>
    </row>
    <row r="1705" spans="89:94">
      <c r="CK1705" s="536"/>
      <c r="CL1705" s="536"/>
      <c r="CM1705" s="81"/>
      <c r="CN1705" s="1230"/>
      <c r="CO1705" s="1231"/>
      <c r="CP1705" s="1227"/>
    </row>
    <row r="1706" spans="89:94">
      <c r="CK1706" s="536"/>
      <c r="CL1706" s="536"/>
      <c r="CM1706" s="81"/>
      <c r="CN1706" s="1230"/>
      <c r="CO1706" s="1231"/>
      <c r="CP1706" s="1227"/>
    </row>
    <row r="1707" spans="89:94">
      <c r="CK1707" s="536"/>
      <c r="CL1707" s="536"/>
      <c r="CM1707" s="81"/>
      <c r="CN1707" s="1230"/>
      <c r="CO1707" s="1231"/>
      <c r="CP1707" s="1227"/>
    </row>
    <row r="1708" spans="89:94">
      <c r="CK1708" s="536"/>
      <c r="CL1708" s="536"/>
      <c r="CM1708" s="81"/>
      <c r="CN1708" s="1230"/>
      <c r="CO1708" s="1231"/>
      <c r="CP1708" s="1227"/>
    </row>
    <row r="1709" spans="89:94">
      <c r="CK1709" s="536"/>
      <c r="CL1709" s="536"/>
      <c r="CM1709" s="81"/>
      <c r="CN1709" s="1230"/>
      <c r="CO1709" s="1231"/>
      <c r="CP1709" s="1227"/>
    </row>
    <row r="1710" spans="89:94">
      <c r="CK1710" s="536"/>
      <c r="CL1710" s="536"/>
      <c r="CM1710" s="81"/>
      <c r="CN1710" s="1230"/>
      <c r="CO1710" s="1231"/>
      <c r="CP1710" s="1227"/>
    </row>
    <row r="1711" spans="89:94">
      <c r="CK1711" s="536"/>
      <c r="CL1711" s="536"/>
      <c r="CM1711" s="81"/>
      <c r="CN1711" s="1230"/>
      <c r="CO1711" s="1231"/>
      <c r="CP1711" s="1227"/>
    </row>
    <row r="1712" spans="89:94">
      <c r="CK1712" s="536"/>
      <c r="CL1712" s="536"/>
      <c r="CM1712" s="81"/>
      <c r="CN1712" s="1230"/>
      <c r="CO1712" s="1231"/>
      <c r="CP1712" s="1227"/>
    </row>
    <row r="1713" spans="89:94">
      <c r="CK1713" s="536"/>
      <c r="CL1713" s="536"/>
      <c r="CM1713" s="81"/>
      <c r="CN1713" s="1230"/>
      <c r="CO1713" s="1231"/>
      <c r="CP1713" s="1227"/>
    </row>
    <row r="1714" spans="89:94">
      <c r="CK1714" s="536"/>
      <c r="CL1714" s="536"/>
      <c r="CM1714" s="81"/>
      <c r="CN1714" s="1230"/>
      <c r="CO1714" s="1231"/>
      <c r="CP1714" s="1227"/>
    </row>
    <row r="1715" spans="89:94">
      <c r="CK1715" s="536"/>
      <c r="CL1715" s="536"/>
      <c r="CM1715" s="81"/>
      <c r="CN1715" s="1230"/>
      <c r="CO1715" s="1231"/>
      <c r="CP1715" s="1227"/>
    </row>
    <row r="1716" spans="89:94">
      <c r="CK1716" s="536"/>
      <c r="CL1716" s="536"/>
      <c r="CM1716" s="81"/>
      <c r="CN1716" s="1230"/>
      <c r="CO1716" s="1231"/>
      <c r="CP1716" s="1227"/>
    </row>
    <row r="1717" spans="89:94">
      <c r="CK1717" s="536"/>
      <c r="CL1717" s="536"/>
      <c r="CM1717" s="81"/>
      <c r="CN1717" s="1230"/>
      <c r="CO1717" s="1231"/>
      <c r="CP1717" s="1227"/>
    </row>
    <row r="1718" spans="89:94">
      <c r="CK1718" s="536"/>
      <c r="CL1718" s="536"/>
      <c r="CM1718" s="81"/>
      <c r="CN1718" s="1230"/>
      <c r="CO1718" s="1231"/>
      <c r="CP1718" s="1227"/>
    </row>
    <row r="1719" spans="89:94">
      <c r="CK1719" s="536"/>
      <c r="CL1719" s="536"/>
      <c r="CM1719" s="81"/>
      <c r="CN1719" s="1230"/>
      <c r="CO1719" s="1231"/>
      <c r="CP1719" s="1227"/>
    </row>
    <row r="1720" spans="89:94">
      <c r="CK1720" s="536"/>
      <c r="CL1720" s="536"/>
      <c r="CM1720" s="81"/>
      <c r="CN1720" s="1230"/>
      <c r="CO1720" s="1231"/>
      <c r="CP1720" s="1227"/>
    </row>
    <row r="1721" spans="89:94">
      <c r="CK1721" s="536"/>
      <c r="CL1721" s="536"/>
      <c r="CM1721" s="81"/>
      <c r="CN1721" s="1230"/>
      <c r="CO1721" s="1231"/>
      <c r="CP1721" s="1227"/>
    </row>
    <row r="1722" spans="89:94">
      <c r="CK1722" s="536"/>
      <c r="CL1722" s="536"/>
      <c r="CM1722" s="81"/>
      <c r="CN1722" s="1230"/>
      <c r="CO1722" s="1231"/>
      <c r="CP1722" s="1227"/>
    </row>
    <row r="1723" spans="89:94">
      <c r="CK1723" s="536"/>
      <c r="CL1723" s="536"/>
      <c r="CM1723" s="81"/>
      <c r="CN1723" s="1230"/>
      <c r="CO1723" s="1231"/>
      <c r="CP1723" s="1227"/>
    </row>
    <row r="1724" spans="89:94">
      <c r="CK1724" s="536"/>
      <c r="CL1724" s="536"/>
      <c r="CM1724" s="81"/>
      <c r="CN1724" s="1230"/>
      <c r="CO1724" s="1231"/>
      <c r="CP1724" s="1227"/>
    </row>
    <row r="1725" spans="89:94">
      <c r="CK1725" s="536"/>
      <c r="CL1725" s="536"/>
      <c r="CM1725" s="81"/>
      <c r="CN1725" s="1230"/>
      <c r="CO1725" s="1231"/>
      <c r="CP1725" s="1227"/>
    </row>
    <row r="1726" spans="89:94">
      <c r="CK1726" s="536"/>
      <c r="CL1726" s="536"/>
      <c r="CM1726" s="81"/>
      <c r="CN1726" s="1230"/>
      <c r="CO1726" s="1231"/>
      <c r="CP1726" s="1227"/>
    </row>
    <row r="1727" spans="89:94">
      <c r="CK1727" s="536"/>
      <c r="CL1727" s="536"/>
      <c r="CM1727" s="81"/>
      <c r="CN1727" s="1230"/>
      <c r="CO1727" s="1231"/>
      <c r="CP1727" s="1227"/>
    </row>
    <row r="1728" spans="89:94">
      <c r="CK1728" s="536"/>
      <c r="CL1728" s="536"/>
      <c r="CM1728" s="81"/>
      <c r="CN1728" s="1230"/>
      <c r="CO1728" s="1231"/>
      <c r="CP1728" s="1227"/>
    </row>
    <row r="1729" spans="89:94">
      <c r="CK1729" s="536"/>
      <c r="CL1729" s="536"/>
      <c r="CM1729" s="81"/>
      <c r="CN1729" s="1230"/>
      <c r="CO1729" s="1231"/>
      <c r="CP1729" s="1227"/>
    </row>
    <row r="1730" spans="89:94">
      <c r="CK1730" s="536"/>
      <c r="CL1730" s="536"/>
      <c r="CM1730" s="81"/>
      <c r="CN1730" s="1230"/>
      <c r="CO1730" s="1231"/>
      <c r="CP1730" s="1227"/>
    </row>
    <row r="1731" spans="89:94">
      <c r="CK1731" s="536"/>
      <c r="CL1731" s="536"/>
      <c r="CM1731" s="81"/>
      <c r="CN1731" s="1230"/>
      <c r="CO1731" s="1231"/>
      <c r="CP1731" s="1227"/>
    </row>
    <row r="1732" spans="89:94">
      <c r="CK1732" s="536"/>
      <c r="CL1732" s="536"/>
      <c r="CM1732" s="81"/>
      <c r="CN1732" s="1230"/>
      <c r="CO1732" s="1231"/>
      <c r="CP1732" s="1227"/>
    </row>
    <row r="1733" spans="89:94">
      <c r="CK1733" s="536"/>
      <c r="CL1733" s="536"/>
      <c r="CM1733" s="81"/>
      <c r="CN1733" s="1230"/>
      <c r="CO1733" s="1231"/>
      <c r="CP1733" s="1227"/>
    </row>
    <row r="1734" spans="89:94">
      <c r="CK1734" s="536"/>
      <c r="CL1734" s="536"/>
      <c r="CM1734" s="81"/>
      <c r="CN1734" s="1230"/>
      <c r="CO1734" s="1231"/>
      <c r="CP1734" s="1227"/>
    </row>
    <row r="1735" spans="89:94">
      <c r="CK1735" s="536"/>
      <c r="CL1735" s="536"/>
      <c r="CM1735" s="81"/>
      <c r="CN1735" s="1230"/>
      <c r="CO1735" s="1231"/>
      <c r="CP1735" s="1227"/>
    </row>
    <row r="1736" spans="89:94">
      <c r="CK1736" s="536"/>
      <c r="CL1736" s="536"/>
      <c r="CM1736" s="81"/>
      <c r="CN1736" s="1230"/>
      <c r="CO1736" s="1231"/>
      <c r="CP1736" s="1227"/>
    </row>
    <row r="1737" spans="89:94">
      <c r="CK1737" s="536"/>
      <c r="CL1737" s="536"/>
      <c r="CM1737" s="81"/>
      <c r="CN1737" s="1230"/>
      <c r="CO1737" s="1231"/>
      <c r="CP1737" s="1227"/>
    </row>
    <row r="1738" spans="89:94">
      <c r="CK1738" s="536"/>
      <c r="CL1738" s="536"/>
      <c r="CM1738" s="81"/>
      <c r="CN1738" s="1230"/>
      <c r="CO1738" s="1231"/>
      <c r="CP1738" s="1227"/>
    </row>
    <row r="1739" spans="89:94">
      <c r="CK1739" s="536"/>
      <c r="CL1739" s="536"/>
      <c r="CM1739" s="81"/>
      <c r="CN1739" s="1230"/>
      <c r="CO1739" s="1231"/>
      <c r="CP1739" s="1227"/>
    </row>
    <row r="1740" spans="89:94">
      <c r="CK1740" s="536"/>
      <c r="CL1740" s="536"/>
      <c r="CM1740" s="81"/>
      <c r="CN1740" s="1230"/>
      <c r="CO1740" s="1231"/>
      <c r="CP1740" s="1227"/>
    </row>
    <row r="1741" spans="89:94">
      <c r="CK1741" s="536"/>
      <c r="CL1741" s="536"/>
      <c r="CM1741" s="81"/>
      <c r="CN1741" s="1230"/>
      <c r="CO1741" s="1231"/>
      <c r="CP1741" s="1227"/>
    </row>
    <row r="1742" spans="89:94">
      <c r="CK1742" s="536"/>
      <c r="CL1742" s="536"/>
      <c r="CM1742" s="81"/>
      <c r="CN1742" s="1230"/>
      <c r="CO1742" s="1231"/>
      <c r="CP1742" s="1227"/>
    </row>
    <row r="1743" spans="89:94">
      <c r="CK1743" s="536"/>
      <c r="CL1743" s="536"/>
      <c r="CM1743" s="81"/>
      <c r="CN1743" s="1230"/>
      <c r="CO1743" s="1231"/>
      <c r="CP1743" s="1227"/>
    </row>
    <row r="1744" spans="89:94">
      <c r="CK1744" s="536"/>
      <c r="CL1744" s="536"/>
      <c r="CM1744" s="81"/>
      <c r="CN1744" s="1230"/>
      <c r="CO1744" s="1231"/>
      <c r="CP1744" s="1227"/>
    </row>
    <row r="1745" spans="89:94">
      <c r="CK1745" s="536"/>
      <c r="CL1745" s="536"/>
      <c r="CM1745" s="81"/>
      <c r="CN1745" s="1230"/>
      <c r="CO1745" s="1231"/>
      <c r="CP1745" s="1227"/>
    </row>
    <row r="1746" spans="89:94">
      <c r="CK1746" s="536"/>
      <c r="CL1746" s="536"/>
      <c r="CM1746" s="81"/>
      <c r="CN1746" s="1230"/>
      <c r="CO1746" s="1231"/>
      <c r="CP1746" s="1227"/>
    </row>
    <row r="1747" spans="89:94">
      <c r="CK1747" s="536"/>
      <c r="CL1747" s="536"/>
      <c r="CM1747" s="81"/>
      <c r="CN1747" s="1230"/>
      <c r="CO1747" s="1231"/>
      <c r="CP1747" s="1227"/>
    </row>
    <row r="1748" spans="89:94">
      <c r="CK1748" s="536"/>
      <c r="CL1748" s="536"/>
      <c r="CM1748" s="81"/>
      <c r="CN1748" s="1230"/>
      <c r="CO1748" s="1231"/>
      <c r="CP1748" s="1227"/>
    </row>
    <row r="1749" spans="89:94">
      <c r="CK1749" s="536"/>
      <c r="CL1749" s="536"/>
      <c r="CM1749" s="81"/>
      <c r="CN1749" s="1230"/>
      <c r="CO1749" s="1231"/>
      <c r="CP1749" s="1227"/>
    </row>
    <row r="1750" spans="89:94">
      <c r="CK1750" s="536"/>
      <c r="CL1750" s="536"/>
      <c r="CM1750" s="81"/>
      <c r="CN1750" s="1230"/>
      <c r="CO1750" s="1231"/>
      <c r="CP1750" s="1227"/>
    </row>
    <row r="1751" spans="89:94">
      <c r="CK1751" s="536"/>
      <c r="CL1751" s="536"/>
      <c r="CM1751" s="81"/>
      <c r="CN1751" s="1230"/>
      <c r="CO1751" s="1231"/>
      <c r="CP1751" s="1227"/>
    </row>
    <row r="1752" spans="89:94">
      <c r="CK1752" s="536"/>
      <c r="CL1752" s="536"/>
      <c r="CM1752" s="81"/>
      <c r="CN1752" s="1230"/>
      <c r="CO1752" s="1231"/>
      <c r="CP1752" s="1227"/>
    </row>
    <row r="1753" spans="89:94">
      <c r="CK1753" s="536"/>
      <c r="CL1753" s="536"/>
      <c r="CM1753" s="81"/>
      <c r="CN1753" s="1230"/>
      <c r="CO1753" s="1231"/>
      <c r="CP1753" s="1227"/>
    </row>
    <row r="1754" spans="89:94">
      <c r="CK1754" s="536"/>
      <c r="CL1754" s="536"/>
      <c r="CM1754" s="81"/>
      <c r="CN1754" s="1230"/>
      <c r="CO1754" s="1231"/>
      <c r="CP1754" s="1227"/>
    </row>
    <row r="1755" spans="89:94">
      <c r="CK1755" s="536"/>
      <c r="CL1755" s="536"/>
      <c r="CM1755" s="81"/>
      <c r="CN1755" s="1230"/>
      <c r="CO1755" s="1231"/>
      <c r="CP1755" s="1227"/>
    </row>
    <row r="1756" spans="89:94">
      <c r="CK1756" s="536"/>
      <c r="CL1756" s="536"/>
      <c r="CM1756" s="81"/>
      <c r="CN1756" s="1230"/>
      <c r="CO1756" s="1231"/>
      <c r="CP1756" s="1227"/>
    </row>
    <row r="1757" spans="89:94">
      <c r="CK1757" s="536"/>
      <c r="CL1757" s="536"/>
      <c r="CM1757" s="81"/>
      <c r="CN1757" s="1230"/>
      <c r="CO1757" s="1231"/>
      <c r="CP1757" s="1227"/>
    </row>
    <row r="1758" spans="89:94">
      <c r="CK1758" s="536"/>
      <c r="CL1758" s="536"/>
      <c r="CM1758" s="81"/>
      <c r="CN1758" s="1230"/>
      <c r="CO1758" s="1231"/>
      <c r="CP1758" s="1227"/>
    </row>
    <row r="1759" spans="89:94">
      <c r="CK1759" s="536"/>
      <c r="CL1759" s="536"/>
      <c r="CM1759" s="81"/>
      <c r="CN1759" s="1230"/>
      <c r="CO1759" s="1231"/>
      <c r="CP1759" s="1227"/>
    </row>
    <row r="1760" spans="89:94">
      <c r="CK1760" s="536"/>
      <c r="CL1760" s="536"/>
      <c r="CM1760" s="81"/>
      <c r="CN1760" s="1230"/>
      <c r="CO1760" s="1231"/>
      <c r="CP1760" s="1227"/>
    </row>
    <row r="1761" spans="89:94">
      <c r="CK1761" s="536"/>
      <c r="CL1761" s="536"/>
      <c r="CM1761" s="81"/>
      <c r="CN1761" s="1230"/>
      <c r="CO1761" s="1231"/>
      <c r="CP1761" s="1227"/>
    </row>
    <row r="1762" spans="89:94">
      <c r="CK1762" s="536"/>
      <c r="CL1762" s="536"/>
      <c r="CM1762" s="81"/>
      <c r="CN1762" s="1230"/>
      <c r="CO1762" s="1231"/>
      <c r="CP1762" s="1227"/>
    </row>
    <row r="1763" spans="89:94">
      <c r="CK1763" s="536"/>
      <c r="CL1763" s="536"/>
      <c r="CM1763" s="81"/>
      <c r="CN1763" s="1230"/>
      <c r="CO1763" s="1231"/>
      <c r="CP1763" s="1227"/>
    </row>
    <row r="1764" spans="89:94">
      <c r="CK1764" s="536"/>
      <c r="CL1764" s="536"/>
      <c r="CM1764" s="81"/>
      <c r="CN1764" s="1230"/>
      <c r="CO1764" s="1231"/>
      <c r="CP1764" s="1227"/>
    </row>
    <row r="1765" spans="89:94">
      <c r="CK1765" s="536"/>
      <c r="CL1765" s="536"/>
      <c r="CM1765" s="81"/>
      <c r="CN1765" s="1230"/>
      <c r="CO1765" s="1231"/>
      <c r="CP1765" s="1227"/>
    </row>
    <row r="1766" spans="89:94">
      <c r="CK1766" s="536"/>
      <c r="CL1766" s="536"/>
      <c r="CM1766" s="81"/>
      <c r="CN1766" s="1230"/>
      <c r="CO1766" s="1231"/>
      <c r="CP1766" s="1227"/>
    </row>
    <row r="1767" spans="89:94">
      <c r="CK1767" s="536"/>
      <c r="CL1767" s="536"/>
      <c r="CM1767" s="81"/>
      <c r="CN1767" s="1230"/>
      <c r="CO1767" s="1231"/>
      <c r="CP1767" s="1227"/>
    </row>
    <row r="1768" spans="89:94">
      <c r="CK1768" s="536"/>
      <c r="CL1768" s="536"/>
      <c r="CM1768" s="81"/>
      <c r="CN1768" s="1230"/>
      <c r="CO1768" s="1231"/>
      <c r="CP1768" s="1227"/>
    </row>
    <row r="1769" spans="89:94">
      <c r="CK1769" s="536"/>
      <c r="CL1769" s="536"/>
      <c r="CM1769" s="81"/>
      <c r="CN1769" s="1230"/>
      <c r="CO1769" s="1231"/>
      <c r="CP1769" s="1227"/>
    </row>
    <row r="1770" spans="89:94">
      <c r="CK1770" s="536"/>
      <c r="CL1770" s="536"/>
      <c r="CM1770" s="81"/>
      <c r="CN1770" s="1230"/>
      <c r="CO1770" s="1231"/>
      <c r="CP1770" s="1227"/>
    </row>
    <row r="1771" spans="89:94">
      <c r="CK1771" s="536"/>
      <c r="CL1771" s="536"/>
      <c r="CM1771" s="81"/>
      <c r="CN1771" s="1230"/>
      <c r="CO1771" s="1231"/>
      <c r="CP1771" s="1227"/>
    </row>
    <row r="1772" spans="89:94">
      <c r="CK1772" s="536"/>
      <c r="CL1772" s="536"/>
      <c r="CM1772" s="81"/>
      <c r="CN1772" s="1230"/>
      <c r="CO1772" s="1231"/>
      <c r="CP1772" s="1227"/>
    </row>
    <row r="1773" spans="89:94">
      <c r="CK1773" s="536"/>
      <c r="CL1773" s="536"/>
      <c r="CM1773" s="81"/>
      <c r="CN1773" s="1230"/>
      <c r="CO1773" s="1231"/>
      <c r="CP1773" s="1227"/>
    </row>
    <row r="1774" spans="89:94">
      <c r="CK1774" s="536"/>
      <c r="CL1774" s="536"/>
      <c r="CM1774" s="81"/>
      <c r="CN1774" s="1230"/>
      <c r="CO1774" s="1231"/>
      <c r="CP1774" s="1227"/>
    </row>
    <row r="1775" spans="89:94">
      <c r="CK1775" s="536"/>
      <c r="CL1775" s="536"/>
      <c r="CM1775" s="81"/>
      <c r="CN1775" s="1230"/>
      <c r="CO1775" s="1231"/>
      <c r="CP1775" s="1227"/>
    </row>
    <row r="1776" spans="89:94">
      <c r="CK1776" s="536"/>
      <c r="CL1776" s="536"/>
      <c r="CM1776" s="81"/>
      <c r="CN1776" s="1230"/>
      <c r="CO1776" s="1231"/>
      <c r="CP1776" s="1227"/>
    </row>
    <row r="1777" spans="89:94">
      <c r="CK1777" s="536"/>
      <c r="CL1777" s="536"/>
      <c r="CM1777" s="81"/>
      <c r="CN1777" s="1230"/>
      <c r="CO1777" s="1231"/>
      <c r="CP1777" s="1227"/>
    </row>
    <row r="1778" spans="89:94">
      <c r="CK1778" s="536"/>
      <c r="CL1778" s="536"/>
      <c r="CM1778" s="81"/>
      <c r="CN1778" s="1230"/>
      <c r="CO1778" s="1231"/>
      <c r="CP1778" s="1227"/>
    </row>
    <row r="1779" spans="89:94">
      <c r="CK1779" s="536"/>
      <c r="CL1779" s="536"/>
      <c r="CM1779" s="81"/>
      <c r="CN1779" s="1230"/>
      <c r="CO1779" s="1231"/>
      <c r="CP1779" s="1227"/>
    </row>
    <row r="1780" spans="89:94">
      <c r="CK1780" s="536"/>
      <c r="CL1780" s="536"/>
      <c r="CM1780" s="81"/>
      <c r="CN1780" s="1230"/>
      <c r="CO1780" s="1231"/>
      <c r="CP1780" s="1227"/>
    </row>
    <row r="1781" spans="89:94">
      <c r="CK1781" s="536"/>
      <c r="CL1781" s="536"/>
      <c r="CM1781" s="81"/>
      <c r="CN1781" s="1230"/>
      <c r="CO1781" s="1231"/>
      <c r="CP1781" s="1227"/>
    </row>
    <row r="1782" spans="89:94">
      <c r="CK1782" s="536"/>
      <c r="CL1782" s="536"/>
      <c r="CM1782" s="81"/>
      <c r="CN1782" s="1230"/>
      <c r="CO1782" s="1231"/>
      <c r="CP1782" s="1227"/>
    </row>
    <row r="1783" spans="89:94">
      <c r="CK1783" s="536"/>
      <c r="CL1783" s="536"/>
      <c r="CM1783" s="81"/>
      <c r="CN1783" s="1230"/>
      <c r="CO1783" s="1231"/>
      <c r="CP1783" s="1227"/>
    </row>
    <row r="1784" spans="89:94">
      <c r="CK1784" s="536"/>
      <c r="CL1784" s="536"/>
      <c r="CM1784" s="81"/>
      <c r="CN1784" s="1230"/>
      <c r="CO1784" s="1231"/>
      <c r="CP1784" s="1227"/>
    </row>
    <row r="1785" spans="89:94">
      <c r="CK1785" s="536"/>
      <c r="CL1785" s="536"/>
      <c r="CM1785" s="81"/>
      <c r="CN1785" s="1230"/>
      <c r="CO1785" s="1231"/>
      <c r="CP1785" s="1227"/>
    </row>
    <row r="1786" spans="89:94">
      <c r="CK1786" s="536"/>
      <c r="CL1786" s="536"/>
      <c r="CM1786" s="81"/>
      <c r="CN1786" s="1230"/>
      <c r="CO1786" s="1231"/>
      <c r="CP1786" s="1227"/>
    </row>
    <row r="1787" spans="89:94">
      <c r="CK1787" s="536"/>
      <c r="CL1787" s="536"/>
      <c r="CM1787" s="81"/>
      <c r="CN1787" s="1230"/>
      <c r="CO1787" s="1231"/>
      <c r="CP1787" s="1227"/>
    </row>
    <row r="1788" spans="89:94">
      <c r="CK1788" s="536"/>
      <c r="CL1788" s="536"/>
      <c r="CM1788" s="81"/>
      <c r="CN1788" s="1230"/>
      <c r="CO1788" s="1231"/>
      <c r="CP1788" s="1227"/>
    </row>
    <row r="1789" spans="89:94">
      <c r="CK1789" s="536"/>
      <c r="CL1789" s="536"/>
      <c r="CM1789" s="81"/>
      <c r="CN1789" s="1230"/>
      <c r="CO1789" s="1231"/>
      <c r="CP1789" s="1227"/>
    </row>
    <row r="1790" spans="89:94">
      <c r="CK1790" s="536"/>
      <c r="CL1790" s="536"/>
      <c r="CM1790" s="81"/>
      <c r="CN1790" s="1230"/>
      <c r="CO1790" s="1231"/>
      <c r="CP1790" s="1227"/>
    </row>
    <row r="1791" spans="89:94">
      <c r="CK1791" s="536"/>
      <c r="CL1791" s="536"/>
      <c r="CM1791" s="81"/>
      <c r="CN1791" s="1230"/>
      <c r="CO1791" s="1231"/>
      <c r="CP1791" s="1227"/>
    </row>
    <row r="1792" spans="89:94">
      <c r="CK1792" s="536"/>
      <c r="CL1792" s="536"/>
      <c r="CM1792" s="81"/>
      <c r="CN1792" s="1230"/>
      <c r="CO1792" s="1231"/>
      <c r="CP1792" s="1227"/>
    </row>
    <row r="1793" spans="89:94">
      <c r="CK1793" s="536"/>
      <c r="CL1793" s="536"/>
      <c r="CM1793" s="81"/>
      <c r="CN1793" s="1230"/>
      <c r="CO1793" s="1231"/>
      <c r="CP1793" s="1227"/>
    </row>
    <row r="1794" spans="89:94">
      <c r="CK1794" s="536"/>
      <c r="CL1794" s="536"/>
      <c r="CM1794" s="81"/>
      <c r="CN1794" s="1230"/>
      <c r="CO1794" s="1231"/>
      <c r="CP1794" s="1227"/>
    </row>
    <row r="1795" spans="89:94">
      <c r="CK1795" s="536"/>
      <c r="CL1795" s="536"/>
      <c r="CM1795" s="81"/>
      <c r="CN1795" s="1230"/>
      <c r="CO1795" s="1231"/>
      <c r="CP1795" s="1227"/>
    </row>
    <row r="1796" spans="89:94">
      <c r="CK1796" s="536"/>
      <c r="CL1796" s="536"/>
      <c r="CM1796" s="81"/>
      <c r="CN1796" s="1230"/>
      <c r="CO1796" s="1231"/>
      <c r="CP1796" s="1227"/>
    </row>
    <row r="1797" spans="89:94">
      <c r="CK1797" s="536"/>
      <c r="CL1797" s="536"/>
      <c r="CM1797" s="81"/>
      <c r="CN1797" s="1230"/>
      <c r="CO1797" s="1231"/>
      <c r="CP1797" s="1227"/>
    </row>
    <row r="1798" spans="89:94">
      <c r="CK1798" s="536"/>
      <c r="CL1798" s="536"/>
      <c r="CM1798" s="81"/>
      <c r="CN1798" s="1230"/>
      <c r="CO1798" s="1231"/>
      <c r="CP1798" s="1227"/>
    </row>
    <row r="1799" spans="89:94">
      <c r="CK1799" s="536"/>
      <c r="CL1799" s="536"/>
      <c r="CM1799" s="81"/>
      <c r="CN1799" s="1230"/>
      <c r="CO1799" s="1231"/>
      <c r="CP1799" s="1227"/>
    </row>
    <row r="1800" spans="89:94">
      <c r="CK1800" s="536"/>
      <c r="CL1800" s="536"/>
      <c r="CM1800" s="81"/>
      <c r="CN1800" s="1230"/>
      <c r="CO1800" s="1231"/>
      <c r="CP1800" s="1227"/>
    </row>
    <row r="1801" spans="89:94">
      <c r="CK1801" s="536"/>
      <c r="CL1801" s="536"/>
      <c r="CM1801" s="81"/>
      <c r="CN1801" s="1230"/>
      <c r="CO1801" s="1231"/>
      <c r="CP1801" s="1227"/>
    </row>
    <row r="1802" spans="89:94">
      <c r="CK1802" s="536"/>
      <c r="CL1802" s="536"/>
      <c r="CM1802" s="81"/>
      <c r="CN1802" s="1230"/>
      <c r="CO1802" s="1231"/>
      <c r="CP1802" s="1227"/>
    </row>
    <row r="1803" spans="89:94">
      <c r="CK1803" s="536"/>
      <c r="CL1803" s="536"/>
      <c r="CM1803" s="81"/>
      <c r="CN1803" s="1230"/>
      <c r="CO1803" s="1231"/>
      <c r="CP1803" s="1227"/>
    </row>
    <row r="1804" spans="89:94">
      <c r="CK1804" s="536"/>
      <c r="CL1804" s="536"/>
      <c r="CM1804" s="81"/>
      <c r="CN1804" s="1230"/>
      <c r="CO1804" s="1231"/>
      <c r="CP1804" s="1227"/>
    </row>
    <row r="1805" spans="89:94">
      <c r="CK1805" s="536"/>
      <c r="CL1805" s="536"/>
      <c r="CM1805" s="81"/>
      <c r="CN1805" s="1230"/>
      <c r="CO1805" s="1231"/>
      <c r="CP1805" s="1227"/>
    </row>
    <row r="1806" spans="89:94">
      <c r="CK1806" s="536"/>
      <c r="CL1806" s="536"/>
      <c r="CM1806" s="81"/>
      <c r="CN1806" s="1230"/>
      <c r="CO1806" s="1231"/>
      <c r="CP1806" s="1227"/>
    </row>
    <row r="1807" spans="89:94">
      <c r="CK1807" s="536"/>
      <c r="CL1807" s="536"/>
      <c r="CM1807" s="81"/>
      <c r="CN1807" s="1230"/>
      <c r="CO1807" s="1231"/>
      <c r="CP1807" s="1227"/>
    </row>
    <row r="1808" spans="89:94">
      <c r="CK1808" s="536"/>
      <c r="CL1808" s="536"/>
      <c r="CM1808" s="81"/>
      <c r="CN1808" s="1230"/>
      <c r="CO1808" s="1231"/>
      <c r="CP1808" s="1227"/>
    </row>
    <row r="1809" spans="89:94">
      <c r="CK1809" s="536"/>
      <c r="CL1809" s="536"/>
      <c r="CM1809" s="81"/>
      <c r="CN1809" s="1230"/>
      <c r="CO1809" s="1231"/>
      <c r="CP1809" s="1227"/>
    </row>
    <row r="1810" spans="89:94">
      <c r="CK1810" s="536"/>
      <c r="CL1810" s="536"/>
      <c r="CM1810" s="81"/>
      <c r="CN1810" s="1230"/>
      <c r="CO1810" s="1231"/>
      <c r="CP1810" s="1227"/>
    </row>
    <row r="1811" spans="89:94">
      <c r="CK1811" s="536"/>
      <c r="CL1811" s="536"/>
      <c r="CM1811" s="81"/>
      <c r="CN1811" s="1230"/>
      <c r="CO1811" s="1231"/>
      <c r="CP1811" s="1227"/>
    </row>
    <row r="1812" spans="89:94">
      <c r="CK1812" s="536"/>
      <c r="CL1812" s="536"/>
      <c r="CM1812" s="81"/>
      <c r="CN1812" s="1230"/>
      <c r="CO1812" s="1231"/>
      <c r="CP1812" s="1227"/>
    </row>
    <row r="1813" spans="89:94">
      <c r="CK1813" s="536"/>
      <c r="CL1813" s="536"/>
      <c r="CM1813" s="81"/>
      <c r="CN1813" s="1230"/>
      <c r="CO1813" s="1231"/>
      <c r="CP1813" s="1227"/>
    </row>
    <row r="1814" spans="89:94">
      <c r="CK1814" s="536"/>
      <c r="CL1814" s="536"/>
      <c r="CM1814" s="81"/>
      <c r="CN1814" s="1230"/>
      <c r="CO1814" s="1231"/>
      <c r="CP1814" s="1227"/>
    </row>
    <row r="1815" spans="89:94">
      <c r="CK1815" s="536"/>
      <c r="CL1815" s="536"/>
      <c r="CM1815" s="81"/>
      <c r="CN1815" s="1230"/>
      <c r="CO1815" s="1231"/>
      <c r="CP1815" s="1227"/>
    </row>
    <row r="1816" spans="89:94">
      <c r="CK1816" s="536"/>
      <c r="CL1816" s="536"/>
      <c r="CM1816" s="81"/>
      <c r="CN1816" s="1230"/>
      <c r="CO1816" s="1231"/>
      <c r="CP1816" s="1227"/>
    </row>
    <row r="1817" spans="89:94">
      <c r="CK1817" s="536"/>
      <c r="CL1817" s="536"/>
      <c r="CM1817" s="81"/>
      <c r="CN1817" s="1230"/>
      <c r="CO1817" s="1231"/>
      <c r="CP1817" s="1227"/>
    </row>
    <row r="1818" spans="89:94">
      <c r="CK1818" s="536"/>
      <c r="CL1818" s="536"/>
      <c r="CM1818" s="81"/>
      <c r="CN1818" s="1230"/>
      <c r="CO1818" s="1231"/>
      <c r="CP1818" s="1227"/>
    </row>
    <row r="1819" spans="89:94">
      <c r="CK1819" s="536"/>
      <c r="CL1819" s="536"/>
      <c r="CM1819" s="81"/>
      <c r="CN1819" s="1230"/>
      <c r="CO1819" s="1231"/>
      <c r="CP1819" s="1227"/>
    </row>
    <row r="1820" spans="89:94">
      <c r="CK1820" s="536"/>
      <c r="CL1820" s="536"/>
      <c r="CM1820" s="81"/>
      <c r="CN1820" s="1230"/>
      <c r="CO1820" s="1231"/>
      <c r="CP1820" s="1227"/>
    </row>
    <row r="1821" spans="89:94">
      <c r="CK1821" s="536"/>
      <c r="CL1821" s="536"/>
      <c r="CM1821" s="81"/>
      <c r="CN1821" s="1230"/>
      <c r="CO1821" s="1231"/>
      <c r="CP1821" s="1227"/>
    </row>
    <row r="1822" spans="89:94">
      <c r="CK1822" s="536"/>
      <c r="CL1822" s="536"/>
      <c r="CM1822" s="81"/>
      <c r="CN1822" s="1230"/>
      <c r="CO1822" s="1231"/>
      <c r="CP1822" s="1227"/>
    </row>
    <row r="1823" spans="89:94">
      <c r="CK1823" s="536"/>
      <c r="CL1823" s="536"/>
      <c r="CM1823" s="81"/>
      <c r="CN1823" s="1230"/>
      <c r="CO1823" s="1231"/>
      <c r="CP1823" s="1227"/>
    </row>
    <row r="1824" spans="89:94">
      <c r="CK1824" s="536"/>
      <c r="CL1824" s="536"/>
      <c r="CM1824" s="81"/>
      <c r="CN1824" s="1230"/>
      <c r="CO1824" s="1231"/>
      <c r="CP1824" s="1227"/>
    </row>
    <row r="1825" spans="89:94">
      <c r="CK1825" s="536"/>
      <c r="CL1825" s="536"/>
      <c r="CM1825" s="81"/>
      <c r="CN1825" s="1230"/>
      <c r="CO1825" s="1231"/>
      <c r="CP1825" s="1227"/>
    </row>
    <row r="1826" spans="89:94">
      <c r="CK1826" s="536"/>
      <c r="CL1826" s="536"/>
      <c r="CM1826" s="81"/>
      <c r="CN1826" s="1230"/>
      <c r="CO1826" s="1231"/>
      <c r="CP1826" s="1227"/>
    </row>
    <row r="1827" spans="89:94">
      <c r="CK1827" s="536"/>
      <c r="CL1827" s="536"/>
      <c r="CM1827" s="81"/>
      <c r="CN1827" s="1230"/>
      <c r="CO1827" s="1231"/>
      <c r="CP1827" s="1227"/>
    </row>
    <row r="1828" spans="89:94">
      <c r="CK1828" s="536"/>
      <c r="CL1828" s="536"/>
      <c r="CM1828" s="81"/>
      <c r="CN1828" s="1230"/>
      <c r="CO1828" s="1231"/>
      <c r="CP1828" s="1227"/>
    </row>
    <row r="1829" spans="89:94">
      <c r="CK1829" s="536"/>
      <c r="CL1829" s="536"/>
      <c r="CM1829" s="81"/>
      <c r="CN1829" s="1230"/>
      <c r="CO1829" s="1231"/>
      <c r="CP1829" s="1227"/>
    </row>
    <row r="1830" spans="89:94">
      <c r="CK1830" s="536"/>
      <c r="CL1830" s="536"/>
      <c r="CM1830" s="81"/>
      <c r="CN1830" s="1230"/>
      <c r="CO1830" s="1231"/>
      <c r="CP1830" s="1227"/>
    </row>
    <row r="1831" spans="89:94">
      <c r="CK1831" s="536"/>
      <c r="CL1831" s="536"/>
      <c r="CM1831" s="81"/>
      <c r="CN1831" s="1230"/>
      <c r="CO1831" s="1231"/>
      <c r="CP1831" s="1227"/>
    </row>
    <row r="1832" spans="89:94">
      <c r="CK1832" s="536"/>
      <c r="CL1832" s="536"/>
      <c r="CM1832" s="81"/>
      <c r="CN1832" s="1230"/>
      <c r="CO1832" s="1231"/>
      <c r="CP1832" s="1227"/>
    </row>
    <row r="1833" spans="89:94">
      <c r="CK1833" s="536"/>
      <c r="CL1833" s="536"/>
      <c r="CM1833" s="81"/>
      <c r="CN1833" s="1230"/>
      <c r="CO1833" s="1231"/>
      <c r="CP1833" s="1227"/>
    </row>
    <row r="1834" spans="89:94">
      <c r="CK1834" s="536"/>
      <c r="CL1834" s="536"/>
      <c r="CM1834" s="81"/>
      <c r="CN1834" s="1230"/>
      <c r="CO1834" s="1231"/>
      <c r="CP1834" s="1227"/>
    </row>
    <row r="1835" spans="89:94">
      <c r="CK1835" s="536"/>
      <c r="CL1835" s="536"/>
      <c r="CM1835" s="81"/>
      <c r="CN1835" s="1230"/>
      <c r="CO1835" s="1231"/>
      <c r="CP1835" s="1227"/>
    </row>
    <row r="1836" spans="89:94">
      <c r="CK1836" s="536"/>
      <c r="CL1836" s="536"/>
      <c r="CM1836" s="81"/>
      <c r="CN1836" s="1230"/>
      <c r="CO1836" s="1231"/>
      <c r="CP1836" s="1227"/>
    </row>
    <row r="1837" spans="89:94">
      <c r="CK1837" s="536"/>
      <c r="CL1837" s="536"/>
      <c r="CM1837" s="81"/>
      <c r="CN1837" s="1230"/>
      <c r="CO1837" s="1231"/>
      <c r="CP1837" s="1227"/>
    </row>
    <row r="1838" spans="89:94">
      <c r="CK1838" s="536"/>
      <c r="CL1838" s="536"/>
      <c r="CM1838" s="81"/>
      <c r="CN1838" s="1230"/>
      <c r="CO1838" s="1231"/>
      <c r="CP1838" s="1227"/>
    </row>
    <row r="1839" spans="89:94">
      <c r="CK1839" s="536"/>
      <c r="CL1839" s="536"/>
      <c r="CM1839" s="81"/>
      <c r="CN1839" s="1230"/>
      <c r="CO1839" s="1231"/>
      <c r="CP1839" s="1227"/>
    </row>
    <row r="1840" spans="89:94">
      <c r="CK1840" s="536"/>
      <c r="CL1840" s="536"/>
      <c r="CM1840" s="81"/>
      <c r="CN1840" s="1230"/>
      <c r="CO1840" s="1231"/>
      <c r="CP1840" s="1227"/>
    </row>
    <row r="1841" spans="89:94">
      <c r="CK1841" s="536"/>
      <c r="CL1841" s="536"/>
      <c r="CM1841" s="81"/>
      <c r="CN1841" s="1230"/>
      <c r="CO1841" s="1231"/>
      <c r="CP1841" s="1227"/>
    </row>
    <row r="1842" spans="89:94">
      <c r="CK1842" s="536"/>
      <c r="CL1842" s="536"/>
      <c r="CM1842" s="81"/>
      <c r="CN1842" s="1230"/>
      <c r="CO1842" s="1231"/>
      <c r="CP1842" s="1227"/>
    </row>
    <row r="1843" spans="89:94">
      <c r="CK1843" s="536"/>
      <c r="CL1843" s="536"/>
      <c r="CM1843" s="81"/>
      <c r="CN1843" s="1230"/>
      <c r="CO1843" s="1231"/>
      <c r="CP1843" s="1227"/>
    </row>
    <row r="1844" spans="89:94">
      <c r="CK1844" s="536"/>
      <c r="CL1844" s="536"/>
      <c r="CM1844" s="81"/>
      <c r="CN1844" s="1230"/>
      <c r="CO1844" s="1231"/>
      <c r="CP1844" s="1227"/>
    </row>
    <row r="1845" spans="89:94">
      <c r="CK1845" s="536"/>
      <c r="CL1845" s="536"/>
      <c r="CM1845" s="81"/>
      <c r="CN1845" s="1230"/>
      <c r="CO1845" s="1231"/>
      <c r="CP1845" s="1227"/>
    </row>
    <row r="1846" spans="89:94">
      <c r="CK1846" s="536"/>
      <c r="CL1846" s="536"/>
      <c r="CM1846" s="81"/>
      <c r="CN1846" s="1230"/>
      <c r="CO1846" s="1231"/>
      <c r="CP1846" s="1227"/>
    </row>
    <row r="1847" spans="89:94">
      <c r="CK1847" s="536"/>
      <c r="CL1847" s="536"/>
      <c r="CM1847" s="81"/>
      <c r="CN1847" s="1230"/>
      <c r="CO1847" s="1231"/>
      <c r="CP1847" s="1227"/>
    </row>
    <row r="1848" spans="89:94">
      <c r="CK1848" s="536"/>
      <c r="CL1848" s="536"/>
      <c r="CM1848" s="81"/>
      <c r="CN1848" s="1230"/>
      <c r="CO1848" s="1231"/>
      <c r="CP1848" s="1227"/>
    </row>
    <row r="1849" spans="89:94">
      <c r="CK1849" s="536"/>
      <c r="CL1849" s="536"/>
      <c r="CM1849" s="81"/>
      <c r="CN1849" s="1230"/>
      <c r="CO1849" s="1231"/>
      <c r="CP1849" s="1227"/>
    </row>
    <row r="1850" spans="89:94">
      <c r="CK1850" s="536"/>
      <c r="CL1850" s="536"/>
      <c r="CM1850" s="81"/>
      <c r="CN1850" s="1230"/>
      <c r="CO1850" s="1231"/>
      <c r="CP1850" s="1227"/>
    </row>
    <row r="1851" spans="89:94">
      <c r="CK1851" s="536"/>
      <c r="CL1851" s="536"/>
      <c r="CM1851" s="81"/>
      <c r="CN1851" s="1230"/>
      <c r="CO1851" s="1231"/>
      <c r="CP1851" s="1227"/>
    </row>
    <row r="1852" spans="89:94">
      <c r="CK1852" s="536"/>
      <c r="CL1852" s="536"/>
      <c r="CM1852" s="81"/>
      <c r="CN1852" s="1230"/>
      <c r="CO1852" s="1231"/>
      <c r="CP1852" s="1227"/>
    </row>
    <row r="1853" spans="89:94">
      <c r="CK1853" s="536"/>
      <c r="CL1853" s="536"/>
      <c r="CM1853" s="81"/>
      <c r="CN1853" s="1230"/>
      <c r="CO1853" s="1231"/>
      <c r="CP1853" s="1227"/>
    </row>
    <row r="1854" spans="89:94">
      <c r="CK1854" s="536"/>
      <c r="CL1854" s="536"/>
      <c r="CM1854" s="81"/>
      <c r="CN1854" s="1230"/>
      <c r="CO1854" s="1231"/>
      <c r="CP1854" s="1227"/>
    </row>
    <row r="1855" spans="89:94">
      <c r="CK1855" s="536"/>
      <c r="CL1855" s="536"/>
      <c r="CM1855" s="81"/>
      <c r="CN1855" s="1230"/>
      <c r="CO1855" s="1231"/>
      <c r="CP1855" s="1227"/>
    </row>
    <row r="1856" spans="89:94">
      <c r="CK1856" s="536"/>
      <c r="CL1856" s="536"/>
      <c r="CM1856" s="81"/>
      <c r="CN1856" s="1230"/>
      <c r="CO1856" s="1231"/>
      <c r="CP1856" s="1227"/>
    </row>
    <row r="1857" spans="89:94">
      <c r="CK1857" s="536"/>
      <c r="CL1857" s="536"/>
      <c r="CM1857" s="81"/>
      <c r="CN1857" s="1230"/>
      <c r="CO1857" s="1231"/>
      <c r="CP1857" s="1227"/>
    </row>
    <row r="1858" spans="89:94">
      <c r="CK1858" s="536"/>
      <c r="CL1858" s="536"/>
      <c r="CM1858" s="81"/>
      <c r="CN1858" s="1230"/>
      <c r="CO1858" s="1231"/>
      <c r="CP1858" s="1227"/>
    </row>
    <row r="1859" spans="89:94">
      <c r="CK1859" s="536"/>
      <c r="CL1859" s="536"/>
      <c r="CM1859" s="81"/>
      <c r="CN1859" s="1230"/>
      <c r="CO1859" s="1231"/>
      <c r="CP1859" s="1227"/>
    </row>
    <row r="1860" spans="89:94">
      <c r="CK1860" s="536"/>
      <c r="CL1860" s="536"/>
      <c r="CM1860" s="81"/>
      <c r="CN1860" s="1230"/>
      <c r="CO1860" s="1231"/>
      <c r="CP1860" s="1227"/>
    </row>
    <row r="1861" spans="89:94">
      <c r="CK1861" s="536"/>
      <c r="CL1861" s="536"/>
      <c r="CM1861" s="81"/>
      <c r="CN1861" s="1230"/>
      <c r="CO1861" s="1231"/>
      <c r="CP1861" s="1227"/>
    </row>
    <row r="1862" spans="89:94">
      <c r="CK1862" s="536"/>
      <c r="CL1862" s="536"/>
      <c r="CM1862" s="81"/>
      <c r="CN1862" s="1230"/>
      <c r="CO1862" s="1231"/>
      <c r="CP1862" s="1227"/>
    </row>
    <row r="1863" spans="89:94">
      <c r="CK1863" s="536"/>
      <c r="CL1863" s="536"/>
      <c r="CM1863" s="81"/>
      <c r="CN1863" s="1230"/>
      <c r="CO1863" s="1231"/>
      <c r="CP1863" s="1227"/>
    </row>
    <row r="1864" spans="89:94">
      <c r="CK1864" s="536"/>
      <c r="CL1864" s="536"/>
      <c r="CM1864" s="81"/>
      <c r="CN1864" s="1230"/>
      <c r="CO1864" s="1231"/>
      <c r="CP1864" s="1227"/>
    </row>
    <row r="1865" spans="89:94">
      <c r="CK1865" s="536"/>
      <c r="CL1865" s="536"/>
      <c r="CM1865" s="81"/>
      <c r="CN1865" s="1230"/>
      <c r="CO1865" s="1231"/>
      <c r="CP1865" s="1227"/>
    </row>
    <row r="1866" spans="89:94">
      <c r="CK1866" s="536"/>
      <c r="CL1866" s="536"/>
      <c r="CM1866" s="81"/>
      <c r="CN1866" s="1230"/>
      <c r="CO1866" s="1231"/>
      <c r="CP1866" s="1227"/>
    </row>
    <row r="1867" spans="89:94">
      <c r="CK1867" s="536"/>
      <c r="CL1867" s="536"/>
      <c r="CM1867" s="81"/>
      <c r="CN1867" s="1230"/>
      <c r="CO1867" s="1231"/>
      <c r="CP1867" s="1227"/>
    </row>
    <row r="1868" spans="89:94">
      <c r="CK1868" s="536"/>
      <c r="CL1868" s="536"/>
      <c r="CM1868" s="81"/>
      <c r="CN1868" s="1230"/>
      <c r="CO1868" s="1231"/>
      <c r="CP1868" s="1227"/>
    </row>
    <row r="1869" spans="89:94">
      <c r="CK1869" s="536"/>
      <c r="CL1869" s="536"/>
      <c r="CM1869" s="81"/>
      <c r="CN1869" s="1230"/>
      <c r="CO1869" s="1231"/>
      <c r="CP1869" s="1227"/>
    </row>
    <row r="1870" spans="89:94">
      <c r="CK1870" s="536"/>
      <c r="CL1870" s="536"/>
      <c r="CM1870" s="81"/>
      <c r="CN1870" s="1230"/>
      <c r="CO1870" s="1231"/>
      <c r="CP1870" s="1227"/>
    </row>
    <row r="1871" spans="89:94">
      <c r="CK1871" s="536"/>
      <c r="CL1871" s="536"/>
      <c r="CM1871" s="81"/>
      <c r="CN1871" s="1230"/>
      <c r="CO1871" s="1231"/>
      <c r="CP1871" s="1227"/>
    </row>
    <row r="1872" spans="89:94">
      <c r="CK1872" s="536"/>
      <c r="CL1872" s="536"/>
      <c r="CM1872" s="81"/>
      <c r="CN1872" s="1230"/>
      <c r="CO1872" s="1231"/>
      <c r="CP1872" s="1227"/>
    </row>
    <row r="1873" spans="89:94">
      <c r="CK1873" s="536"/>
      <c r="CL1873" s="536"/>
      <c r="CM1873" s="81"/>
      <c r="CN1873" s="1230"/>
      <c r="CO1873" s="1231"/>
      <c r="CP1873" s="1227"/>
    </row>
    <row r="1874" spans="89:94">
      <c r="CK1874" s="536"/>
      <c r="CL1874" s="536"/>
      <c r="CM1874" s="81"/>
      <c r="CN1874" s="1230"/>
      <c r="CO1874" s="1231"/>
      <c r="CP1874" s="1227"/>
    </row>
    <row r="1875" spans="89:94">
      <c r="CK1875" s="536"/>
      <c r="CL1875" s="536"/>
      <c r="CM1875" s="81"/>
      <c r="CN1875" s="1230"/>
      <c r="CO1875" s="1231"/>
      <c r="CP1875" s="1227"/>
    </row>
    <row r="1876" spans="89:94">
      <c r="CK1876" s="536"/>
      <c r="CL1876" s="536"/>
      <c r="CM1876" s="81"/>
      <c r="CN1876" s="1230"/>
      <c r="CO1876" s="1231"/>
      <c r="CP1876" s="1227"/>
    </row>
    <row r="1877" spans="89:94">
      <c r="CK1877" s="536"/>
      <c r="CL1877" s="536"/>
      <c r="CM1877" s="81"/>
      <c r="CN1877" s="1230"/>
      <c r="CO1877" s="1231"/>
      <c r="CP1877" s="1227"/>
    </row>
    <row r="1878" spans="89:94">
      <c r="CK1878" s="536"/>
      <c r="CL1878" s="536"/>
      <c r="CM1878" s="81"/>
      <c r="CN1878" s="1230"/>
      <c r="CO1878" s="1231"/>
      <c r="CP1878" s="1227"/>
    </row>
    <row r="1879" spans="89:94">
      <c r="CK1879" s="536"/>
      <c r="CL1879" s="536"/>
      <c r="CM1879" s="81"/>
      <c r="CN1879" s="1230"/>
      <c r="CO1879" s="1231"/>
      <c r="CP1879" s="1227"/>
    </row>
    <row r="1880" spans="89:94">
      <c r="CK1880" s="536"/>
      <c r="CL1880" s="536"/>
      <c r="CM1880" s="81"/>
      <c r="CN1880" s="1230"/>
      <c r="CO1880" s="1231"/>
      <c r="CP1880" s="1227"/>
    </row>
    <row r="1881" spans="89:94">
      <c r="CK1881" s="536"/>
      <c r="CL1881" s="536"/>
      <c r="CM1881" s="81"/>
      <c r="CN1881" s="1230"/>
      <c r="CO1881" s="1231"/>
      <c r="CP1881" s="1227"/>
    </row>
    <row r="1882" spans="89:94">
      <c r="CK1882" s="536"/>
      <c r="CL1882" s="536"/>
      <c r="CM1882" s="81"/>
      <c r="CN1882" s="1230"/>
      <c r="CO1882" s="1231"/>
      <c r="CP1882" s="1227"/>
    </row>
    <row r="1883" spans="89:94">
      <c r="CK1883" s="536"/>
      <c r="CL1883" s="536"/>
      <c r="CM1883" s="81"/>
      <c r="CN1883" s="1230"/>
      <c r="CO1883" s="1231"/>
      <c r="CP1883" s="1227"/>
    </row>
    <row r="1884" spans="89:94">
      <c r="CK1884" s="536"/>
      <c r="CL1884" s="536"/>
      <c r="CM1884" s="81"/>
      <c r="CN1884" s="1230"/>
      <c r="CO1884" s="1231"/>
      <c r="CP1884" s="1227"/>
    </row>
    <row r="1885" spans="89:94">
      <c r="CK1885" s="536"/>
      <c r="CL1885" s="536"/>
      <c r="CM1885" s="81"/>
      <c r="CN1885" s="1230"/>
      <c r="CO1885" s="1231"/>
      <c r="CP1885" s="1227"/>
    </row>
    <row r="1886" spans="89:94">
      <c r="CK1886" s="536"/>
      <c r="CL1886" s="536"/>
      <c r="CM1886" s="81"/>
      <c r="CN1886" s="1230"/>
      <c r="CO1886" s="1231"/>
      <c r="CP1886" s="1227"/>
    </row>
    <row r="1887" spans="89:94">
      <c r="CK1887" s="536"/>
      <c r="CL1887" s="536"/>
      <c r="CM1887" s="81"/>
      <c r="CN1887" s="1230"/>
      <c r="CO1887" s="1231"/>
      <c r="CP1887" s="1227"/>
    </row>
    <row r="1888" spans="89:94">
      <c r="CK1888" s="536"/>
      <c r="CL1888" s="536"/>
      <c r="CM1888" s="81"/>
      <c r="CN1888" s="1230"/>
      <c r="CO1888" s="1231"/>
      <c r="CP1888" s="1227"/>
    </row>
    <row r="1889" spans="89:94">
      <c r="CK1889" s="536"/>
      <c r="CL1889" s="536"/>
      <c r="CM1889" s="81"/>
      <c r="CN1889" s="1230"/>
      <c r="CO1889" s="1231"/>
      <c r="CP1889" s="1227"/>
    </row>
    <row r="1890" spans="89:94">
      <c r="CK1890" s="536"/>
      <c r="CL1890" s="536"/>
      <c r="CM1890" s="81"/>
      <c r="CN1890" s="1230"/>
      <c r="CO1890" s="1231"/>
      <c r="CP1890" s="1227"/>
    </row>
    <row r="1891" spans="89:94">
      <c r="CK1891" s="536"/>
      <c r="CL1891" s="536"/>
      <c r="CM1891" s="81"/>
      <c r="CN1891" s="1230"/>
      <c r="CO1891" s="1231"/>
      <c r="CP1891" s="1227"/>
    </row>
    <row r="1892" spans="89:94">
      <c r="CK1892" s="536"/>
      <c r="CL1892" s="536"/>
      <c r="CM1892" s="81"/>
      <c r="CN1892" s="1230"/>
      <c r="CO1892" s="1231"/>
      <c r="CP1892" s="1227"/>
    </row>
    <row r="1893" spans="89:94">
      <c r="CK1893" s="536"/>
      <c r="CL1893" s="536"/>
      <c r="CM1893" s="81"/>
      <c r="CN1893" s="1230"/>
      <c r="CO1893" s="1231"/>
      <c r="CP1893" s="1227"/>
    </row>
    <row r="1894" spans="89:94">
      <c r="CK1894" s="536"/>
      <c r="CL1894" s="536"/>
      <c r="CM1894" s="81"/>
      <c r="CN1894" s="1230"/>
      <c r="CO1894" s="1231"/>
      <c r="CP1894" s="1227"/>
    </row>
    <row r="1895" spans="89:94">
      <c r="CK1895" s="536"/>
      <c r="CL1895" s="536"/>
      <c r="CM1895" s="81"/>
      <c r="CN1895" s="1230"/>
      <c r="CO1895" s="1231"/>
      <c r="CP1895" s="1227"/>
    </row>
    <row r="1896" spans="89:94">
      <c r="CK1896" s="536"/>
      <c r="CL1896" s="536"/>
      <c r="CM1896" s="81"/>
      <c r="CN1896" s="1230"/>
      <c r="CO1896" s="1231"/>
      <c r="CP1896" s="1227"/>
    </row>
    <row r="1897" spans="89:94">
      <c r="CK1897" s="536"/>
      <c r="CL1897" s="536"/>
      <c r="CM1897" s="81"/>
      <c r="CN1897" s="1230"/>
      <c r="CO1897" s="1231"/>
      <c r="CP1897" s="1227"/>
    </row>
    <row r="1898" spans="89:94">
      <c r="CK1898" s="536"/>
      <c r="CL1898" s="536"/>
      <c r="CM1898" s="81"/>
      <c r="CN1898" s="1230"/>
      <c r="CO1898" s="1231"/>
      <c r="CP1898" s="1227"/>
    </row>
    <row r="1899" spans="89:94">
      <c r="CK1899" s="536"/>
      <c r="CL1899" s="536"/>
      <c r="CM1899" s="81"/>
      <c r="CN1899" s="1230"/>
      <c r="CO1899" s="1231"/>
      <c r="CP1899" s="1227"/>
    </row>
    <row r="1900" spans="89:94">
      <c r="CK1900" s="536"/>
      <c r="CL1900" s="536"/>
      <c r="CM1900" s="81"/>
      <c r="CN1900" s="1230"/>
      <c r="CO1900" s="1231"/>
      <c r="CP1900" s="1227"/>
    </row>
    <row r="1901" spans="89:94">
      <c r="CK1901" s="536"/>
      <c r="CL1901" s="536"/>
      <c r="CM1901" s="81"/>
      <c r="CN1901" s="1230"/>
      <c r="CO1901" s="1231"/>
      <c r="CP1901" s="1227"/>
    </row>
    <row r="1902" spans="89:94">
      <c r="CK1902" s="536"/>
      <c r="CL1902" s="536"/>
      <c r="CM1902" s="81"/>
      <c r="CN1902" s="1230"/>
      <c r="CO1902" s="1231"/>
      <c r="CP1902" s="1227"/>
    </row>
    <row r="1903" spans="89:94">
      <c r="CK1903" s="536"/>
      <c r="CL1903" s="536"/>
      <c r="CM1903" s="81"/>
      <c r="CN1903" s="1230"/>
      <c r="CO1903" s="1231"/>
      <c r="CP1903" s="1227"/>
    </row>
    <row r="1904" spans="89:94">
      <c r="CK1904" s="536"/>
      <c r="CL1904" s="536"/>
      <c r="CM1904" s="81"/>
      <c r="CN1904" s="1230"/>
      <c r="CO1904" s="1231"/>
      <c r="CP1904" s="1227"/>
    </row>
    <row r="1905" spans="89:94">
      <c r="CK1905" s="536"/>
      <c r="CL1905" s="536"/>
      <c r="CM1905" s="81"/>
      <c r="CN1905" s="1230"/>
      <c r="CO1905" s="1231"/>
      <c r="CP1905" s="1227"/>
    </row>
    <row r="1906" spans="89:94">
      <c r="CK1906" s="536"/>
      <c r="CL1906" s="536"/>
      <c r="CM1906" s="81"/>
      <c r="CN1906" s="1230"/>
      <c r="CO1906" s="1231"/>
      <c r="CP1906" s="1227"/>
    </row>
    <row r="1907" spans="89:94">
      <c r="CK1907" s="536"/>
      <c r="CL1907" s="536"/>
      <c r="CM1907" s="81"/>
      <c r="CN1907" s="1230"/>
      <c r="CO1907" s="1231"/>
      <c r="CP1907" s="1227"/>
    </row>
    <row r="1908" spans="89:94">
      <c r="CK1908" s="536"/>
      <c r="CL1908" s="536"/>
      <c r="CM1908" s="81"/>
      <c r="CN1908" s="1230"/>
      <c r="CO1908" s="1231"/>
      <c r="CP1908" s="1227"/>
    </row>
    <row r="1909" spans="89:94">
      <c r="CK1909" s="536"/>
      <c r="CL1909" s="536"/>
      <c r="CM1909" s="81"/>
      <c r="CN1909" s="1230"/>
      <c r="CO1909" s="1231"/>
      <c r="CP1909" s="1227"/>
    </row>
    <row r="1910" spans="89:94">
      <c r="CK1910" s="536"/>
      <c r="CL1910" s="536"/>
      <c r="CM1910" s="81"/>
      <c r="CN1910" s="1230"/>
      <c r="CO1910" s="1231"/>
      <c r="CP1910" s="1227"/>
    </row>
    <row r="1911" spans="89:94">
      <c r="CK1911" s="536"/>
      <c r="CL1911" s="536"/>
      <c r="CM1911" s="81"/>
      <c r="CN1911" s="1230"/>
      <c r="CO1911" s="1231"/>
      <c r="CP1911" s="1227"/>
    </row>
    <row r="1912" spans="89:94">
      <c r="CK1912" s="536"/>
      <c r="CL1912" s="536"/>
      <c r="CM1912" s="81"/>
      <c r="CN1912" s="1230"/>
      <c r="CO1912" s="1231"/>
      <c r="CP1912" s="1227"/>
    </row>
    <row r="1913" spans="89:94">
      <c r="CK1913" s="536"/>
      <c r="CL1913" s="536"/>
      <c r="CM1913" s="81"/>
      <c r="CN1913" s="1230"/>
      <c r="CO1913" s="1231"/>
      <c r="CP1913" s="1227"/>
    </row>
    <row r="1914" spans="89:94">
      <c r="CK1914" s="536"/>
      <c r="CL1914" s="536"/>
      <c r="CM1914" s="81"/>
      <c r="CN1914" s="1230"/>
      <c r="CO1914" s="1231"/>
      <c r="CP1914" s="1227"/>
    </row>
    <row r="1915" spans="89:94">
      <c r="CK1915" s="536"/>
      <c r="CL1915" s="536"/>
      <c r="CM1915" s="81"/>
      <c r="CN1915" s="1230"/>
      <c r="CO1915" s="1231"/>
      <c r="CP1915" s="1227"/>
    </row>
    <row r="1916" spans="89:94">
      <c r="CK1916" s="536"/>
      <c r="CL1916" s="536"/>
      <c r="CM1916" s="81"/>
      <c r="CN1916" s="1230"/>
      <c r="CO1916" s="1231"/>
      <c r="CP1916" s="1227"/>
    </row>
    <row r="1917" spans="89:94">
      <c r="CK1917" s="536"/>
      <c r="CL1917" s="536"/>
      <c r="CM1917" s="81"/>
      <c r="CN1917" s="1230"/>
      <c r="CO1917" s="1231"/>
      <c r="CP1917" s="1227"/>
    </row>
    <row r="1918" spans="89:94">
      <c r="CK1918" s="536"/>
      <c r="CL1918" s="536"/>
      <c r="CM1918" s="81"/>
      <c r="CN1918" s="1230"/>
      <c r="CO1918" s="1231"/>
      <c r="CP1918" s="1227"/>
    </row>
    <row r="1919" spans="89:94">
      <c r="CK1919" s="536"/>
      <c r="CL1919" s="536"/>
      <c r="CM1919" s="81"/>
      <c r="CN1919" s="1230"/>
      <c r="CO1919" s="1231"/>
      <c r="CP1919" s="1227"/>
    </row>
    <row r="1920" spans="89:94">
      <c r="CK1920" s="536"/>
      <c r="CL1920" s="536"/>
      <c r="CM1920" s="81"/>
      <c r="CN1920" s="1230"/>
      <c r="CO1920" s="1231"/>
      <c r="CP1920" s="1227"/>
    </row>
    <row r="1921" spans="89:94">
      <c r="CK1921" s="536"/>
      <c r="CL1921" s="536"/>
      <c r="CM1921" s="81"/>
      <c r="CN1921" s="1230"/>
      <c r="CO1921" s="1231"/>
      <c r="CP1921" s="1227"/>
    </row>
    <row r="1922" spans="89:94">
      <c r="CK1922" s="536"/>
      <c r="CL1922" s="536"/>
      <c r="CM1922" s="81"/>
      <c r="CN1922" s="1230"/>
      <c r="CO1922" s="1231"/>
      <c r="CP1922" s="1227"/>
    </row>
    <row r="1923" spans="89:94">
      <c r="CK1923" s="536"/>
      <c r="CL1923" s="536"/>
      <c r="CM1923" s="81"/>
      <c r="CN1923" s="1230"/>
      <c r="CO1923" s="1231"/>
      <c r="CP1923" s="1227"/>
    </row>
    <row r="1924" spans="89:94">
      <c r="CK1924" s="536"/>
      <c r="CL1924" s="536"/>
      <c r="CM1924" s="81"/>
      <c r="CN1924" s="1230"/>
      <c r="CO1924" s="1231"/>
      <c r="CP1924" s="1227"/>
    </row>
    <row r="1925" spans="89:94">
      <c r="CK1925" s="536"/>
      <c r="CL1925" s="536"/>
      <c r="CM1925" s="81"/>
      <c r="CN1925" s="1230"/>
      <c r="CO1925" s="1231"/>
      <c r="CP1925" s="1227"/>
    </row>
    <row r="1926" spans="89:94">
      <c r="CK1926" s="536"/>
      <c r="CL1926" s="536"/>
      <c r="CM1926" s="81"/>
      <c r="CN1926" s="1230"/>
      <c r="CO1926" s="1231"/>
      <c r="CP1926" s="1227"/>
    </row>
    <row r="1927" spans="89:94">
      <c r="CK1927" s="536"/>
      <c r="CL1927" s="536"/>
      <c r="CM1927" s="81"/>
      <c r="CN1927" s="1230"/>
      <c r="CO1927" s="1231"/>
      <c r="CP1927" s="1227"/>
    </row>
    <row r="1928" spans="89:94">
      <c r="CK1928" s="536"/>
      <c r="CL1928" s="536"/>
      <c r="CM1928" s="81"/>
      <c r="CN1928" s="1230"/>
      <c r="CO1928" s="1231"/>
      <c r="CP1928" s="1227"/>
    </row>
    <row r="1929" spans="89:94">
      <c r="CK1929" s="536"/>
      <c r="CL1929" s="536"/>
      <c r="CM1929" s="81"/>
      <c r="CN1929" s="1230"/>
      <c r="CO1929" s="1231"/>
      <c r="CP1929" s="1227"/>
    </row>
    <row r="1930" spans="89:94">
      <c r="CK1930" s="536"/>
      <c r="CL1930" s="536"/>
      <c r="CM1930" s="81"/>
      <c r="CN1930" s="1230"/>
      <c r="CO1930" s="1231"/>
      <c r="CP1930" s="1227"/>
    </row>
    <row r="1931" spans="89:94">
      <c r="CK1931" s="536"/>
      <c r="CL1931" s="536"/>
      <c r="CM1931" s="81"/>
      <c r="CN1931" s="1230"/>
      <c r="CO1931" s="1231"/>
      <c r="CP1931" s="1227"/>
    </row>
    <row r="1932" spans="89:94">
      <c r="CK1932" s="536"/>
      <c r="CL1932" s="536"/>
      <c r="CM1932" s="81"/>
      <c r="CN1932" s="1230"/>
      <c r="CO1932" s="1231"/>
      <c r="CP1932" s="1227"/>
    </row>
    <row r="1933" spans="89:94">
      <c r="CK1933" s="536"/>
      <c r="CL1933" s="536"/>
      <c r="CM1933" s="81"/>
      <c r="CN1933" s="1230"/>
      <c r="CO1933" s="1231"/>
      <c r="CP1933" s="1227"/>
    </row>
    <row r="1934" spans="89:94">
      <c r="CK1934" s="536"/>
      <c r="CL1934" s="536"/>
      <c r="CM1934" s="81"/>
      <c r="CN1934" s="1230"/>
      <c r="CO1934" s="1231"/>
      <c r="CP1934" s="1227"/>
    </row>
    <row r="1935" spans="89:94">
      <c r="CK1935" s="536"/>
      <c r="CL1935" s="536"/>
      <c r="CM1935" s="81"/>
      <c r="CN1935" s="1230"/>
      <c r="CO1935" s="1231"/>
      <c r="CP1935" s="1227"/>
    </row>
    <row r="1936" spans="89:94">
      <c r="CK1936" s="536"/>
      <c r="CL1936" s="536"/>
      <c r="CM1936" s="81"/>
      <c r="CN1936" s="1230"/>
      <c r="CO1936" s="1231"/>
      <c r="CP1936" s="1227"/>
    </row>
    <row r="1937" spans="89:94">
      <c r="CK1937" s="536"/>
      <c r="CL1937" s="536"/>
      <c r="CM1937" s="81"/>
      <c r="CN1937" s="1230"/>
      <c r="CO1937" s="1231"/>
      <c r="CP1937" s="1227"/>
    </row>
    <row r="1938" spans="89:94">
      <c r="CK1938" s="536"/>
      <c r="CL1938" s="536"/>
      <c r="CM1938" s="81"/>
      <c r="CN1938" s="1230"/>
      <c r="CO1938" s="1231"/>
      <c r="CP1938" s="1227"/>
    </row>
    <row r="1939" spans="89:94">
      <c r="CK1939" s="536"/>
      <c r="CL1939" s="536"/>
      <c r="CM1939" s="81"/>
      <c r="CN1939" s="1230"/>
      <c r="CO1939" s="1231"/>
      <c r="CP1939" s="1227"/>
    </row>
    <row r="1940" spans="89:94">
      <c r="CK1940" s="536"/>
      <c r="CL1940" s="536"/>
      <c r="CM1940" s="81"/>
      <c r="CN1940" s="1230"/>
      <c r="CO1940" s="1231"/>
      <c r="CP1940" s="1227"/>
    </row>
    <row r="1941" spans="89:94">
      <c r="CK1941" s="536"/>
      <c r="CL1941" s="536"/>
      <c r="CM1941" s="81"/>
      <c r="CN1941" s="1230"/>
      <c r="CO1941" s="1231"/>
      <c r="CP1941" s="1227"/>
    </row>
    <row r="1942" spans="89:94">
      <c r="CK1942" s="536"/>
      <c r="CL1942" s="536"/>
      <c r="CM1942" s="81"/>
      <c r="CN1942" s="1230"/>
      <c r="CO1942" s="1231"/>
      <c r="CP1942" s="1227"/>
    </row>
    <row r="1943" spans="89:94">
      <c r="CK1943" s="536"/>
      <c r="CL1943" s="536"/>
      <c r="CM1943" s="81"/>
      <c r="CN1943" s="1230"/>
      <c r="CO1943" s="1231"/>
      <c r="CP1943" s="1227"/>
    </row>
    <row r="1944" spans="89:94">
      <c r="CK1944" s="536"/>
      <c r="CL1944" s="536"/>
      <c r="CM1944" s="81"/>
      <c r="CN1944" s="1230"/>
      <c r="CO1944" s="1231"/>
      <c r="CP1944" s="1227"/>
    </row>
    <row r="1945" spans="89:94">
      <c r="CK1945" s="536"/>
      <c r="CL1945" s="536"/>
      <c r="CM1945" s="81"/>
      <c r="CN1945" s="1230"/>
      <c r="CO1945" s="1231"/>
      <c r="CP1945" s="1227"/>
    </row>
    <row r="1946" spans="89:94">
      <c r="CK1946" s="536"/>
      <c r="CL1946" s="536"/>
      <c r="CM1946" s="81"/>
      <c r="CN1946" s="1230"/>
      <c r="CO1946" s="1231"/>
      <c r="CP1946" s="1227"/>
    </row>
    <row r="1947" spans="89:94">
      <c r="CK1947" s="536"/>
      <c r="CL1947" s="536"/>
      <c r="CM1947" s="81"/>
      <c r="CN1947" s="1230"/>
      <c r="CO1947" s="1231"/>
      <c r="CP1947" s="1227"/>
    </row>
    <row r="1948" spans="89:94">
      <c r="CK1948" s="536"/>
      <c r="CL1948" s="536"/>
      <c r="CM1948" s="81"/>
      <c r="CN1948" s="1230"/>
      <c r="CO1948" s="1231"/>
      <c r="CP1948" s="1227"/>
    </row>
    <row r="1949" spans="89:94">
      <c r="CK1949" s="536"/>
      <c r="CL1949" s="536"/>
      <c r="CM1949" s="81"/>
      <c r="CN1949" s="1230"/>
      <c r="CO1949" s="1231"/>
      <c r="CP1949" s="1227"/>
    </row>
    <row r="1950" spans="89:94">
      <c r="CK1950" s="536"/>
      <c r="CL1950" s="536"/>
      <c r="CM1950" s="81"/>
      <c r="CN1950" s="1230"/>
      <c r="CO1950" s="1231"/>
      <c r="CP1950" s="1227"/>
    </row>
    <row r="1951" spans="89:94">
      <c r="CK1951" s="536"/>
      <c r="CL1951" s="536"/>
      <c r="CM1951" s="81"/>
      <c r="CN1951" s="1230"/>
      <c r="CO1951" s="1231"/>
      <c r="CP1951" s="1227"/>
    </row>
    <row r="1952" spans="89:94">
      <c r="CK1952" s="536"/>
      <c r="CL1952" s="536"/>
      <c r="CM1952" s="81"/>
      <c r="CN1952" s="1230"/>
      <c r="CO1952" s="1231"/>
      <c r="CP1952" s="1227"/>
    </row>
    <row r="1953" spans="89:94">
      <c r="CK1953" s="536"/>
      <c r="CL1953" s="536"/>
      <c r="CM1953" s="81"/>
      <c r="CN1953" s="1230"/>
      <c r="CO1953" s="1231"/>
      <c r="CP1953" s="1227"/>
    </row>
    <row r="1954" spans="89:94">
      <c r="CK1954" s="536"/>
      <c r="CL1954" s="536"/>
      <c r="CM1954" s="81"/>
      <c r="CN1954" s="1230"/>
      <c r="CO1954" s="1231"/>
      <c r="CP1954" s="1227"/>
    </row>
    <row r="1955" spans="89:94">
      <c r="CK1955" s="536"/>
      <c r="CL1955" s="536"/>
      <c r="CM1955" s="81"/>
      <c r="CN1955" s="1230"/>
      <c r="CO1955" s="1231"/>
      <c r="CP1955" s="1227"/>
    </row>
    <row r="1956" spans="89:94">
      <c r="CK1956" s="536"/>
      <c r="CL1956" s="536"/>
      <c r="CM1956" s="81"/>
      <c r="CN1956" s="1230"/>
      <c r="CO1956" s="1231"/>
      <c r="CP1956" s="1227"/>
    </row>
    <row r="1957" spans="89:94">
      <c r="CK1957" s="536"/>
      <c r="CL1957" s="536"/>
      <c r="CM1957" s="81"/>
      <c r="CN1957" s="1230"/>
      <c r="CO1957" s="1231"/>
      <c r="CP1957" s="1227"/>
    </row>
    <row r="1958" spans="89:94">
      <c r="CK1958" s="536"/>
      <c r="CL1958" s="536"/>
      <c r="CM1958" s="81"/>
      <c r="CN1958" s="1230"/>
      <c r="CO1958" s="1231"/>
      <c r="CP1958" s="1227"/>
    </row>
    <row r="1959" spans="89:94">
      <c r="CK1959" s="536"/>
      <c r="CL1959" s="536"/>
      <c r="CM1959" s="81"/>
      <c r="CN1959" s="1230"/>
      <c r="CO1959" s="1231"/>
      <c r="CP1959" s="1227"/>
    </row>
    <row r="1960" spans="89:94">
      <c r="CK1960" s="536"/>
      <c r="CL1960" s="536"/>
      <c r="CM1960" s="81"/>
      <c r="CN1960" s="1230"/>
      <c r="CO1960" s="1231"/>
      <c r="CP1960" s="1227"/>
    </row>
    <row r="1961" spans="89:94">
      <c r="CK1961" s="536"/>
      <c r="CL1961" s="536"/>
      <c r="CM1961" s="81"/>
      <c r="CN1961" s="1230"/>
      <c r="CO1961" s="1231"/>
      <c r="CP1961" s="1227"/>
    </row>
    <row r="1962" spans="89:94">
      <c r="CK1962" s="536"/>
      <c r="CL1962" s="536"/>
      <c r="CM1962" s="81"/>
      <c r="CN1962" s="1230"/>
      <c r="CO1962" s="1231"/>
      <c r="CP1962" s="1227"/>
    </row>
    <row r="1963" spans="89:94">
      <c r="CK1963" s="536"/>
      <c r="CL1963" s="536"/>
      <c r="CM1963" s="81"/>
      <c r="CN1963" s="1230"/>
      <c r="CO1963" s="1231"/>
      <c r="CP1963" s="1227"/>
    </row>
    <row r="1964" spans="89:94">
      <c r="CK1964" s="536"/>
      <c r="CL1964" s="536"/>
      <c r="CM1964" s="81"/>
      <c r="CN1964" s="1230"/>
      <c r="CO1964" s="1231"/>
      <c r="CP1964" s="1227"/>
    </row>
    <row r="1965" spans="89:94">
      <c r="CK1965" s="536"/>
      <c r="CL1965" s="536"/>
      <c r="CM1965" s="81"/>
      <c r="CN1965" s="1230"/>
      <c r="CO1965" s="1231"/>
      <c r="CP1965" s="1227"/>
    </row>
    <row r="1966" spans="89:94">
      <c r="CK1966" s="536"/>
      <c r="CL1966" s="536"/>
      <c r="CM1966" s="81"/>
      <c r="CN1966" s="1230"/>
      <c r="CO1966" s="1231"/>
      <c r="CP1966" s="1227"/>
    </row>
    <row r="1967" spans="89:94">
      <c r="CK1967" s="536"/>
      <c r="CL1967" s="536"/>
      <c r="CM1967" s="81"/>
      <c r="CN1967" s="1230"/>
      <c r="CO1967" s="1231"/>
      <c r="CP1967" s="1227"/>
    </row>
    <row r="1968" spans="89:94">
      <c r="CK1968" s="536"/>
      <c r="CL1968" s="536"/>
      <c r="CM1968" s="81"/>
      <c r="CN1968" s="1230"/>
      <c r="CO1968" s="1231"/>
      <c r="CP1968" s="1227"/>
    </row>
    <row r="1969" spans="89:94">
      <c r="CK1969" s="536"/>
      <c r="CL1969" s="536"/>
      <c r="CM1969" s="81"/>
      <c r="CN1969" s="1230"/>
      <c r="CO1969" s="1231"/>
      <c r="CP1969" s="1227"/>
    </row>
    <row r="1970" spans="89:94">
      <c r="CK1970" s="536"/>
      <c r="CL1970" s="536"/>
      <c r="CM1970" s="81"/>
      <c r="CN1970" s="1230"/>
      <c r="CO1970" s="1231"/>
      <c r="CP1970" s="1227"/>
    </row>
    <row r="1971" spans="89:94">
      <c r="CK1971" s="536"/>
      <c r="CL1971" s="536"/>
      <c r="CM1971" s="81"/>
      <c r="CN1971" s="1230"/>
      <c r="CO1971" s="1231"/>
      <c r="CP1971" s="1227"/>
    </row>
    <row r="1972" spans="89:94">
      <c r="CK1972" s="536"/>
      <c r="CL1972" s="536"/>
      <c r="CM1972" s="81"/>
      <c r="CN1972" s="1230"/>
      <c r="CO1972" s="1231"/>
      <c r="CP1972" s="1227"/>
    </row>
    <row r="1973" spans="89:94">
      <c r="CK1973" s="536"/>
      <c r="CL1973" s="536"/>
      <c r="CM1973" s="81"/>
      <c r="CN1973" s="1230"/>
      <c r="CO1973" s="1231"/>
      <c r="CP1973" s="1227"/>
    </row>
    <row r="1974" spans="89:94">
      <c r="CK1974" s="536"/>
      <c r="CL1974" s="536"/>
      <c r="CM1974" s="81"/>
      <c r="CN1974" s="1230"/>
      <c r="CO1974" s="1231"/>
      <c r="CP1974" s="1227"/>
    </row>
    <row r="1975" spans="89:94">
      <c r="CK1975" s="536"/>
      <c r="CL1975" s="536"/>
      <c r="CM1975" s="81"/>
      <c r="CN1975" s="1230"/>
      <c r="CO1975" s="1231"/>
      <c r="CP1975" s="1227"/>
    </row>
    <row r="1976" spans="89:94">
      <c r="CK1976" s="536"/>
      <c r="CL1976" s="536"/>
      <c r="CM1976" s="81"/>
      <c r="CN1976" s="1230"/>
      <c r="CO1976" s="1231"/>
      <c r="CP1976" s="1227"/>
    </row>
    <row r="1977" spans="89:94">
      <c r="CK1977" s="536"/>
      <c r="CL1977" s="536"/>
      <c r="CM1977" s="81"/>
      <c r="CN1977" s="1230"/>
      <c r="CO1977" s="1231"/>
      <c r="CP1977" s="1227"/>
    </row>
    <row r="1978" spans="89:94">
      <c r="CK1978" s="536"/>
      <c r="CL1978" s="536"/>
      <c r="CM1978" s="81"/>
      <c r="CN1978" s="1230"/>
      <c r="CO1978" s="1231"/>
      <c r="CP1978" s="1227"/>
    </row>
    <row r="1979" spans="89:94">
      <c r="CK1979" s="536"/>
      <c r="CL1979" s="536"/>
      <c r="CM1979" s="81"/>
      <c r="CN1979" s="1230"/>
      <c r="CO1979" s="1231"/>
      <c r="CP1979" s="1227"/>
    </row>
    <row r="1980" spans="89:94">
      <c r="CK1980" s="536"/>
      <c r="CL1980" s="536"/>
      <c r="CM1980" s="81"/>
      <c r="CN1980" s="1230"/>
      <c r="CO1980" s="1231"/>
      <c r="CP1980" s="1227"/>
    </row>
    <row r="1981" spans="89:94">
      <c r="CK1981" s="536"/>
      <c r="CL1981" s="536"/>
      <c r="CM1981" s="81"/>
      <c r="CN1981" s="1230"/>
      <c r="CO1981" s="1231"/>
      <c r="CP1981" s="1227"/>
    </row>
    <row r="1982" spans="89:94">
      <c r="CK1982" s="536"/>
      <c r="CL1982" s="536"/>
      <c r="CM1982" s="81"/>
      <c r="CN1982" s="1230"/>
      <c r="CO1982" s="1231"/>
      <c r="CP1982" s="1227"/>
    </row>
    <row r="1983" spans="89:94">
      <c r="CK1983" s="536"/>
      <c r="CL1983" s="536"/>
      <c r="CM1983" s="81"/>
      <c r="CN1983" s="1230"/>
      <c r="CO1983" s="1231"/>
      <c r="CP1983" s="1227"/>
    </row>
    <row r="1984" spans="89:94">
      <c r="CK1984" s="536"/>
      <c r="CL1984" s="536"/>
      <c r="CM1984" s="81"/>
      <c r="CN1984" s="1230"/>
      <c r="CO1984" s="1231"/>
      <c r="CP1984" s="1227"/>
    </row>
    <row r="1985" spans="89:94">
      <c r="CK1985" s="536"/>
      <c r="CL1985" s="536"/>
      <c r="CM1985" s="81"/>
      <c r="CN1985" s="1230"/>
      <c r="CO1985" s="1231"/>
      <c r="CP1985" s="1227"/>
    </row>
    <row r="1986" spans="89:94">
      <c r="CK1986" s="536"/>
      <c r="CL1986" s="536"/>
      <c r="CM1986" s="81"/>
      <c r="CN1986" s="1230"/>
      <c r="CO1986" s="1231"/>
      <c r="CP1986" s="1227"/>
    </row>
    <row r="1987" spans="89:94">
      <c r="CK1987" s="536"/>
      <c r="CL1987" s="536"/>
      <c r="CM1987" s="81"/>
      <c r="CN1987" s="1230"/>
      <c r="CO1987" s="1231"/>
      <c r="CP1987" s="1227"/>
    </row>
    <row r="1988" spans="89:94">
      <c r="CK1988" s="536"/>
      <c r="CL1988" s="536"/>
      <c r="CM1988" s="81"/>
      <c r="CN1988" s="1230"/>
      <c r="CO1988" s="1231"/>
      <c r="CP1988" s="1227"/>
    </row>
    <row r="1989" spans="89:94">
      <c r="CK1989" s="536"/>
      <c r="CL1989" s="536"/>
      <c r="CM1989" s="81"/>
      <c r="CN1989" s="1230"/>
      <c r="CO1989" s="1231"/>
      <c r="CP1989" s="1227"/>
    </row>
    <row r="1990" spans="89:94">
      <c r="CK1990" s="536"/>
      <c r="CL1990" s="536"/>
      <c r="CM1990" s="81"/>
      <c r="CN1990" s="1230"/>
      <c r="CO1990" s="1231"/>
      <c r="CP1990" s="1227"/>
    </row>
    <row r="1991" spans="89:94">
      <c r="CK1991" s="536"/>
      <c r="CL1991" s="536"/>
      <c r="CM1991" s="81"/>
      <c r="CN1991" s="1230"/>
      <c r="CO1991" s="1231"/>
      <c r="CP1991" s="1227"/>
    </row>
    <row r="1992" spans="89:94">
      <c r="CK1992" s="536"/>
      <c r="CL1992" s="536"/>
      <c r="CM1992" s="81"/>
      <c r="CN1992" s="1230"/>
      <c r="CO1992" s="1231"/>
      <c r="CP1992" s="1227"/>
    </row>
    <row r="1993" spans="89:94">
      <c r="CK1993" s="536"/>
      <c r="CL1993" s="536"/>
      <c r="CM1993" s="81"/>
      <c r="CN1993" s="1230"/>
      <c r="CO1993" s="1231"/>
      <c r="CP1993" s="1227"/>
    </row>
    <row r="1994" spans="89:94">
      <c r="CK1994" s="536"/>
      <c r="CL1994" s="536"/>
      <c r="CM1994" s="81"/>
      <c r="CN1994" s="1230"/>
      <c r="CO1994" s="1231"/>
      <c r="CP1994" s="1227"/>
    </row>
    <row r="1995" spans="89:94">
      <c r="CK1995" s="536"/>
      <c r="CL1995" s="536"/>
      <c r="CM1995" s="81"/>
      <c r="CN1995" s="1230"/>
      <c r="CO1995" s="1231"/>
      <c r="CP1995" s="1227"/>
    </row>
    <row r="1996" spans="89:94">
      <c r="CK1996" s="536"/>
      <c r="CL1996" s="536"/>
      <c r="CM1996" s="81"/>
      <c r="CN1996" s="1230"/>
      <c r="CO1996" s="1231"/>
      <c r="CP1996" s="1227"/>
    </row>
    <row r="1997" spans="89:94">
      <c r="CK1997" s="536"/>
      <c r="CL1997" s="536"/>
      <c r="CM1997" s="81"/>
      <c r="CN1997" s="1230"/>
      <c r="CO1997" s="1231"/>
      <c r="CP1997" s="1227"/>
    </row>
    <row r="1998" spans="89:94">
      <c r="CK1998" s="536"/>
      <c r="CL1998" s="536"/>
      <c r="CM1998" s="81"/>
      <c r="CN1998" s="1230"/>
      <c r="CO1998" s="1231"/>
      <c r="CP1998" s="1227"/>
    </row>
    <row r="1999" spans="89:94">
      <c r="CK1999" s="536"/>
      <c r="CL1999" s="536"/>
      <c r="CM1999" s="81"/>
      <c r="CN1999" s="1230"/>
      <c r="CO1999" s="1231"/>
      <c r="CP1999" s="1227"/>
    </row>
    <row r="2000" spans="89:94">
      <c r="CK2000" s="536"/>
      <c r="CL2000" s="536"/>
      <c r="CM2000" s="81"/>
      <c r="CN2000" s="1230"/>
      <c r="CO2000" s="1231"/>
      <c r="CP2000" s="1227"/>
    </row>
    <row r="2001" spans="89:94">
      <c r="CK2001" s="536"/>
      <c r="CL2001" s="536"/>
      <c r="CM2001" s="81"/>
      <c r="CN2001" s="1230"/>
      <c r="CO2001" s="1231"/>
      <c r="CP2001" s="1227"/>
    </row>
    <row r="2002" spans="89:94">
      <c r="CK2002" s="536"/>
      <c r="CL2002" s="536"/>
      <c r="CM2002" s="81"/>
      <c r="CN2002" s="1230"/>
      <c r="CO2002" s="1231"/>
      <c r="CP2002" s="1227"/>
    </row>
    <row r="2003" spans="89:94">
      <c r="CK2003" s="536"/>
      <c r="CL2003" s="536"/>
      <c r="CM2003" s="81"/>
      <c r="CN2003" s="1230"/>
      <c r="CO2003" s="1231"/>
      <c r="CP2003" s="1227"/>
    </row>
    <row r="2004" spans="89:94">
      <c r="CK2004" s="536"/>
      <c r="CL2004" s="536"/>
      <c r="CM2004" s="81"/>
      <c r="CN2004" s="1230"/>
      <c r="CO2004" s="1231"/>
      <c r="CP2004" s="1227"/>
    </row>
    <row r="2005" spans="89:94">
      <c r="CK2005" s="536"/>
      <c r="CL2005" s="536"/>
      <c r="CM2005" s="81"/>
      <c r="CN2005" s="1230"/>
      <c r="CO2005" s="1231"/>
      <c r="CP2005" s="1227"/>
    </row>
    <row r="2006" spans="89:94">
      <c r="CK2006" s="536"/>
      <c r="CL2006" s="536"/>
      <c r="CM2006" s="81"/>
      <c r="CN2006" s="1230"/>
      <c r="CO2006" s="1231"/>
      <c r="CP2006" s="1227"/>
    </row>
    <row r="2007" spans="89:94">
      <c r="CK2007" s="536"/>
      <c r="CL2007" s="536"/>
      <c r="CM2007" s="81"/>
      <c r="CN2007" s="1230"/>
      <c r="CO2007" s="1231"/>
      <c r="CP2007" s="1227"/>
    </row>
    <row r="2008" spans="89:94">
      <c r="CK2008" s="536"/>
      <c r="CL2008" s="536"/>
      <c r="CM2008" s="81"/>
      <c r="CN2008" s="1230"/>
      <c r="CO2008" s="1231"/>
      <c r="CP2008" s="1227"/>
    </row>
    <row r="2009" spans="89:94">
      <c r="CK2009" s="536"/>
      <c r="CL2009" s="536"/>
      <c r="CM2009" s="81"/>
      <c r="CN2009" s="1230"/>
      <c r="CO2009" s="1231"/>
      <c r="CP2009" s="1227"/>
    </row>
    <row r="2010" spans="89:94">
      <c r="CK2010" s="536"/>
      <c r="CL2010" s="536"/>
      <c r="CM2010" s="81"/>
      <c r="CN2010" s="1230"/>
      <c r="CO2010" s="1231"/>
      <c r="CP2010" s="1227"/>
    </row>
    <row r="2011" spans="89:94">
      <c r="CK2011" s="536"/>
      <c r="CL2011" s="536"/>
      <c r="CM2011" s="81"/>
      <c r="CN2011" s="1230"/>
      <c r="CO2011" s="1231"/>
      <c r="CP2011" s="1227"/>
    </row>
    <row r="2012" spans="89:94">
      <c r="CK2012" s="536"/>
      <c r="CL2012" s="536"/>
      <c r="CM2012" s="81"/>
      <c r="CN2012" s="1230"/>
      <c r="CO2012" s="1231"/>
      <c r="CP2012" s="1227"/>
    </row>
    <row r="2013" spans="89:94">
      <c r="CK2013" s="536"/>
      <c r="CL2013" s="536"/>
      <c r="CM2013" s="81"/>
      <c r="CN2013" s="1230"/>
      <c r="CO2013" s="1231"/>
      <c r="CP2013" s="1227"/>
    </row>
    <row r="2014" spans="89:94">
      <c r="CK2014" s="536"/>
      <c r="CL2014" s="536"/>
      <c r="CM2014" s="81"/>
      <c r="CN2014" s="1230"/>
      <c r="CO2014" s="1231"/>
      <c r="CP2014" s="1227"/>
    </row>
    <row r="2015" spans="89:94">
      <c r="CK2015" s="536"/>
      <c r="CL2015" s="536"/>
      <c r="CM2015" s="81"/>
      <c r="CN2015" s="1230"/>
      <c r="CO2015" s="1231"/>
      <c r="CP2015" s="1227"/>
    </row>
    <row r="2016" spans="89:94">
      <c r="CK2016" s="536"/>
      <c r="CL2016" s="536"/>
      <c r="CM2016" s="81"/>
      <c r="CN2016" s="1230"/>
      <c r="CO2016" s="1231"/>
      <c r="CP2016" s="1227"/>
    </row>
    <row r="2017" spans="89:94">
      <c r="CK2017" s="536"/>
      <c r="CL2017" s="536"/>
      <c r="CM2017" s="81"/>
      <c r="CN2017" s="1230"/>
      <c r="CO2017" s="1231"/>
      <c r="CP2017" s="1227"/>
    </row>
    <row r="2018" spans="89:94">
      <c r="CK2018" s="536"/>
      <c r="CL2018" s="536"/>
      <c r="CM2018" s="81"/>
      <c r="CN2018" s="1230"/>
      <c r="CO2018" s="1231"/>
      <c r="CP2018" s="1227"/>
    </row>
    <row r="2019" spans="89:94">
      <c r="CK2019" s="536"/>
      <c r="CL2019" s="536"/>
      <c r="CM2019" s="81"/>
      <c r="CN2019" s="1230"/>
      <c r="CO2019" s="1231"/>
      <c r="CP2019" s="1227"/>
    </row>
    <row r="2020" spans="89:94">
      <c r="CK2020" s="536"/>
      <c r="CL2020" s="536"/>
      <c r="CM2020" s="81"/>
      <c r="CN2020" s="1230"/>
      <c r="CO2020" s="1231"/>
      <c r="CP2020" s="1227"/>
    </row>
    <row r="2021" spans="89:94">
      <c r="CK2021" s="536"/>
      <c r="CL2021" s="536"/>
      <c r="CM2021" s="81"/>
      <c r="CN2021" s="1230"/>
      <c r="CO2021" s="1231"/>
      <c r="CP2021" s="1227"/>
    </row>
    <row r="2022" spans="89:94">
      <c r="CK2022" s="536"/>
      <c r="CL2022" s="536"/>
      <c r="CM2022" s="81"/>
      <c r="CN2022" s="1230"/>
      <c r="CO2022" s="1231"/>
      <c r="CP2022" s="1227"/>
    </row>
    <row r="2023" spans="89:94">
      <c r="CK2023" s="536"/>
      <c r="CL2023" s="536"/>
      <c r="CM2023" s="81"/>
      <c r="CN2023" s="1230"/>
      <c r="CO2023" s="1231"/>
      <c r="CP2023" s="1227"/>
    </row>
    <row r="2024" spans="89:94">
      <c r="CK2024" s="536"/>
      <c r="CL2024" s="536"/>
      <c r="CM2024" s="81"/>
      <c r="CN2024" s="1230"/>
      <c r="CO2024" s="1231"/>
      <c r="CP2024" s="1227"/>
    </row>
    <row r="2025" spans="89:94">
      <c r="CK2025" s="536"/>
      <c r="CL2025" s="536"/>
      <c r="CM2025" s="81"/>
      <c r="CN2025" s="1230"/>
      <c r="CO2025" s="1231"/>
      <c r="CP2025" s="1227"/>
    </row>
    <row r="2026" spans="89:94">
      <c r="CK2026" s="536"/>
      <c r="CL2026" s="536"/>
      <c r="CM2026" s="81"/>
      <c r="CN2026" s="1230"/>
      <c r="CO2026" s="1231"/>
      <c r="CP2026" s="1227"/>
    </row>
    <row r="2027" spans="89:94">
      <c r="CK2027" s="536"/>
      <c r="CL2027" s="536"/>
      <c r="CM2027" s="81"/>
      <c r="CN2027" s="1230"/>
      <c r="CO2027" s="1231"/>
      <c r="CP2027" s="1227"/>
    </row>
    <row r="2028" spans="89:94">
      <c r="CK2028" s="536"/>
      <c r="CL2028" s="536"/>
      <c r="CM2028" s="81"/>
      <c r="CN2028" s="1230"/>
      <c r="CO2028" s="1231"/>
      <c r="CP2028" s="1227"/>
    </row>
    <row r="2029" spans="89:94">
      <c r="CK2029" s="536"/>
      <c r="CL2029" s="536"/>
      <c r="CM2029" s="81"/>
      <c r="CN2029" s="1230"/>
      <c r="CO2029" s="1231"/>
      <c r="CP2029" s="1227"/>
    </row>
    <row r="2030" spans="89:94">
      <c r="CK2030" s="536"/>
      <c r="CL2030" s="536"/>
      <c r="CM2030" s="81"/>
      <c r="CN2030" s="1230"/>
      <c r="CO2030" s="1231"/>
      <c r="CP2030" s="1227"/>
    </row>
    <row r="2031" spans="89:94">
      <c r="CK2031" s="536"/>
      <c r="CL2031" s="536"/>
      <c r="CM2031" s="81"/>
      <c r="CN2031" s="1230"/>
      <c r="CO2031" s="1231"/>
      <c r="CP2031" s="1227"/>
    </row>
    <row r="2032" spans="89:94">
      <c r="CK2032" s="536"/>
      <c r="CL2032" s="536"/>
      <c r="CM2032" s="81"/>
      <c r="CN2032" s="1230"/>
      <c r="CO2032" s="1231"/>
      <c r="CP2032" s="1227"/>
    </row>
    <row r="2033" spans="89:94">
      <c r="CK2033" s="536"/>
      <c r="CL2033" s="536"/>
      <c r="CM2033" s="81"/>
      <c r="CN2033" s="1230"/>
      <c r="CO2033" s="1231"/>
      <c r="CP2033" s="1227"/>
    </row>
    <row r="2034" spans="89:94">
      <c r="CK2034" s="536"/>
      <c r="CL2034" s="536"/>
      <c r="CM2034" s="81"/>
      <c r="CN2034" s="1230"/>
      <c r="CO2034" s="1231"/>
      <c r="CP2034" s="1227"/>
    </row>
    <row r="2035" spans="89:94">
      <c r="CK2035" s="536"/>
      <c r="CL2035" s="536"/>
      <c r="CM2035" s="81"/>
      <c r="CN2035" s="1230"/>
      <c r="CO2035" s="1231"/>
      <c r="CP2035" s="1227"/>
    </row>
    <row r="2036" spans="89:94">
      <c r="CK2036" s="536"/>
      <c r="CL2036" s="536"/>
      <c r="CM2036" s="81"/>
      <c r="CN2036" s="1230"/>
      <c r="CO2036" s="1231"/>
      <c r="CP2036" s="1227"/>
    </row>
    <row r="2037" spans="89:94">
      <c r="CK2037" s="536"/>
      <c r="CL2037" s="536"/>
      <c r="CM2037" s="81"/>
      <c r="CN2037" s="1230"/>
      <c r="CO2037" s="1231"/>
      <c r="CP2037" s="1227"/>
    </row>
    <row r="2038" spans="89:94">
      <c r="CK2038" s="536"/>
      <c r="CL2038" s="536"/>
      <c r="CM2038" s="81"/>
      <c r="CN2038" s="1230"/>
      <c r="CO2038" s="1231"/>
      <c r="CP2038" s="1227"/>
    </row>
    <row r="2039" spans="89:94">
      <c r="CK2039" s="536"/>
      <c r="CL2039" s="536"/>
      <c r="CM2039" s="81"/>
      <c r="CN2039" s="1230"/>
      <c r="CO2039" s="1231"/>
      <c r="CP2039" s="1227"/>
    </row>
    <row r="2040" spans="89:94">
      <c r="CK2040" s="536"/>
      <c r="CL2040" s="536"/>
      <c r="CM2040" s="81"/>
      <c r="CN2040" s="1230"/>
      <c r="CO2040" s="1231"/>
      <c r="CP2040" s="1227"/>
    </row>
    <row r="2041" spans="89:94">
      <c r="CK2041" s="536"/>
      <c r="CL2041" s="536"/>
      <c r="CM2041" s="81"/>
      <c r="CN2041" s="1230"/>
      <c r="CO2041" s="1231"/>
      <c r="CP2041" s="1227"/>
    </row>
    <row r="2042" spans="89:94">
      <c r="CK2042" s="536"/>
      <c r="CL2042" s="536"/>
      <c r="CM2042" s="81"/>
      <c r="CN2042" s="1230"/>
      <c r="CO2042" s="1231"/>
      <c r="CP2042" s="1227"/>
    </row>
    <row r="2043" spans="89:94">
      <c r="CK2043" s="536"/>
      <c r="CL2043" s="536"/>
      <c r="CM2043" s="81"/>
      <c r="CN2043" s="1230"/>
      <c r="CO2043" s="1231"/>
      <c r="CP2043" s="1227"/>
    </row>
    <row r="2044" spans="89:94">
      <c r="CK2044" s="536"/>
      <c r="CL2044" s="536"/>
      <c r="CM2044" s="81"/>
      <c r="CN2044" s="1230"/>
      <c r="CO2044" s="1231"/>
      <c r="CP2044" s="1227"/>
    </row>
    <row r="2045" spans="89:94">
      <c r="CK2045" s="536"/>
      <c r="CL2045" s="536"/>
      <c r="CM2045" s="81"/>
      <c r="CN2045" s="1230"/>
      <c r="CO2045" s="1231"/>
      <c r="CP2045" s="1227"/>
    </row>
    <row r="2046" spans="89:94">
      <c r="CK2046" s="536"/>
      <c r="CL2046" s="536"/>
      <c r="CM2046" s="81"/>
      <c r="CN2046" s="1230"/>
      <c r="CO2046" s="1231"/>
      <c r="CP2046" s="1227"/>
    </row>
    <row r="2047" spans="89:94">
      <c r="CK2047" s="536"/>
      <c r="CL2047" s="536"/>
      <c r="CM2047" s="81"/>
      <c r="CN2047" s="1230"/>
      <c r="CO2047" s="1231"/>
      <c r="CP2047" s="1227"/>
    </row>
    <row r="2048" spans="89:94">
      <c r="CK2048" s="536"/>
      <c r="CL2048" s="536"/>
      <c r="CM2048" s="81"/>
      <c r="CN2048" s="1230"/>
      <c r="CO2048" s="1231"/>
      <c r="CP2048" s="1227"/>
    </row>
    <row r="2049" spans="89:94">
      <c r="CK2049" s="536"/>
      <c r="CL2049" s="536"/>
      <c r="CM2049" s="81"/>
      <c r="CN2049" s="1230"/>
      <c r="CO2049" s="1231"/>
      <c r="CP2049" s="1227"/>
    </row>
    <row r="2050" spans="89:94">
      <c r="CK2050" s="536"/>
      <c r="CL2050" s="536"/>
      <c r="CM2050" s="81"/>
      <c r="CN2050" s="1230"/>
      <c r="CO2050" s="1231"/>
      <c r="CP2050" s="1227"/>
    </row>
    <row r="2051" spans="89:94">
      <c r="CK2051" s="536"/>
      <c r="CL2051" s="536"/>
      <c r="CM2051" s="81"/>
      <c r="CN2051" s="1230"/>
      <c r="CO2051" s="1231"/>
      <c r="CP2051" s="1227"/>
    </row>
    <row r="2052" spans="89:94">
      <c r="CK2052" s="536"/>
      <c r="CL2052" s="536"/>
      <c r="CM2052" s="81"/>
      <c r="CN2052" s="1230"/>
      <c r="CO2052" s="1231"/>
      <c r="CP2052" s="1227"/>
    </row>
    <row r="2053" spans="89:94">
      <c r="CK2053" s="536"/>
      <c r="CL2053" s="536"/>
      <c r="CM2053" s="81"/>
      <c r="CN2053" s="1230"/>
      <c r="CO2053" s="1231"/>
      <c r="CP2053" s="1227"/>
    </row>
    <row r="2054" spans="89:94">
      <c r="CK2054" s="536"/>
      <c r="CL2054" s="536"/>
      <c r="CM2054" s="81"/>
      <c r="CN2054" s="1230"/>
      <c r="CO2054" s="1231"/>
      <c r="CP2054" s="1227"/>
    </row>
    <row r="2055" spans="89:94">
      <c r="CK2055" s="536"/>
      <c r="CL2055" s="536"/>
      <c r="CM2055" s="81"/>
      <c r="CN2055" s="1230"/>
      <c r="CO2055" s="1231"/>
      <c r="CP2055" s="1227"/>
    </row>
    <row r="2056" spans="89:94">
      <c r="CK2056" s="536"/>
      <c r="CL2056" s="536"/>
      <c r="CM2056" s="81"/>
      <c r="CN2056" s="1230"/>
      <c r="CO2056" s="1231"/>
      <c r="CP2056" s="1227"/>
    </row>
    <row r="2057" spans="89:94">
      <c r="CK2057" s="536"/>
      <c r="CL2057" s="536"/>
      <c r="CM2057" s="81"/>
      <c r="CN2057" s="1230"/>
      <c r="CO2057" s="1231"/>
      <c r="CP2057" s="1227"/>
    </row>
    <row r="2058" spans="89:94">
      <c r="CK2058" s="536"/>
      <c r="CL2058" s="536"/>
      <c r="CM2058" s="81"/>
      <c r="CN2058" s="1230"/>
      <c r="CO2058" s="1231"/>
      <c r="CP2058" s="1227"/>
    </row>
    <row r="2059" spans="89:94">
      <c r="CK2059" s="536"/>
      <c r="CL2059" s="536"/>
      <c r="CM2059" s="81"/>
      <c r="CN2059" s="1230"/>
      <c r="CO2059" s="1231"/>
      <c r="CP2059" s="1227"/>
    </row>
    <row r="2060" spans="89:94">
      <c r="CK2060" s="536"/>
      <c r="CL2060" s="536"/>
      <c r="CM2060" s="81"/>
      <c r="CN2060" s="1230"/>
      <c r="CO2060" s="1231"/>
      <c r="CP2060" s="1227"/>
    </row>
    <row r="2061" spans="89:94">
      <c r="CK2061" s="536"/>
      <c r="CL2061" s="536"/>
      <c r="CM2061" s="81"/>
      <c r="CN2061" s="1230"/>
      <c r="CO2061" s="1231"/>
      <c r="CP2061" s="1227"/>
    </row>
    <row r="2062" spans="89:94">
      <c r="CK2062" s="536"/>
      <c r="CL2062" s="536"/>
      <c r="CM2062" s="81"/>
      <c r="CN2062" s="1230"/>
      <c r="CO2062" s="1231"/>
      <c r="CP2062" s="1227"/>
    </row>
    <row r="2063" spans="89:94">
      <c r="CK2063" s="536"/>
      <c r="CL2063" s="536"/>
      <c r="CM2063" s="81"/>
      <c r="CN2063" s="1230"/>
      <c r="CO2063" s="1231"/>
      <c r="CP2063" s="1227"/>
    </row>
    <row r="2064" spans="89:94">
      <c r="CK2064" s="536"/>
      <c r="CL2064" s="536"/>
      <c r="CM2064" s="81"/>
      <c r="CN2064" s="1230"/>
      <c r="CO2064" s="1231"/>
      <c r="CP2064" s="1227"/>
    </row>
    <row r="2065" spans="89:94">
      <c r="CK2065" s="536"/>
      <c r="CL2065" s="536"/>
      <c r="CM2065" s="81"/>
      <c r="CN2065" s="1230"/>
      <c r="CO2065" s="1231"/>
      <c r="CP2065" s="1227"/>
    </row>
    <row r="2066" spans="89:94">
      <c r="CK2066" s="536"/>
      <c r="CL2066" s="536"/>
      <c r="CM2066" s="81"/>
      <c r="CN2066" s="1230"/>
      <c r="CO2066" s="1231"/>
      <c r="CP2066" s="1227"/>
    </row>
    <row r="2067" spans="89:94">
      <c r="CK2067" s="536"/>
      <c r="CL2067" s="536"/>
      <c r="CM2067" s="81"/>
      <c r="CN2067" s="1230"/>
      <c r="CO2067" s="1231"/>
      <c r="CP2067" s="1227"/>
    </row>
    <row r="2068" spans="89:94">
      <c r="CK2068" s="536"/>
      <c r="CL2068" s="536"/>
      <c r="CM2068" s="81"/>
      <c r="CN2068" s="1230"/>
      <c r="CO2068" s="1231"/>
      <c r="CP2068" s="1227"/>
    </row>
    <row r="2069" spans="89:94">
      <c r="CK2069" s="536"/>
      <c r="CL2069" s="536"/>
      <c r="CM2069" s="81"/>
      <c r="CN2069" s="1230"/>
      <c r="CO2069" s="1231"/>
      <c r="CP2069" s="1227"/>
    </row>
    <row r="2070" spans="89:94">
      <c r="CK2070" s="536"/>
      <c r="CL2070" s="536"/>
      <c r="CM2070" s="81"/>
      <c r="CN2070" s="1230"/>
      <c r="CO2070" s="1231"/>
      <c r="CP2070" s="1227"/>
    </row>
    <row r="2071" spans="89:94">
      <c r="CK2071" s="536"/>
      <c r="CL2071" s="536"/>
      <c r="CM2071" s="81"/>
      <c r="CN2071" s="1230"/>
      <c r="CO2071" s="1231"/>
      <c r="CP2071" s="1227"/>
    </row>
    <row r="2072" spans="89:94">
      <c r="CK2072" s="536"/>
      <c r="CL2072" s="536"/>
      <c r="CM2072" s="81"/>
      <c r="CN2072" s="1230"/>
      <c r="CO2072" s="1231"/>
      <c r="CP2072" s="1227"/>
    </row>
    <row r="2073" spans="89:94">
      <c r="CK2073" s="536"/>
      <c r="CL2073" s="536"/>
      <c r="CM2073" s="81"/>
      <c r="CN2073" s="1230"/>
      <c r="CO2073" s="1231"/>
      <c r="CP2073" s="1227"/>
    </row>
    <row r="2074" spans="89:94">
      <c r="CK2074" s="536"/>
      <c r="CL2074" s="536"/>
      <c r="CM2074" s="81"/>
      <c r="CN2074" s="1230"/>
      <c r="CO2074" s="1231"/>
      <c r="CP2074" s="1227"/>
    </row>
    <row r="2075" spans="89:94">
      <c r="CK2075" s="536"/>
      <c r="CL2075" s="536"/>
      <c r="CM2075" s="81"/>
      <c r="CN2075" s="1230"/>
      <c r="CO2075" s="1231"/>
      <c r="CP2075" s="1227"/>
    </row>
    <row r="2076" spans="89:94">
      <c r="CK2076" s="536"/>
      <c r="CL2076" s="536"/>
      <c r="CM2076" s="81"/>
      <c r="CN2076" s="1230"/>
      <c r="CO2076" s="1231"/>
      <c r="CP2076" s="1227"/>
    </row>
    <row r="2077" spans="89:94">
      <c r="CK2077" s="536"/>
      <c r="CL2077" s="536"/>
      <c r="CM2077" s="81"/>
      <c r="CN2077" s="1230"/>
      <c r="CO2077" s="1231"/>
      <c r="CP2077" s="1227"/>
    </row>
    <row r="2078" spans="89:94">
      <c r="CK2078" s="536"/>
      <c r="CL2078" s="536"/>
      <c r="CM2078" s="81"/>
      <c r="CN2078" s="1230"/>
      <c r="CO2078" s="1231"/>
      <c r="CP2078" s="1227"/>
    </row>
    <row r="2079" spans="89:94">
      <c r="CK2079" s="536"/>
      <c r="CL2079" s="536"/>
      <c r="CM2079" s="81"/>
      <c r="CN2079" s="1230"/>
      <c r="CO2079" s="1231"/>
      <c r="CP2079" s="1227"/>
    </row>
    <row r="2080" spans="89:94">
      <c r="CK2080" s="536"/>
      <c r="CL2080" s="536"/>
      <c r="CM2080" s="81"/>
      <c r="CN2080" s="1230"/>
      <c r="CO2080" s="1231"/>
      <c r="CP2080" s="1227"/>
    </row>
    <row r="2081" spans="89:94">
      <c r="CK2081" s="536"/>
      <c r="CL2081" s="536"/>
      <c r="CM2081" s="81"/>
      <c r="CN2081" s="1230"/>
      <c r="CO2081" s="1231"/>
      <c r="CP2081" s="1227"/>
    </row>
    <row r="2082" spans="89:94">
      <c r="CK2082" s="536"/>
      <c r="CL2082" s="536"/>
      <c r="CM2082" s="81"/>
      <c r="CN2082" s="1230"/>
      <c r="CO2082" s="1231"/>
      <c r="CP2082" s="1227"/>
    </row>
    <row r="2083" spans="89:94">
      <c r="CK2083" s="536"/>
      <c r="CL2083" s="536"/>
      <c r="CM2083" s="81"/>
      <c r="CN2083" s="1230"/>
      <c r="CO2083" s="1231"/>
      <c r="CP2083" s="1227"/>
    </row>
    <row r="2084" spans="89:94">
      <c r="CK2084" s="536"/>
      <c r="CL2084" s="536"/>
      <c r="CM2084" s="81"/>
      <c r="CN2084" s="1230"/>
      <c r="CO2084" s="1231"/>
      <c r="CP2084" s="1227"/>
    </row>
    <row r="2085" spans="89:94">
      <c r="CK2085" s="536"/>
      <c r="CL2085" s="536"/>
      <c r="CM2085" s="81"/>
      <c r="CN2085" s="1230"/>
      <c r="CO2085" s="1231"/>
      <c r="CP2085" s="1227"/>
    </row>
    <row r="2086" spans="89:94">
      <c r="CK2086" s="536"/>
      <c r="CL2086" s="536"/>
      <c r="CM2086" s="81"/>
      <c r="CN2086" s="1230"/>
      <c r="CO2086" s="1231"/>
      <c r="CP2086" s="1227"/>
    </row>
    <row r="2087" spans="89:94">
      <c r="CK2087" s="536"/>
      <c r="CL2087" s="536"/>
      <c r="CM2087" s="81"/>
      <c r="CN2087" s="1230"/>
      <c r="CO2087" s="1231"/>
      <c r="CP2087" s="1227"/>
    </row>
    <row r="2088" spans="89:94">
      <c r="CK2088" s="536"/>
      <c r="CL2088" s="536"/>
      <c r="CM2088" s="81"/>
      <c r="CN2088" s="1230"/>
      <c r="CO2088" s="1231"/>
      <c r="CP2088" s="1227"/>
    </row>
    <row r="2089" spans="89:94">
      <c r="CK2089" s="536"/>
      <c r="CL2089" s="536"/>
      <c r="CM2089" s="81"/>
      <c r="CN2089" s="1230"/>
      <c r="CO2089" s="1231"/>
      <c r="CP2089" s="1227"/>
    </row>
    <row r="2090" spans="89:94">
      <c r="CK2090" s="536"/>
      <c r="CL2090" s="536"/>
      <c r="CM2090" s="81"/>
      <c r="CN2090" s="1230"/>
      <c r="CO2090" s="1231"/>
      <c r="CP2090" s="1227"/>
    </row>
    <row r="2091" spans="89:94">
      <c r="CK2091" s="536"/>
      <c r="CL2091" s="536"/>
      <c r="CM2091" s="81"/>
      <c r="CN2091" s="1230"/>
      <c r="CO2091" s="1231"/>
      <c r="CP2091" s="1227"/>
    </row>
    <row r="2092" spans="89:94">
      <c r="CK2092" s="536"/>
      <c r="CL2092" s="536"/>
      <c r="CM2092" s="81"/>
      <c r="CN2092" s="1230"/>
      <c r="CO2092" s="1231"/>
      <c r="CP2092" s="1227"/>
    </row>
    <row r="2093" spans="89:94">
      <c r="CK2093" s="536"/>
      <c r="CL2093" s="536"/>
      <c r="CM2093" s="81"/>
      <c r="CN2093" s="1230"/>
      <c r="CO2093" s="1231"/>
      <c r="CP2093" s="1227"/>
    </row>
    <row r="2094" spans="89:94">
      <c r="CK2094" s="536"/>
      <c r="CL2094" s="536"/>
      <c r="CM2094" s="81"/>
      <c r="CN2094" s="1230"/>
      <c r="CO2094" s="1231"/>
      <c r="CP2094" s="1227"/>
    </row>
    <row r="2095" spans="89:94">
      <c r="CK2095" s="536"/>
      <c r="CL2095" s="536"/>
      <c r="CM2095" s="81"/>
      <c r="CN2095" s="1230"/>
      <c r="CO2095" s="1231"/>
      <c r="CP2095" s="1227"/>
    </row>
    <row r="2096" spans="89:94">
      <c r="CK2096" s="536"/>
      <c r="CL2096" s="536"/>
      <c r="CM2096" s="81"/>
      <c r="CN2096" s="1230"/>
      <c r="CO2096" s="1231"/>
      <c r="CP2096" s="1227"/>
    </row>
    <row r="2097" spans="89:94">
      <c r="CK2097" s="536"/>
      <c r="CL2097" s="536"/>
      <c r="CM2097" s="81"/>
      <c r="CN2097" s="1230"/>
      <c r="CO2097" s="1231"/>
      <c r="CP2097" s="1227"/>
    </row>
    <row r="2098" spans="89:94">
      <c r="CK2098" s="536"/>
      <c r="CL2098" s="536"/>
      <c r="CM2098" s="81"/>
      <c r="CN2098" s="1230"/>
      <c r="CO2098" s="1231"/>
      <c r="CP2098" s="1227"/>
    </row>
    <row r="2099" spans="89:94">
      <c r="CK2099" s="536"/>
      <c r="CL2099" s="536"/>
      <c r="CM2099" s="81"/>
      <c r="CN2099" s="1230"/>
      <c r="CO2099" s="1231"/>
      <c r="CP2099" s="1227"/>
    </row>
    <row r="2100" spans="89:94">
      <c r="CK2100" s="536"/>
      <c r="CL2100" s="536"/>
      <c r="CM2100" s="81"/>
      <c r="CN2100" s="1230"/>
      <c r="CO2100" s="1231"/>
      <c r="CP2100" s="1227"/>
    </row>
    <row r="2101" spans="89:94">
      <c r="CK2101" s="536"/>
      <c r="CL2101" s="536"/>
      <c r="CM2101" s="81"/>
      <c r="CN2101" s="1230"/>
      <c r="CO2101" s="1231"/>
      <c r="CP2101" s="1227"/>
    </row>
    <row r="2102" spans="89:94">
      <c r="CK2102" s="536"/>
      <c r="CL2102" s="536"/>
      <c r="CM2102" s="81"/>
      <c r="CN2102" s="1230"/>
      <c r="CO2102" s="1231"/>
      <c r="CP2102" s="1227"/>
    </row>
    <row r="2103" spans="89:94">
      <c r="CK2103" s="536"/>
      <c r="CL2103" s="536"/>
      <c r="CM2103" s="81"/>
      <c r="CN2103" s="1230"/>
      <c r="CO2103" s="1231"/>
      <c r="CP2103" s="1227"/>
    </row>
    <row r="2104" spans="89:94">
      <c r="CK2104" s="536"/>
      <c r="CL2104" s="536"/>
      <c r="CM2104" s="81"/>
      <c r="CN2104" s="1230"/>
      <c r="CO2104" s="1231"/>
      <c r="CP2104" s="1227"/>
    </row>
    <row r="2105" spans="89:94">
      <c r="CK2105" s="536"/>
      <c r="CL2105" s="536"/>
      <c r="CM2105" s="81"/>
      <c r="CN2105" s="1230"/>
      <c r="CO2105" s="1231"/>
      <c r="CP2105" s="1227"/>
    </row>
    <row r="2106" spans="89:94">
      <c r="CK2106" s="536"/>
      <c r="CL2106" s="536"/>
      <c r="CM2106" s="81"/>
      <c r="CN2106" s="1230"/>
      <c r="CO2106" s="1231"/>
      <c r="CP2106" s="1227"/>
    </row>
    <row r="2107" spans="89:94">
      <c r="CK2107" s="536"/>
      <c r="CL2107" s="536"/>
      <c r="CM2107" s="81"/>
      <c r="CN2107" s="1230"/>
      <c r="CO2107" s="1231"/>
      <c r="CP2107" s="1227"/>
    </row>
    <row r="2108" spans="89:94">
      <c r="CK2108" s="536"/>
      <c r="CL2108" s="536"/>
      <c r="CM2108" s="81"/>
      <c r="CN2108" s="1230"/>
      <c r="CO2108" s="1231"/>
      <c r="CP2108" s="1227"/>
    </row>
    <row r="2109" spans="89:94">
      <c r="CK2109" s="536"/>
      <c r="CL2109" s="536"/>
      <c r="CM2109" s="81"/>
      <c r="CN2109" s="1230"/>
      <c r="CO2109" s="1231"/>
      <c r="CP2109" s="1227"/>
    </row>
    <row r="2110" spans="89:94">
      <c r="CK2110" s="536"/>
      <c r="CL2110" s="536"/>
      <c r="CM2110" s="81"/>
      <c r="CN2110" s="1230"/>
      <c r="CO2110" s="1231"/>
      <c r="CP2110" s="1227"/>
    </row>
    <row r="2111" spans="89:94">
      <c r="CK2111" s="536"/>
      <c r="CL2111" s="536"/>
      <c r="CM2111" s="81"/>
      <c r="CN2111" s="1230"/>
      <c r="CO2111" s="1231"/>
      <c r="CP2111" s="1227"/>
    </row>
    <row r="2112" spans="89:94">
      <c r="CK2112" s="536"/>
      <c r="CL2112" s="536"/>
      <c r="CM2112" s="81"/>
      <c r="CN2112" s="1230"/>
      <c r="CO2112" s="1231"/>
      <c r="CP2112" s="1227"/>
    </row>
    <row r="2113" spans="89:94">
      <c r="CK2113" s="536"/>
      <c r="CL2113" s="536"/>
      <c r="CM2113" s="81"/>
      <c r="CN2113" s="1230"/>
      <c r="CO2113" s="1231"/>
      <c r="CP2113" s="1227"/>
    </row>
    <row r="2114" spans="89:94">
      <c r="CK2114" s="536"/>
      <c r="CL2114" s="536"/>
      <c r="CM2114" s="81"/>
      <c r="CN2114" s="1230"/>
      <c r="CO2114" s="1231"/>
      <c r="CP2114" s="1227"/>
    </row>
    <row r="2115" spans="89:94">
      <c r="CK2115" s="536"/>
      <c r="CL2115" s="536"/>
      <c r="CM2115" s="81"/>
      <c r="CN2115" s="1230"/>
      <c r="CO2115" s="1231"/>
      <c r="CP2115" s="1227"/>
    </row>
    <row r="2116" spans="89:94">
      <c r="CK2116" s="536"/>
      <c r="CL2116" s="536"/>
      <c r="CM2116" s="81"/>
      <c r="CN2116" s="1230"/>
      <c r="CO2116" s="1231"/>
      <c r="CP2116" s="1227"/>
    </row>
    <row r="2117" spans="89:94">
      <c r="CK2117" s="536"/>
      <c r="CL2117" s="536"/>
      <c r="CM2117" s="81"/>
      <c r="CN2117" s="1230"/>
      <c r="CO2117" s="1231"/>
      <c r="CP2117" s="1227"/>
    </row>
    <row r="2118" spans="89:94">
      <c r="CK2118" s="536"/>
      <c r="CL2118" s="536"/>
      <c r="CM2118" s="81"/>
      <c r="CN2118" s="1230"/>
      <c r="CO2118" s="1231"/>
      <c r="CP2118" s="1227"/>
    </row>
    <row r="2119" spans="89:94">
      <c r="CK2119" s="536"/>
      <c r="CL2119" s="536"/>
      <c r="CM2119" s="81"/>
      <c r="CN2119" s="1230"/>
      <c r="CO2119" s="1231"/>
      <c r="CP2119" s="1227"/>
    </row>
    <row r="2120" spans="89:94">
      <c r="CK2120" s="536"/>
      <c r="CL2120" s="536"/>
      <c r="CM2120" s="81"/>
      <c r="CN2120" s="1230"/>
      <c r="CO2120" s="1231"/>
      <c r="CP2120" s="1227"/>
    </row>
    <row r="2121" spans="89:94">
      <c r="CK2121" s="536"/>
      <c r="CL2121" s="536"/>
      <c r="CM2121" s="81"/>
      <c r="CN2121" s="1230"/>
      <c r="CO2121" s="1231"/>
      <c r="CP2121" s="1227"/>
    </row>
    <row r="2122" spans="89:94">
      <c r="CK2122" s="536"/>
      <c r="CL2122" s="536"/>
      <c r="CM2122" s="81"/>
      <c r="CN2122" s="1230"/>
      <c r="CO2122" s="1231"/>
      <c r="CP2122" s="1227"/>
    </row>
    <row r="2123" spans="89:94">
      <c r="CK2123" s="536"/>
      <c r="CL2123" s="536"/>
      <c r="CM2123" s="81"/>
      <c r="CN2123" s="1230"/>
      <c r="CO2123" s="1231"/>
      <c r="CP2123" s="1227"/>
    </row>
    <row r="2124" spans="89:94">
      <c r="CK2124" s="536"/>
      <c r="CL2124" s="536"/>
      <c r="CM2124" s="81"/>
      <c r="CN2124" s="1230"/>
      <c r="CO2124" s="1231"/>
      <c r="CP2124" s="1227"/>
    </row>
    <row r="2125" spans="89:94">
      <c r="CK2125" s="536"/>
      <c r="CL2125" s="536"/>
      <c r="CM2125" s="81"/>
      <c r="CN2125" s="1230"/>
      <c r="CO2125" s="1231"/>
      <c r="CP2125" s="1227"/>
    </row>
    <row r="2126" spans="89:94">
      <c r="CK2126" s="536"/>
      <c r="CL2126" s="536"/>
      <c r="CM2126" s="81"/>
      <c r="CN2126" s="1230"/>
      <c r="CO2126" s="1231"/>
      <c r="CP2126" s="1227"/>
    </row>
    <row r="2127" spans="89:94">
      <c r="CK2127" s="536"/>
      <c r="CL2127" s="536"/>
      <c r="CM2127" s="81"/>
      <c r="CN2127" s="1230"/>
      <c r="CO2127" s="1231"/>
      <c r="CP2127" s="1227"/>
    </row>
    <row r="2128" spans="89:94">
      <c r="CK2128" s="536"/>
      <c r="CL2128" s="536"/>
      <c r="CM2128" s="81"/>
      <c r="CN2128" s="1230"/>
      <c r="CO2128" s="1231"/>
      <c r="CP2128" s="1227"/>
    </row>
    <row r="2129" spans="89:94">
      <c r="CK2129" s="536"/>
      <c r="CL2129" s="536"/>
      <c r="CM2129" s="81"/>
      <c r="CN2129" s="1230"/>
      <c r="CO2129" s="1231"/>
      <c r="CP2129" s="1227"/>
    </row>
    <row r="2130" spans="89:94">
      <c r="CK2130" s="536"/>
      <c r="CL2130" s="536"/>
      <c r="CM2130" s="81"/>
      <c r="CN2130" s="1230"/>
      <c r="CO2130" s="1231"/>
      <c r="CP2130" s="1227"/>
    </row>
    <row r="2131" spans="89:94">
      <c r="CK2131" s="536"/>
      <c r="CL2131" s="536"/>
      <c r="CM2131" s="81"/>
      <c r="CN2131" s="1230"/>
      <c r="CO2131" s="1231"/>
      <c r="CP2131" s="1227"/>
    </row>
    <row r="2132" spans="89:94">
      <c r="CK2132" s="536"/>
      <c r="CL2132" s="536"/>
      <c r="CM2132" s="81"/>
      <c r="CN2132" s="1230"/>
      <c r="CO2132" s="1231"/>
      <c r="CP2132" s="1227"/>
    </row>
    <row r="2133" spans="89:94">
      <c r="CK2133" s="536"/>
      <c r="CL2133" s="536"/>
      <c r="CM2133" s="81"/>
      <c r="CN2133" s="1230"/>
      <c r="CO2133" s="1231"/>
      <c r="CP2133" s="1227"/>
    </row>
    <row r="2134" spans="89:94">
      <c r="CK2134" s="536"/>
      <c r="CL2134" s="536"/>
      <c r="CM2134" s="81"/>
      <c r="CN2134" s="1230"/>
      <c r="CO2134" s="1231"/>
      <c r="CP2134" s="1227"/>
    </row>
    <row r="2135" spans="89:94">
      <c r="CK2135" s="536"/>
      <c r="CL2135" s="536"/>
      <c r="CM2135" s="81"/>
      <c r="CN2135" s="1230"/>
      <c r="CO2135" s="1231"/>
      <c r="CP2135" s="1227"/>
    </row>
    <row r="2136" spans="89:94">
      <c r="CK2136" s="536"/>
      <c r="CL2136" s="536"/>
      <c r="CM2136" s="81"/>
      <c r="CN2136" s="1230"/>
      <c r="CO2136" s="1231"/>
      <c r="CP2136" s="1227"/>
    </row>
    <row r="2137" spans="89:94">
      <c r="CK2137" s="536"/>
      <c r="CL2137" s="536"/>
      <c r="CM2137" s="81"/>
      <c r="CN2137" s="1230"/>
      <c r="CO2137" s="1231"/>
      <c r="CP2137" s="1227"/>
    </row>
    <row r="2138" spans="89:94">
      <c r="CK2138" s="536"/>
      <c r="CL2138" s="536"/>
      <c r="CM2138" s="81"/>
      <c r="CN2138" s="1230"/>
      <c r="CO2138" s="1231"/>
      <c r="CP2138" s="1227"/>
    </row>
    <row r="2139" spans="89:94">
      <c r="CK2139" s="536"/>
      <c r="CL2139" s="536"/>
      <c r="CM2139" s="81"/>
      <c r="CN2139" s="1230"/>
      <c r="CO2139" s="1231"/>
      <c r="CP2139" s="1227"/>
    </row>
    <row r="2140" spans="89:94">
      <c r="CK2140" s="536"/>
      <c r="CL2140" s="536"/>
      <c r="CM2140" s="81"/>
      <c r="CN2140" s="1230"/>
      <c r="CO2140" s="1231"/>
      <c r="CP2140" s="1227"/>
    </row>
    <row r="2141" spans="89:94">
      <c r="CK2141" s="536"/>
      <c r="CL2141" s="536"/>
      <c r="CM2141" s="81"/>
      <c r="CN2141" s="1230"/>
      <c r="CO2141" s="1231"/>
      <c r="CP2141" s="1227"/>
    </row>
    <row r="2142" spans="89:94">
      <c r="CK2142" s="536"/>
      <c r="CL2142" s="536"/>
      <c r="CM2142" s="81"/>
      <c r="CN2142" s="1230"/>
      <c r="CO2142" s="1231"/>
      <c r="CP2142" s="1227"/>
    </row>
    <row r="2143" spans="89:94">
      <c r="CK2143" s="536"/>
      <c r="CL2143" s="536"/>
      <c r="CM2143" s="81"/>
      <c r="CN2143" s="1230"/>
      <c r="CO2143" s="1231"/>
      <c r="CP2143" s="1227"/>
    </row>
    <row r="2144" spans="89:94">
      <c r="CK2144" s="536"/>
      <c r="CL2144" s="536"/>
      <c r="CM2144" s="81"/>
      <c r="CN2144" s="1230"/>
      <c r="CO2144" s="1231"/>
      <c r="CP2144" s="1227"/>
    </row>
    <row r="2145" spans="89:94">
      <c r="CK2145" s="536"/>
      <c r="CL2145" s="536"/>
      <c r="CM2145" s="81"/>
      <c r="CN2145" s="1230"/>
      <c r="CO2145" s="1231"/>
      <c r="CP2145" s="1227"/>
    </row>
    <row r="2146" spans="89:94">
      <c r="CK2146" s="536"/>
      <c r="CL2146" s="536"/>
      <c r="CM2146" s="81"/>
      <c r="CN2146" s="1230"/>
      <c r="CO2146" s="1231"/>
      <c r="CP2146" s="1227"/>
    </row>
    <row r="2147" spans="89:94">
      <c r="CK2147" s="536"/>
      <c r="CL2147" s="536"/>
      <c r="CM2147" s="81"/>
      <c r="CN2147" s="1230"/>
      <c r="CO2147" s="1231"/>
      <c r="CP2147" s="1227"/>
    </row>
    <row r="2148" spans="89:94">
      <c r="CK2148" s="536"/>
      <c r="CL2148" s="536"/>
      <c r="CM2148" s="81"/>
      <c r="CN2148" s="1230"/>
      <c r="CO2148" s="1231"/>
      <c r="CP2148" s="1227"/>
    </row>
    <row r="2149" spans="89:94">
      <c r="CK2149" s="536"/>
      <c r="CL2149" s="536"/>
      <c r="CM2149" s="81"/>
      <c r="CN2149" s="1230"/>
      <c r="CO2149" s="1231"/>
      <c r="CP2149" s="1227"/>
    </row>
    <row r="2150" spans="89:94">
      <c r="CK2150" s="536"/>
      <c r="CL2150" s="536"/>
      <c r="CM2150" s="81"/>
      <c r="CN2150" s="1230"/>
      <c r="CO2150" s="1231"/>
      <c r="CP2150" s="1227"/>
    </row>
    <row r="2151" spans="89:94">
      <c r="CK2151" s="536"/>
      <c r="CL2151" s="536"/>
      <c r="CM2151" s="81"/>
      <c r="CN2151" s="1230"/>
      <c r="CO2151" s="1231"/>
      <c r="CP2151" s="1227"/>
    </row>
    <row r="2152" spans="89:94">
      <c r="CK2152" s="536"/>
      <c r="CL2152" s="536"/>
      <c r="CM2152" s="81"/>
      <c r="CN2152" s="1230"/>
      <c r="CO2152" s="1231"/>
      <c r="CP2152" s="1227"/>
    </row>
    <row r="2153" spans="89:94">
      <c r="CK2153" s="536"/>
      <c r="CL2153" s="536"/>
      <c r="CM2153" s="81"/>
      <c r="CN2153" s="1230"/>
      <c r="CO2153" s="1231"/>
      <c r="CP2153" s="1227"/>
    </row>
    <row r="2154" spans="89:94">
      <c r="CK2154" s="536"/>
      <c r="CL2154" s="536"/>
      <c r="CM2154" s="81"/>
      <c r="CN2154" s="1230"/>
      <c r="CO2154" s="1231"/>
      <c r="CP2154" s="1227"/>
    </row>
    <row r="2155" spans="89:94">
      <c r="CK2155" s="536"/>
      <c r="CL2155" s="536"/>
      <c r="CM2155" s="81"/>
      <c r="CN2155" s="1230"/>
      <c r="CO2155" s="1231"/>
      <c r="CP2155" s="1227"/>
    </row>
    <row r="2156" spans="89:94">
      <c r="CK2156" s="536"/>
      <c r="CL2156" s="536"/>
      <c r="CM2156" s="81"/>
      <c r="CN2156" s="1230"/>
      <c r="CO2156" s="1231"/>
      <c r="CP2156" s="1227"/>
    </row>
    <row r="2157" spans="89:94">
      <c r="CK2157" s="536"/>
      <c r="CL2157" s="536"/>
      <c r="CM2157" s="81"/>
      <c r="CN2157" s="1230"/>
      <c r="CO2157" s="1231"/>
      <c r="CP2157" s="1227"/>
    </row>
    <row r="2158" spans="89:94">
      <c r="CK2158" s="536"/>
      <c r="CL2158" s="536"/>
      <c r="CM2158" s="81"/>
      <c r="CN2158" s="1230"/>
      <c r="CO2158" s="1231"/>
      <c r="CP2158" s="1227"/>
    </row>
    <row r="2159" spans="89:94">
      <c r="CK2159" s="536"/>
      <c r="CL2159" s="536"/>
      <c r="CM2159" s="81"/>
      <c r="CN2159" s="1230"/>
      <c r="CO2159" s="1231"/>
      <c r="CP2159" s="1227"/>
    </row>
    <row r="2160" spans="89:94">
      <c r="CK2160" s="536"/>
      <c r="CL2160" s="536"/>
      <c r="CM2160" s="81"/>
      <c r="CN2160" s="1230"/>
      <c r="CO2160" s="1231"/>
      <c r="CP2160" s="1227"/>
    </row>
    <row r="2161" spans="89:94">
      <c r="CK2161" s="536"/>
      <c r="CL2161" s="536"/>
      <c r="CM2161" s="81"/>
      <c r="CN2161" s="1230"/>
      <c r="CO2161" s="1231"/>
      <c r="CP2161" s="1227"/>
    </row>
    <row r="2162" spans="89:94">
      <c r="CK2162" s="536"/>
      <c r="CL2162" s="536"/>
      <c r="CM2162" s="81"/>
      <c r="CN2162" s="1230"/>
      <c r="CO2162" s="1231"/>
      <c r="CP2162" s="1227"/>
    </row>
    <row r="2163" spans="89:94">
      <c r="CK2163" s="536"/>
      <c r="CL2163" s="536"/>
      <c r="CM2163" s="81"/>
      <c r="CN2163" s="1230"/>
      <c r="CO2163" s="1231"/>
      <c r="CP2163" s="1227"/>
    </row>
    <row r="2164" spans="89:94">
      <c r="CK2164" s="536"/>
      <c r="CL2164" s="536"/>
      <c r="CM2164" s="81"/>
      <c r="CN2164" s="1230"/>
      <c r="CO2164" s="1231"/>
      <c r="CP2164" s="1227"/>
    </row>
    <row r="2165" spans="89:94">
      <c r="CK2165" s="536"/>
      <c r="CL2165" s="536"/>
      <c r="CM2165" s="81"/>
      <c r="CN2165" s="1230"/>
      <c r="CO2165" s="1231"/>
      <c r="CP2165" s="1227"/>
    </row>
    <row r="2166" spans="89:94">
      <c r="CK2166" s="536"/>
      <c r="CL2166" s="536"/>
      <c r="CM2166" s="81"/>
      <c r="CN2166" s="1230"/>
      <c r="CO2166" s="1231"/>
      <c r="CP2166" s="1227"/>
    </row>
    <row r="2167" spans="89:94">
      <c r="CK2167" s="536"/>
      <c r="CL2167" s="536"/>
      <c r="CM2167" s="81"/>
      <c r="CN2167" s="1230"/>
      <c r="CO2167" s="1231"/>
      <c r="CP2167" s="1227"/>
    </row>
    <row r="2168" spans="89:94">
      <c r="CK2168" s="536"/>
      <c r="CL2168" s="536"/>
      <c r="CM2168" s="81"/>
      <c r="CN2168" s="1230"/>
      <c r="CO2168" s="1231"/>
      <c r="CP2168" s="1227"/>
    </row>
    <row r="2169" spans="89:94">
      <c r="CK2169" s="536"/>
      <c r="CL2169" s="536"/>
      <c r="CM2169" s="81"/>
      <c r="CN2169" s="1230"/>
      <c r="CO2169" s="1231"/>
      <c r="CP2169" s="1227"/>
    </row>
    <row r="2170" spans="89:94">
      <c r="CK2170" s="536"/>
      <c r="CL2170" s="536"/>
      <c r="CM2170" s="81"/>
      <c r="CN2170" s="1230"/>
      <c r="CO2170" s="1231"/>
      <c r="CP2170" s="1227"/>
    </row>
    <row r="2171" spans="89:94">
      <c r="CK2171" s="536"/>
      <c r="CL2171" s="536"/>
      <c r="CM2171" s="81"/>
      <c r="CN2171" s="1230"/>
      <c r="CO2171" s="1231"/>
      <c r="CP2171" s="1227"/>
    </row>
    <row r="2172" spans="89:94">
      <c r="CK2172" s="536"/>
      <c r="CL2172" s="536"/>
      <c r="CM2172" s="81"/>
      <c r="CN2172" s="1230"/>
      <c r="CO2172" s="1231"/>
      <c r="CP2172" s="1227"/>
    </row>
    <row r="2173" spans="89:94">
      <c r="CK2173" s="536"/>
      <c r="CL2173" s="536"/>
      <c r="CM2173" s="81"/>
      <c r="CN2173" s="1230"/>
      <c r="CO2173" s="1231"/>
      <c r="CP2173" s="1227"/>
    </row>
    <row r="2174" spans="89:94">
      <c r="CK2174" s="536"/>
      <c r="CL2174" s="536"/>
      <c r="CM2174" s="81"/>
      <c r="CN2174" s="1230"/>
      <c r="CO2174" s="1231"/>
      <c r="CP2174" s="1227"/>
    </row>
    <row r="2175" spans="89:94">
      <c r="CK2175" s="536"/>
      <c r="CL2175" s="536"/>
      <c r="CM2175" s="81"/>
      <c r="CN2175" s="1230"/>
      <c r="CO2175" s="1231"/>
      <c r="CP2175" s="1227"/>
    </row>
    <row r="2176" spans="89:94">
      <c r="CK2176" s="536"/>
      <c r="CL2176" s="536"/>
      <c r="CM2176" s="81"/>
      <c r="CN2176" s="1230"/>
      <c r="CO2176" s="1231"/>
      <c r="CP2176" s="1227"/>
    </row>
    <row r="2177" spans="89:94">
      <c r="CK2177" s="536"/>
      <c r="CL2177" s="536"/>
      <c r="CM2177" s="81"/>
      <c r="CN2177" s="1230"/>
      <c r="CO2177" s="1231"/>
      <c r="CP2177" s="1227"/>
    </row>
    <row r="2178" spans="89:94">
      <c r="CK2178" s="536"/>
      <c r="CL2178" s="536"/>
      <c r="CM2178" s="81"/>
      <c r="CN2178" s="1230"/>
      <c r="CO2178" s="1231"/>
      <c r="CP2178" s="1227"/>
    </row>
    <row r="2179" spans="89:94">
      <c r="CK2179" s="536"/>
      <c r="CL2179" s="536"/>
      <c r="CM2179" s="81"/>
      <c r="CN2179" s="1230"/>
      <c r="CO2179" s="1231"/>
      <c r="CP2179" s="1227"/>
    </row>
    <row r="2180" spans="89:94">
      <c r="CK2180" s="536"/>
      <c r="CL2180" s="536"/>
      <c r="CM2180" s="81"/>
      <c r="CN2180" s="1230"/>
      <c r="CO2180" s="1231"/>
      <c r="CP2180" s="1227"/>
    </row>
    <row r="2181" spans="89:94">
      <c r="CK2181" s="536"/>
      <c r="CL2181" s="536"/>
      <c r="CM2181" s="81"/>
      <c r="CN2181" s="1230"/>
      <c r="CO2181" s="1231"/>
      <c r="CP2181" s="1227"/>
    </row>
    <row r="2182" spans="89:94">
      <c r="CK2182" s="536"/>
      <c r="CL2182" s="536"/>
      <c r="CM2182" s="81"/>
      <c r="CN2182" s="1230"/>
      <c r="CO2182" s="1231"/>
      <c r="CP2182" s="1227"/>
    </row>
    <row r="2183" spans="89:94">
      <c r="CK2183" s="536"/>
      <c r="CL2183" s="536"/>
      <c r="CM2183" s="81"/>
      <c r="CN2183" s="1230"/>
      <c r="CO2183" s="1231"/>
      <c r="CP2183" s="1227"/>
    </row>
    <row r="2184" spans="89:94">
      <c r="CK2184" s="536"/>
      <c r="CL2184" s="536"/>
      <c r="CM2184" s="81"/>
      <c r="CN2184" s="1230"/>
      <c r="CO2184" s="1231"/>
      <c r="CP2184" s="1227"/>
    </row>
    <row r="2185" spans="89:94">
      <c r="CK2185" s="536"/>
      <c r="CL2185" s="536"/>
      <c r="CM2185" s="81"/>
      <c r="CN2185" s="1230"/>
      <c r="CO2185" s="1231"/>
      <c r="CP2185" s="1227"/>
    </row>
    <row r="2186" spans="89:94">
      <c r="CK2186" s="536"/>
      <c r="CL2186" s="536"/>
      <c r="CM2186" s="81"/>
      <c r="CN2186" s="1230"/>
      <c r="CO2186" s="1231"/>
      <c r="CP2186" s="1227"/>
    </row>
    <row r="2187" spans="89:94">
      <c r="CK2187" s="536"/>
      <c r="CL2187" s="536"/>
      <c r="CM2187" s="81"/>
      <c r="CN2187" s="1230"/>
      <c r="CO2187" s="1231"/>
      <c r="CP2187" s="1227"/>
    </row>
    <row r="2188" spans="89:94">
      <c r="CK2188" s="536"/>
      <c r="CL2188" s="536"/>
      <c r="CM2188" s="81"/>
      <c r="CN2188" s="1230"/>
      <c r="CO2188" s="1231"/>
      <c r="CP2188" s="1227"/>
    </row>
    <row r="2189" spans="89:94">
      <c r="CK2189" s="536"/>
      <c r="CL2189" s="536"/>
      <c r="CM2189" s="81"/>
      <c r="CN2189" s="1230"/>
      <c r="CO2189" s="1231"/>
      <c r="CP2189" s="1227"/>
    </row>
    <row r="2190" spans="89:94">
      <c r="CK2190" s="536"/>
      <c r="CL2190" s="536"/>
      <c r="CM2190" s="81"/>
      <c r="CN2190" s="1230"/>
      <c r="CO2190" s="1231"/>
      <c r="CP2190" s="1227"/>
    </row>
    <row r="2191" spans="89:94">
      <c r="CK2191" s="536"/>
      <c r="CL2191" s="536"/>
      <c r="CM2191" s="81"/>
      <c r="CN2191" s="1230"/>
      <c r="CO2191" s="1231"/>
      <c r="CP2191" s="1227"/>
    </row>
    <row r="2192" spans="89:94">
      <c r="CK2192" s="536"/>
      <c r="CL2192" s="536"/>
      <c r="CM2192" s="81"/>
      <c r="CN2192" s="1230"/>
      <c r="CO2192" s="1231"/>
      <c r="CP2192" s="1227"/>
    </row>
    <row r="2193" spans="89:94">
      <c r="CK2193" s="536"/>
      <c r="CL2193" s="536"/>
      <c r="CM2193" s="81"/>
      <c r="CN2193" s="1230"/>
      <c r="CO2193" s="1231"/>
      <c r="CP2193" s="1227"/>
    </row>
    <row r="2194" spans="89:94">
      <c r="CK2194" s="536"/>
      <c r="CL2194" s="536"/>
      <c r="CM2194" s="81"/>
      <c r="CN2194" s="1230"/>
      <c r="CO2194" s="1231"/>
      <c r="CP2194" s="1227"/>
    </row>
    <row r="2195" spans="89:94">
      <c r="CK2195" s="536"/>
      <c r="CL2195" s="536"/>
      <c r="CM2195" s="81"/>
      <c r="CN2195" s="1230"/>
      <c r="CO2195" s="1231"/>
      <c r="CP2195" s="1227"/>
    </row>
    <row r="2196" spans="89:94">
      <c r="CK2196" s="536"/>
      <c r="CL2196" s="536"/>
      <c r="CM2196" s="81"/>
      <c r="CN2196" s="1230"/>
      <c r="CO2196" s="1231"/>
      <c r="CP2196" s="1227"/>
    </row>
    <row r="2197" spans="89:94">
      <c r="CK2197" s="536"/>
      <c r="CL2197" s="536"/>
      <c r="CM2197" s="81"/>
      <c r="CN2197" s="1230"/>
      <c r="CO2197" s="1231"/>
      <c r="CP2197" s="1227"/>
    </row>
    <row r="2198" spans="89:94">
      <c r="CK2198" s="536"/>
      <c r="CL2198" s="536"/>
      <c r="CM2198" s="81"/>
      <c r="CN2198" s="1230"/>
      <c r="CO2198" s="1231"/>
      <c r="CP2198" s="1227"/>
    </row>
    <row r="2199" spans="89:94">
      <c r="CK2199" s="536"/>
      <c r="CL2199" s="536"/>
      <c r="CM2199" s="81"/>
      <c r="CN2199" s="1230"/>
      <c r="CO2199" s="1231"/>
      <c r="CP2199" s="1227"/>
    </row>
    <row r="2200" spans="89:94">
      <c r="CK2200" s="536"/>
      <c r="CL2200" s="536"/>
      <c r="CM2200" s="81"/>
      <c r="CN2200" s="1230"/>
      <c r="CO2200" s="1231"/>
      <c r="CP2200" s="1227"/>
    </row>
    <row r="2201" spans="89:94">
      <c r="CK2201" s="536"/>
      <c r="CL2201" s="536"/>
      <c r="CM2201" s="81"/>
      <c r="CN2201" s="1230"/>
      <c r="CO2201" s="1231"/>
      <c r="CP2201" s="1227"/>
    </row>
    <row r="2202" spans="89:94">
      <c r="CK2202" s="536"/>
      <c r="CL2202" s="536"/>
      <c r="CM2202" s="81"/>
      <c r="CN2202" s="1230"/>
      <c r="CO2202" s="1231"/>
      <c r="CP2202" s="1227"/>
    </row>
    <row r="2203" spans="89:94">
      <c r="CK2203" s="536"/>
      <c r="CL2203" s="536"/>
      <c r="CM2203" s="81"/>
      <c r="CN2203" s="1230"/>
      <c r="CO2203" s="1231"/>
      <c r="CP2203" s="1227"/>
    </row>
    <row r="2204" spans="89:94">
      <c r="CK2204" s="536"/>
      <c r="CL2204" s="536"/>
      <c r="CM2204" s="81"/>
      <c r="CN2204" s="1230"/>
      <c r="CO2204" s="1231"/>
      <c r="CP2204" s="1227"/>
    </row>
    <row r="2205" spans="89:94">
      <c r="CK2205" s="536"/>
      <c r="CL2205" s="536"/>
      <c r="CM2205" s="81"/>
      <c r="CN2205" s="1230"/>
      <c r="CO2205" s="1231"/>
      <c r="CP2205" s="1227"/>
    </row>
    <row r="2206" spans="89:94">
      <c r="CK2206" s="536"/>
      <c r="CL2206" s="536"/>
      <c r="CM2206" s="81"/>
      <c r="CN2206" s="1230"/>
      <c r="CO2206" s="1231"/>
      <c r="CP2206" s="1227"/>
    </row>
    <row r="2207" spans="89:94">
      <c r="CK2207" s="536"/>
      <c r="CL2207" s="536"/>
      <c r="CM2207" s="81"/>
      <c r="CN2207" s="1230"/>
      <c r="CO2207" s="1231"/>
      <c r="CP2207" s="1227"/>
    </row>
    <row r="2208" spans="89:94">
      <c r="CK2208" s="536"/>
      <c r="CL2208" s="536"/>
      <c r="CM2208" s="81"/>
      <c r="CN2208" s="1230"/>
      <c r="CO2208" s="1231"/>
      <c r="CP2208" s="1227"/>
    </row>
    <row r="2209" spans="89:94">
      <c r="CK2209" s="536"/>
      <c r="CL2209" s="536"/>
      <c r="CM2209" s="81"/>
      <c r="CN2209" s="1230"/>
      <c r="CO2209" s="1231"/>
      <c r="CP2209" s="1227"/>
    </row>
    <row r="2210" spans="89:94">
      <c r="CK2210" s="536"/>
      <c r="CL2210" s="536"/>
      <c r="CM2210" s="81"/>
      <c r="CN2210" s="1230"/>
      <c r="CO2210" s="1231"/>
      <c r="CP2210" s="1227"/>
    </row>
    <row r="2211" spans="89:94">
      <c r="CK2211" s="536"/>
      <c r="CL2211" s="536"/>
      <c r="CM2211" s="81"/>
      <c r="CN2211" s="1230"/>
      <c r="CO2211" s="1231"/>
      <c r="CP2211" s="1227"/>
    </row>
    <row r="2212" spans="89:94">
      <c r="CK2212" s="536"/>
      <c r="CL2212" s="536"/>
      <c r="CM2212" s="81"/>
      <c r="CN2212" s="1230"/>
      <c r="CO2212" s="1231"/>
      <c r="CP2212" s="1227"/>
    </row>
    <row r="2213" spans="89:94">
      <c r="CK2213" s="536"/>
      <c r="CL2213" s="536"/>
      <c r="CM2213" s="81"/>
      <c r="CN2213" s="1230"/>
      <c r="CO2213" s="1231"/>
      <c r="CP2213" s="1227"/>
    </row>
    <row r="2214" spans="89:94">
      <c r="CK2214" s="536"/>
      <c r="CL2214" s="536"/>
      <c r="CM2214" s="81"/>
      <c r="CN2214" s="1230"/>
      <c r="CO2214" s="1231"/>
      <c r="CP2214" s="1227"/>
    </row>
    <row r="2215" spans="89:94">
      <c r="CK2215" s="536"/>
      <c r="CL2215" s="536"/>
      <c r="CM2215" s="81"/>
      <c r="CN2215" s="1230"/>
      <c r="CO2215" s="1231"/>
      <c r="CP2215" s="1227"/>
    </row>
    <row r="2216" spans="89:94">
      <c r="CK2216" s="536"/>
      <c r="CL2216" s="536"/>
      <c r="CM2216" s="81"/>
      <c r="CN2216" s="1230"/>
      <c r="CO2216" s="1231"/>
      <c r="CP2216" s="1227"/>
    </row>
    <row r="2217" spans="89:94">
      <c r="CK2217" s="536"/>
      <c r="CL2217" s="536"/>
      <c r="CM2217" s="81"/>
      <c r="CN2217" s="1230"/>
      <c r="CO2217" s="1231"/>
      <c r="CP2217" s="1227"/>
    </row>
    <row r="2218" spans="89:94">
      <c r="CK2218" s="536"/>
      <c r="CL2218" s="536"/>
      <c r="CM2218" s="81"/>
      <c r="CN2218" s="1230"/>
      <c r="CO2218" s="1231"/>
      <c r="CP2218" s="1227"/>
    </row>
    <row r="2219" spans="89:94">
      <c r="CK2219" s="536"/>
      <c r="CL2219" s="536"/>
      <c r="CM2219" s="81"/>
      <c r="CN2219" s="1230"/>
      <c r="CO2219" s="1231"/>
      <c r="CP2219" s="1227"/>
    </row>
    <row r="2220" spans="89:94">
      <c r="CK2220" s="536"/>
      <c r="CL2220" s="536"/>
      <c r="CM2220" s="81"/>
      <c r="CN2220" s="1230"/>
      <c r="CO2220" s="1231"/>
      <c r="CP2220" s="1227"/>
    </row>
    <row r="2221" spans="89:94">
      <c r="CK2221" s="536"/>
      <c r="CL2221" s="536"/>
      <c r="CM2221" s="81"/>
      <c r="CN2221" s="1230"/>
      <c r="CO2221" s="1231"/>
      <c r="CP2221" s="1227"/>
    </row>
    <row r="2222" spans="89:94">
      <c r="CK2222" s="536"/>
      <c r="CL2222" s="536"/>
      <c r="CM2222" s="81"/>
      <c r="CN2222" s="1230"/>
      <c r="CO2222" s="1231"/>
      <c r="CP2222" s="1227"/>
    </row>
    <row r="2223" spans="89:94">
      <c r="CK2223" s="536"/>
      <c r="CL2223" s="536"/>
      <c r="CM2223" s="81"/>
      <c r="CN2223" s="1230"/>
      <c r="CO2223" s="1231"/>
      <c r="CP2223" s="1227"/>
    </row>
    <row r="2224" spans="89:94">
      <c r="CK2224" s="536"/>
      <c r="CL2224" s="536"/>
      <c r="CM2224" s="81"/>
      <c r="CN2224" s="1230"/>
      <c r="CO2224" s="1231"/>
      <c r="CP2224" s="1227"/>
    </row>
    <row r="2225" spans="89:94">
      <c r="CK2225" s="536"/>
      <c r="CL2225" s="536"/>
      <c r="CM2225" s="81"/>
      <c r="CN2225" s="1230"/>
      <c r="CO2225" s="1231"/>
      <c r="CP2225" s="1227"/>
    </row>
    <row r="2226" spans="89:94">
      <c r="CK2226" s="536"/>
      <c r="CL2226" s="536"/>
      <c r="CM2226" s="81"/>
      <c r="CN2226" s="1230"/>
      <c r="CO2226" s="1231"/>
      <c r="CP2226" s="1227"/>
    </row>
    <row r="2227" spans="89:94">
      <c r="CK2227" s="536"/>
      <c r="CL2227" s="536"/>
      <c r="CM2227" s="81"/>
      <c r="CN2227" s="1230"/>
      <c r="CO2227" s="1231"/>
      <c r="CP2227" s="1227"/>
    </row>
    <row r="2228" spans="89:94">
      <c r="CK2228" s="536"/>
      <c r="CL2228" s="536"/>
      <c r="CM2228" s="81"/>
      <c r="CN2228" s="1230"/>
      <c r="CO2228" s="1231"/>
      <c r="CP2228" s="1227"/>
    </row>
    <row r="2229" spans="89:94">
      <c r="CK2229" s="536"/>
      <c r="CL2229" s="536"/>
      <c r="CM2229" s="81"/>
      <c r="CN2229" s="1230"/>
      <c r="CO2229" s="1231"/>
      <c r="CP2229" s="1227"/>
    </row>
    <row r="2230" spans="89:94">
      <c r="CK2230" s="536"/>
      <c r="CL2230" s="536"/>
      <c r="CM2230" s="81"/>
      <c r="CN2230" s="1230"/>
      <c r="CO2230" s="1231"/>
      <c r="CP2230" s="1227"/>
    </row>
    <row r="2231" spans="89:94">
      <c r="CK2231" s="536"/>
      <c r="CL2231" s="536"/>
      <c r="CM2231" s="81"/>
      <c r="CN2231" s="1230"/>
      <c r="CO2231" s="1231"/>
      <c r="CP2231" s="1227"/>
    </row>
    <row r="2232" spans="89:94">
      <c r="CK2232" s="536"/>
      <c r="CL2232" s="536"/>
      <c r="CM2232" s="81"/>
      <c r="CN2232" s="1230"/>
      <c r="CO2232" s="1231"/>
      <c r="CP2232" s="1227"/>
    </row>
    <row r="2233" spans="89:94">
      <c r="CK2233" s="536"/>
      <c r="CL2233" s="536"/>
      <c r="CM2233" s="81"/>
      <c r="CN2233" s="1230"/>
      <c r="CO2233" s="1231"/>
      <c r="CP2233" s="1227"/>
    </row>
    <row r="2234" spans="89:94">
      <c r="CK2234" s="536"/>
      <c r="CL2234" s="536"/>
      <c r="CM2234" s="81"/>
      <c r="CN2234" s="1230"/>
      <c r="CO2234" s="1231"/>
      <c r="CP2234" s="1227"/>
    </row>
    <row r="2235" spans="89:94">
      <c r="CK2235" s="536"/>
      <c r="CL2235" s="536"/>
      <c r="CM2235" s="81"/>
      <c r="CN2235" s="1230"/>
      <c r="CO2235" s="1231"/>
      <c r="CP2235" s="1227"/>
    </row>
    <row r="2236" spans="89:94">
      <c r="CK2236" s="536"/>
      <c r="CL2236" s="536"/>
      <c r="CM2236" s="81"/>
      <c r="CN2236" s="1230"/>
      <c r="CO2236" s="1231"/>
      <c r="CP2236" s="1227"/>
    </row>
    <row r="2237" spans="89:94">
      <c r="CK2237" s="536"/>
      <c r="CL2237" s="536"/>
      <c r="CM2237" s="81"/>
      <c r="CN2237" s="1230"/>
      <c r="CO2237" s="1231"/>
      <c r="CP2237" s="1227"/>
    </row>
    <row r="2238" spans="89:94">
      <c r="CK2238" s="536"/>
      <c r="CL2238" s="536"/>
      <c r="CM2238" s="81"/>
      <c r="CN2238" s="1230"/>
      <c r="CO2238" s="1231"/>
      <c r="CP2238" s="1227"/>
    </row>
    <row r="2239" spans="89:94">
      <c r="CK2239" s="536"/>
      <c r="CL2239" s="536"/>
      <c r="CM2239" s="81"/>
      <c r="CN2239" s="1230"/>
      <c r="CO2239" s="1231"/>
      <c r="CP2239" s="1227"/>
    </row>
    <row r="2240" spans="89:94">
      <c r="CK2240" s="536"/>
      <c r="CL2240" s="536"/>
      <c r="CM2240" s="81"/>
      <c r="CN2240" s="1230"/>
      <c r="CO2240" s="1231"/>
      <c r="CP2240" s="1227"/>
    </row>
    <row r="2241" spans="89:94">
      <c r="CK2241" s="536"/>
      <c r="CL2241" s="536"/>
      <c r="CM2241" s="81"/>
      <c r="CN2241" s="1230"/>
      <c r="CO2241" s="1231"/>
      <c r="CP2241" s="1227"/>
    </row>
    <row r="2242" spans="89:94">
      <c r="CK2242" s="536"/>
      <c r="CL2242" s="536"/>
      <c r="CM2242" s="81"/>
      <c r="CN2242" s="1230"/>
      <c r="CO2242" s="1231"/>
      <c r="CP2242" s="1227"/>
    </row>
    <row r="2243" spans="89:94">
      <c r="CK2243" s="536"/>
      <c r="CL2243" s="536"/>
      <c r="CM2243" s="81"/>
      <c r="CN2243" s="1230"/>
      <c r="CO2243" s="1231"/>
      <c r="CP2243" s="1227"/>
    </row>
    <row r="2244" spans="89:94">
      <c r="CK2244" s="536"/>
      <c r="CL2244" s="536"/>
      <c r="CM2244" s="81"/>
      <c r="CN2244" s="1230"/>
      <c r="CO2244" s="1231"/>
      <c r="CP2244" s="1227"/>
    </row>
    <row r="2245" spans="89:94">
      <c r="CK2245" s="536"/>
      <c r="CL2245" s="536"/>
      <c r="CM2245" s="81"/>
      <c r="CN2245" s="1230"/>
      <c r="CO2245" s="1231"/>
      <c r="CP2245" s="1227"/>
    </row>
    <row r="2246" spans="89:94">
      <c r="CK2246" s="536"/>
      <c r="CL2246" s="536"/>
      <c r="CM2246" s="81"/>
      <c r="CN2246" s="1230"/>
      <c r="CO2246" s="1231"/>
      <c r="CP2246" s="1227"/>
    </row>
    <row r="2247" spans="89:94">
      <c r="CK2247" s="536"/>
      <c r="CL2247" s="536"/>
      <c r="CM2247" s="81"/>
      <c r="CN2247" s="1230"/>
      <c r="CO2247" s="1231"/>
      <c r="CP2247" s="1227"/>
    </row>
    <row r="2248" spans="89:94">
      <c r="CK2248" s="536"/>
      <c r="CL2248" s="536"/>
      <c r="CM2248" s="81"/>
      <c r="CN2248" s="1230"/>
      <c r="CO2248" s="1231"/>
      <c r="CP2248" s="1227"/>
    </row>
    <row r="2249" spans="89:94">
      <c r="CK2249" s="536"/>
      <c r="CL2249" s="536"/>
      <c r="CM2249" s="81"/>
      <c r="CN2249" s="1230"/>
      <c r="CO2249" s="1231"/>
      <c r="CP2249" s="1227"/>
    </row>
    <row r="2250" spans="89:94">
      <c r="CK2250" s="536"/>
      <c r="CL2250" s="536"/>
      <c r="CM2250" s="81"/>
      <c r="CN2250" s="1230"/>
      <c r="CO2250" s="1231"/>
      <c r="CP2250" s="1227"/>
    </row>
    <row r="2251" spans="89:94">
      <c r="CK2251" s="536"/>
      <c r="CL2251" s="536"/>
      <c r="CM2251" s="81"/>
      <c r="CN2251" s="1230"/>
      <c r="CO2251" s="1231"/>
      <c r="CP2251" s="1227"/>
    </row>
    <row r="2252" spans="89:94">
      <c r="CK2252" s="536"/>
      <c r="CL2252" s="536"/>
      <c r="CM2252" s="81"/>
      <c r="CN2252" s="1230"/>
      <c r="CO2252" s="1231"/>
      <c r="CP2252" s="1227"/>
    </row>
    <row r="2253" spans="89:94">
      <c r="CK2253" s="536"/>
      <c r="CL2253" s="536"/>
      <c r="CM2253" s="81"/>
      <c r="CN2253" s="1230"/>
      <c r="CO2253" s="1231"/>
      <c r="CP2253" s="1227"/>
    </row>
    <row r="2254" spans="89:94">
      <c r="CK2254" s="536"/>
      <c r="CL2254" s="536"/>
      <c r="CM2254" s="81"/>
      <c r="CN2254" s="1230"/>
      <c r="CO2254" s="1231"/>
      <c r="CP2254" s="1227"/>
    </row>
    <row r="2255" spans="89:94">
      <c r="CK2255" s="536"/>
      <c r="CL2255" s="536"/>
      <c r="CM2255" s="81"/>
      <c r="CN2255" s="1230"/>
      <c r="CO2255" s="1231"/>
      <c r="CP2255" s="1227"/>
    </row>
    <row r="2256" spans="89:94">
      <c r="CK2256" s="536"/>
      <c r="CL2256" s="536"/>
      <c r="CM2256" s="81"/>
      <c r="CN2256" s="1230"/>
      <c r="CO2256" s="1231"/>
      <c r="CP2256" s="1227"/>
    </row>
    <row r="2257" spans="89:94">
      <c r="CK2257" s="536"/>
      <c r="CL2257" s="536"/>
      <c r="CM2257" s="81"/>
      <c r="CN2257" s="1230"/>
      <c r="CO2257" s="1231"/>
      <c r="CP2257" s="1227"/>
    </row>
    <row r="2258" spans="89:94">
      <c r="CK2258" s="536"/>
      <c r="CL2258" s="536"/>
      <c r="CM2258" s="81"/>
      <c r="CN2258" s="1230"/>
      <c r="CO2258" s="1231"/>
      <c r="CP2258" s="1227"/>
    </row>
    <row r="2259" spans="89:94">
      <c r="CK2259" s="536"/>
      <c r="CL2259" s="536"/>
      <c r="CM2259" s="81"/>
      <c r="CN2259" s="1230"/>
      <c r="CO2259" s="1231"/>
      <c r="CP2259" s="1227"/>
    </row>
    <row r="2260" spans="89:94">
      <c r="CK2260" s="536"/>
      <c r="CL2260" s="536"/>
      <c r="CM2260" s="81"/>
      <c r="CN2260" s="1230"/>
      <c r="CO2260" s="1231"/>
      <c r="CP2260" s="1227"/>
    </row>
    <row r="2261" spans="89:94">
      <c r="CK2261" s="536"/>
      <c r="CL2261" s="536"/>
      <c r="CM2261" s="81"/>
      <c r="CN2261" s="1230"/>
      <c r="CO2261" s="1231"/>
      <c r="CP2261" s="1227"/>
    </row>
    <row r="2262" spans="89:94">
      <c r="CK2262" s="536"/>
      <c r="CL2262" s="536"/>
      <c r="CM2262" s="81"/>
      <c r="CN2262" s="1230"/>
      <c r="CO2262" s="1231"/>
      <c r="CP2262" s="1227"/>
    </row>
    <row r="2263" spans="89:94">
      <c r="CK2263" s="536"/>
      <c r="CL2263" s="536"/>
      <c r="CM2263" s="81"/>
      <c r="CN2263" s="1230"/>
      <c r="CO2263" s="1231"/>
      <c r="CP2263" s="1227"/>
    </row>
    <row r="2264" spans="89:94">
      <c r="CK2264" s="536"/>
      <c r="CL2264" s="536"/>
      <c r="CM2264" s="81"/>
      <c r="CN2264" s="1230"/>
      <c r="CO2264" s="1231"/>
      <c r="CP2264" s="1227"/>
    </row>
    <row r="2265" spans="89:94">
      <c r="CK2265" s="536"/>
      <c r="CL2265" s="536"/>
      <c r="CM2265" s="81"/>
      <c r="CN2265" s="1230"/>
      <c r="CO2265" s="1231"/>
      <c r="CP2265" s="1227"/>
    </row>
    <row r="2266" spans="89:94">
      <c r="CK2266" s="536"/>
      <c r="CL2266" s="536"/>
      <c r="CM2266" s="81"/>
      <c r="CN2266" s="1230"/>
      <c r="CO2266" s="1231"/>
      <c r="CP2266" s="1227"/>
    </row>
    <row r="2267" spans="89:94">
      <c r="CK2267" s="536"/>
      <c r="CL2267" s="536"/>
      <c r="CM2267" s="81"/>
      <c r="CN2267" s="1230"/>
      <c r="CO2267" s="1231"/>
      <c r="CP2267" s="1227"/>
    </row>
    <row r="2268" spans="89:94">
      <c r="CK2268" s="536"/>
      <c r="CL2268" s="536"/>
      <c r="CM2268" s="81"/>
      <c r="CN2268" s="1230"/>
      <c r="CO2268" s="1231"/>
      <c r="CP2268" s="1227"/>
    </row>
    <row r="2269" spans="89:94">
      <c r="CK2269" s="536"/>
      <c r="CL2269" s="536"/>
      <c r="CM2269" s="81"/>
      <c r="CN2269" s="1230"/>
      <c r="CO2269" s="1231"/>
      <c r="CP2269" s="1227"/>
    </row>
    <row r="2270" spans="89:94">
      <c r="CK2270" s="536"/>
      <c r="CL2270" s="536"/>
      <c r="CM2270" s="81"/>
      <c r="CN2270" s="1230"/>
      <c r="CO2270" s="1231"/>
      <c r="CP2270" s="1227"/>
    </row>
    <row r="2271" spans="89:94">
      <c r="CK2271" s="536"/>
      <c r="CL2271" s="536"/>
      <c r="CM2271" s="81"/>
      <c r="CN2271" s="1230"/>
      <c r="CO2271" s="1231"/>
      <c r="CP2271" s="1227"/>
    </row>
    <row r="2272" spans="89:94">
      <c r="CK2272" s="536"/>
      <c r="CL2272" s="536"/>
      <c r="CM2272" s="81"/>
      <c r="CN2272" s="1230"/>
      <c r="CO2272" s="1231"/>
      <c r="CP2272" s="1227"/>
    </row>
    <row r="2273" spans="89:94">
      <c r="CK2273" s="536"/>
      <c r="CL2273" s="536"/>
      <c r="CM2273" s="81"/>
      <c r="CN2273" s="1230"/>
      <c r="CO2273" s="1231"/>
      <c r="CP2273" s="1227"/>
    </row>
    <row r="2274" spans="89:94">
      <c r="CK2274" s="536"/>
      <c r="CL2274" s="536"/>
      <c r="CM2274" s="81"/>
      <c r="CN2274" s="1230"/>
      <c r="CO2274" s="1231"/>
      <c r="CP2274" s="1227"/>
    </row>
    <row r="2275" spans="89:94">
      <c r="CK2275" s="536"/>
      <c r="CL2275" s="536"/>
      <c r="CM2275" s="81"/>
      <c r="CN2275" s="1230"/>
      <c r="CO2275" s="1231"/>
      <c r="CP2275" s="1227"/>
    </row>
    <row r="2276" spans="89:94">
      <c r="CK2276" s="536"/>
      <c r="CL2276" s="536"/>
      <c r="CM2276" s="81"/>
      <c r="CN2276" s="1230"/>
      <c r="CO2276" s="1231"/>
      <c r="CP2276" s="1227"/>
    </row>
    <row r="2277" spans="89:94">
      <c r="CK2277" s="536"/>
      <c r="CL2277" s="536"/>
      <c r="CM2277" s="81"/>
      <c r="CN2277" s="1230"/>
      <c r="CO2277" s="1231"/>
      <c r="CP2277" s="1227"/>
    </row>
    <row r="2278" spans="89:94">
      <c r="CK2278" s="536"/>
      <c r="CL2278" s="536"/>
      <c r="CM2278" s="81"/>
      <c r="CN2278" s="1230"/>
      <c r="CO2278" s="1231"/>
      <c r="CP2278" s="1227"/>
    </row>
    <row r="2279" spans="89:94">
      <c r="CK2279" s="536"/>
      <c r="CL2279" s="536"/>
      <c r="CM2279" s="81"/>
      <c r="CN2279" s="1230"/>
      <c r="CO2279" s="1231"/>
      <c r="CP2279" s="1227"/>
    </row>
    <row r="2280" spans="89:94">
      <c r="CK2280" s="536"/>
      <c r="CL2280" s="536"/>
      <c r="CM2280" s="81"/>
      <c r="CN2280" s="1230"/>
      <c r="CO2280" s="1231"/>
      <c r="CP2280" s="1227"/>
    </row>
    <row r="2281" spans="89:94">
      <c r="CK2281" s="536"/>
      <c r="CL2281" s="536"/>
      <c r="CM2281" s="81"/>
      <c r="CN2281" s="1230"/>
      <c r="CO2281" s="1231"/>
      <c r="CP2281" s="1227"/>
    </row>
    <row r="2282" spans="89:94">
      <c r="CK2282" s="536"/>
      <c r="CL2282" s="536"/>
      <c r="CM2282" s="81"/>
      <c r="CN2282" s="1230"/>
      <c r="CO2282" s="1231"/>
      <c r="CP2282" s="1227"/>
    </row>
    <row r="2283" spans="89:94">
      <c r="CK2283" s="536"/>
      <c r="CL2283" s="536"/>
      <c r="CM2283" s="81"/>
      <c r="CN2283" s="1230"/>
      <c r="CO2283" s="1231"/>
      <c r="CP2283" s="1227"/>
    </row>
    <row r="2284" spans="89:94">
      <c r="CK2284" s="536"/>
      <c r="CL2284" s="536"/>
      <c r="CM2284" s="81"/>
      <c r="CN2284" s="1230"/>
      <c r="CO2284" s="1231"/>
      <c r="CP2284" s="1227"/>
    </row>
    <row r="2285" spans="89:94">
      <c r="CK2285" s="536"/>
      <c r="CL2285" s="536"/>
      <c r="CM2285" s="81"/>
      <c r="CN2285" s="1230"/>
      <c r="CO2285" s="1231"/>
      <c r="CP2285" s="1227"/>
    </row>
    <row r="2286" spans="89:94">
      <c r="CK2286" s="536"/>
      <c r="CL2286" s="536"/>
      <c r="CM2286" s="81"/>
      <c r="CN2286" s="1230"/>
      <c r="CO2286" s="1231"/>
      <c r="CP2286" s="1227"/>
    </row>
    <row r="2287" spans="89:94">
      <c r="CK2287" s="536"/>
      <c r="CL2287" s="536"/>
      <c r="CM2287" s="81"/>
      <c r="CN2287" s="1230"/>
      <c r="CO2287" s="1231"/>
      <c r="CP2287" s="1227"/>
    </row>
    <row r="2288" spans="89:94">
      <c r="CK2288" s="536"/>
      <c r="CL2288" s="536"/>
      <c r="CM2288" s="81"/>
      <c r="CN2288" s="1230"/>
      <c r="CO2288" s="1231"/>
      <c r="CP2288" s="1227"/>
    </row>
    <row r="2289" spans="89:94">
      <c r="CK2289" s="536"/>
      <c r="CL2289" s="536"/>
      <c r="CM2289" s="81"/>
      <c r="CN2289" s="1230"/>
      <c r="CO2289" s="1231"/>
      <c r="CP2289" s="1227"/>
    </row>
    <row r="2290" spans="89:94">
      <c r="CK2290" s="536"/>
      <c r="CL2290" s="536"/>
      <c r="CM2290" s="81"/>
      <c r="CN2290" s="1230"/>
      <c r="CO2290" s="1231"/>
      <c r="CP2290" s="1227"/>
    </row>
    <row r="2291" spans="89:94">
      <c r="CK2291" s="536"/>
      <c r="CL2291" s="536"/>
      <c r="CM2291" s="81"/>
      <c r="CN2291" s="1230"/>
      <c r="CO2291" s="1231"/>
      <c r="CP2291" s="1227"/>
    </row>
    <row r="2292" spans="89:94">
      <c r="CK2292" s="536"/>
      <c r="CL2292" s="536"/>
      <c r="CM2292" s="81"/>
      <c r="CN2292" s="1230"/>
      <c r="CO2292" s="1231"/>
      <c r="CP2292" s="1227"/>
    </row>
    <row r="2293" spans="89:94">
      <c r="CK2293" s="536"/>
      <c r="CL2293" s="536"/>
      <c r="CM2293" s="81"/>
      <c r="CN2293" s="1230"/>
      <c r="CO2293" s="1231"/>
      <c r="CP2293" s="1227"/>
    </row>
    <row r="2294" spans="89:94">
      <c r="CK2294" s="536"/>
      <c r="CL2294" s="536"/>
      <c r="CM2294" s="81"/>
      <c r="CN2294" s="1230"/>
      <c r="CO2294" s="1231"/>
      <c r="CP2294" s="1227"/>
    </row>
    <row r="2295" spans="89:94">
      <c r="CK2295" s="536"/>
      <c r="CL2295" s="536"/>
      <c r="CM2295" s="81"/>
      <c r="CN2295" s="1230"/>
      <c r="CO2295" s="1231"/>
      <c r="CP2295" s="1227"/>
    </row>
    <row r="2296" spans="89:94">
      <c r="CK2296" s="536"/>
      <c r="CL2296" s="536"/>
      <c r="CM2296" s="81"/>
      <c r="CN2296" s="1230"/>
      <c r="CO2296" s="1231"/>
      <c r="CP2296" s="1227"/>
    </row>
    <row r="2297" spans="89:94">
      <c r="CK2297" s="536"/>
      <c r="CL2297" s="536"/>
      <c r="CM2297" s="81"/>
      <c r="CN2297" s="1230"/>
      <c r="CO2297" s="1231"/>
      <c r="CP2297" s="1227"/>
    </row>
    <row r="2298" spans="89:94">
      <c r="CK2298" s="536"/>
      <c r="CL2298" s="536"/>
      <c r="CM2298" s="81"/>
      <c r="CN2298" s="1230"/>
      <c r="CO2298" s="1231"/>
      <c r="CP2298" s="1227"/>
    </row>
    <row r="2299" spans="89:94">
      <c r="CK2299" s="536"/>
      <c r="CL2299" s="536"/>
      <c r="CM2299" s="81"/>
      <c r="CN2299" s="1230"/>
      <c r="CO2299" s="1231"/>
      <c r="CP2299" s="1227"/>
    </row>
    <row r="2300" spans="89:94">
      <c r="CK2300" s="536"/>
      <c r="CL2300" s="536"/>
      <c r="CM2300" s="81"/>
      <c r="CN2300" s="1230"/>
      <c r="CO2300" s="1231"/>
      <c r="CP2300" s="1227"/>
    </row>
    <row r="2301" spans="89:94">
      <c r="CK2301" s="536"/>
      <c r="CL2301" s="536"/>
      <c r="CM2301" s="81"/>
      <c r="CN2301" s="1230"/>
      <c r="CO2301" s="1231"/>
      <c r="CP2301" s="1227"/>
    </row>
    <row r="2302" spans="89:94">
      <c r="CK2302" s="536"/>
      <c r="CL2302" s="536"/>
      <c r="CM2302" s="81"/>
      <c r="CN2302" s="1230"/>
      <c r="CO2302" s="1231"/>
      <c r="CP2302" s="1227"/>
    </row>
    <row r="2303" spans="89:94">
      <c r="CK2303" s="536"/>
      <c r="CL2303" s="536"/>
      <c r="CM2303" s="81"/>
      <c r="CN2303" s="1230"/>
      <c r="CO2303" s="1231"/>
      <c r="CP2303" s="1227"/>
    </row>
    <row r="2304" spans="89:94">
      <c r="CK2304" s="536"/>
      <c r="CL2304" s="536"/>
      <c r="CM2304" s="81"/>
      <c r="CN2304" s="1230"/>
      <c r="CO2304" s="1231"/>
      <c r="CP2304" s="1227"/>
    </row>
    <row r="2305" spans="89:94">
      <c r="CK2305" s="536"/>
      <c r="CL2305" s="536"/>
      <c r="CM2305" s="81"/>
      <c r="CN2305" s="1230"/>
      <c r="CO2305" s="1231"/>
      <c r="CP2305" s="1227"/>
    </row>
    <row r="2306" spans="89:94">
      <c r="CK2306" s="536"/>
      <c r="CL2306" s="536"/>
      <c r="CM2306" s="81"/>
      <c r="CN2306" s="1230"/>
      <c r="CO2306" s="1231"/>
      <c r="CP2306" s="1227"/>
    </row>
    <row r="2307" spans="89:94">
      <c r="CK2307" s="536"/>
      <c r="CL2307" s="536"/>
      <c r="CM2307" s="81"/>
      <c r="CN2307" s="1230"/>
      <c r="CO2307" s="1231"/>
      <c r="CP2307" s="1227"/>
    </row>
    <row r="2308" spans="89:94">
      <c r="CK2308" s="536"/>
      <c r="CL2308" s="536"/>
      <c r="CM2308" s="81"/>
      <c r="CN2308" s="1230"/>
      <c r="CO2308" s="1231"/>
      <c r="CP2308" s="1227"/>
    </row>
    <row r="2309" spans="89:94">
      <c r="CK2309" s="536"/>
      <c r="CL2309" s="536"/>
      <c r="CM2309" s="81"/>
      <c r="CN2309" s="1230"/>
      <c r="CO2309" s="1231"/>
      <c r="CP2309" s="1227"/>
    </row>
    <row r="2310" spans="89:94">
      <c r="CK2310" s="536"/>
      <c r="CL2310" s="536"/>
      <c r="CM2310" s="81"/>
      <c r="CN2310" s="1230"/>
      <c r="CO2310" s="1231"/>
      <c r="CP2310" s="1227"/>
    </row>
    <row r="2311" spans="89:94">
      <c r="CK2311" s="536"/>
      <c r="CL2311" s="536"/>
      <c r="CM2311" s="81"/>
      <c r="CN2311" s="1230"/>
      <c r="CO2311" s="1231"/>
      <c r="CP2311" s="1227"/>
    </row>
    <row r="2312" spans="89:94">
      <c r="CK2312" s="536"/>
      <c r="CL2312" s="536"/>
      <c r="CM2312" s="81"/>
      <c r="CN2312" s="1230"/>
      <c r="CO2312" s="1231"/>
      <c r="CP2312" s="1227"/>
    </row>
    <row r="2313" spans="89:94">
      <c r="CK2313" s="536"/>
      <c r="CL2313" s="536"/>
      <c r="CM2313" s="81"/>
      <c r="CN2313" s="1230"/>
      <c r="CO2313" s="1231"/>
      <c r="CP2313" s="1227"/>
    </row>
    <row r="2314" spans="89:94">
      <c r="CK2314" s="536"/>
      <c r="CL2314" s="536"/>
      <c r="CM2314" s="81"/>
      <c r="CN2314" s="1230"/>
      <c r="CO2314" s="1231"/>
      <c r="CP2314" s="1227"/>
    </row>
    <row r="2315" spans="89:94">
      <c r="CK2315" s="536"/>
      <c r="CL2315" s="536"/>
      <c r="CM2315" s="81"/>
      <c r="CN2315" s="1230"/>
      <c r="CO2315" s="1231"/>
      <c r="CP2315" s="1227"/>
    </row>
    <row r="2316" spans="89:94">
      <c r="CK2316" s="536"/>
      <c r="CL2316" s="536"/>
      <c r="CM2316" s="81"/>
      <c r="CN2316" s="1230"/>
      <c r="CO2316" s="1231"/>
      <c r="CP2316" s="1227"/>
    </row>
    <row r="2317" spans="89:94">
      <c r="CK2317" s="536"/>
      <c r="CL2317" s="536"/>
      <c r="CM2317" s="81"/>
      <c r="CN2317" s="1230"/>
      <c r="CO2317" s="1231"/>
      <c r="CP2317" s="1227"/>
    </row>
    <row r="2318" spans="89:94">
      <c r="CK2318" s="536"/>
      <c r="CL2318" s="536"/>
      <c r="CM2318" s="81"/>
      <c r="CN2318" s="1230"/>
      <c r="CO2318" s="1231"/>
      <c r="CP2318" s="1227"/>
    </row>
    <row r="2319" spans="89:94">
      <c r="CK2319" s="536"/>
      <c r="CL2319" s="536"/>
      <c r="CM2319" s="81"/>
      <c r="CN2319" s="1230"/>
      <c r="CO2319" s="1231"/>
      <c r="CP2319" s="1227"/>
    </row>
    <row r="2320" spans="89:94">
      <c r="CK2320" s="536"/>
      <c r="CL2320" s="536"/>
      <c r="CM2320" s="81"/>
      <c r="CN2320" s="1230"/>
      <c r="CO2320" s="1231"/>
      <c r="CP2320" s="1227"/>
    </row>
    <row r="2321" spans="89:94">
      <c r="CK2321" s="536"/>
      <c r="CL2321" s="536"/>
      <c r="CM2321" s="81"/>
      <c r="CN2321" s="1230"/>
      <c r="CO2321" s="1231"/>
      <c r="CP2321" s="1227"/>
    </row>
    <row r="2322" spans="89:94">
      <c r="CK2322" s="536"/>
      <c r="CL2322" s="536"/>
      <c r="CM2322" s="81"/>
      <c r="CN2322" s="1230"/>
      <c r="CO2322" s="1231"/>
      <c r="CP2322" s="1227"/>
    </row>
    <row r="2323" spans="89:94">
      <c r="CK2323" s="536"/>
      <c r="CL2323" s="536"/>
      <c r="CM2323" s="81"/>
      <c r="CN2323" s="1230"/>
      <c r="CO2323" s="1231"/>
      <c r="CP2323" s="1227"/>
    </row>
    <row r="2324" spans="89:94">
      <c r="CK2324" s="536"/>
      <c r="CL2324" s="536"/>
      <c r="CM2324" s="81"/>
      <c r="CN2324" s="1230"/>
      <c r="CO2324" s="1231"/>
      <c r="CP2324" s="1227"/>
    </row>
    <row r="2325" spans="89:94">
      <c r="CK2325" s="536"/>
      <c r="CL2325" s="536"/>
      <c r="CM2325" s="81"/>
      <c r="CN2325" s="1230"/>
      <c r="CO2325" s="1231"/>
      <c r="CP2325" s="1227"/>
    </row>
    <row r="2326" spans="89:94">
      <c r="CK2326" s="536"/>
      <c r="CL2326" s="536"/>
      <c r="CM2326" s="81"/>
      <c r="CN2326" s="1230"/>
      <c r="CO2326" s="1231"/>
      <c r="CP2326" s="1227"/>
    </row>
    <row r="2327" spans="89:94">
      <c r="CK2327" s="536"/>
      <c r="CL2327" s="536"/>
      <c r="CM2327" s="81"/>
      <c r="CN2327" s="1230"/>
      <c r="CO2327" s="1231"/>
      <c r="CP2327" s="1227"/>
    </row>
    <row r="2328" spans="89:94">
      <c r="CK2328" s="536"/>
      <c r="CL2328" s="536"/>
      <c r="CM2328" s="81"/>
      <c r="CN2328" s="1230"/>
      <c r="CO2328" s="1231"/>
      <c r="CP2328" s="1227"/>
    </row>
    <row r="2329" spans="89:94">
      <c r="CK2329" s="536"/>
      <c r="CL2329" s="536"/>
      <c r="CM2329" s="81"/>
      <c r="CN2329" s="1230"/>
      <c r="CO2329" s="1231"/>
      <c r="CP2329" s="1227"/>
    </row>
    <row r="2330" spans="89:94">
      <c r="CK2330" s="536"/>
      <c r="CL2330" s="536"/>
      <c r="CM2330" s="81"/>
      <c r="CN2330" s="1230"/>
      <c r="CO2330" s="1231"/>
      <c r="CP2330" s="1227"/>
    </row>
    <row r="2331" spans="89:94">
      <c r="CK2331" s="536"/>
      <c r="CL2331" s="536"/>
      <c r="CM2331" s="81"/>
      <c r="CN2331" s="1230"/>
      <c r="CO2331" s="1231"/>
      <c r="CP2331" s="1227"/>
    </row>
    <row r="2332" spans="89:94">
      <c r="CK2332" s="536"/>
      <c r="CL2332" s="536"/>
      <c r="CM2332" s="81"/>
      <c r="CN2332" s="1230"/>
      <c r="CO2332" s="1231"/>
      <c r="CP2332" s="1227"/>
    </row>
    <row r="2333" spans="89:94">
      <c r="CK2333" s="536"/>
      <c r="CL2333" s="536"/>
      <c r="CM2333" s="81"/>
      <c r="CN2333" s="1230"/>
      <c r="CO2333" s="1231"/>
      <c r="CP2333" s="1227"/>
    </row>
    <row r="2334" spans="89:94">
      <c r="CK2334" s="536"/>
      <c r="CL2334" s="536"/>
      <c r="CM2334" s="81"/>
      <c r="CN2334" s="1230"/>
      <c r="CO2334" s="1231"/>
      <c r="CP2334" s="1227"/>
    </row>
    <row r="2335" spans="89:94">
      <c r="CK2335" s="536"/>
      <c r="CL2335" s="536"/>
      <c r="CM2335" s="81"/>
      <c r="CN2335" s="1230"/>
      <c r="CO2335" s="1231"/>
      <c r="CP2335" s="1227"/>
    </row>
    <row r="2336" spans="89:94">
      <c r="CK2336" s="536"/>
      <c r="CL2336" s="536"/>
      <c r="CM2336" s="81"/>
      <c r="CN2336" s="1230"/>
      <c r="CO2336" s="1231"/>
      <c r="CP2336" s="1227"/>
    </row>
    <row r="2337" spans="89:94">
      <c r="CK2337" s="536"/>
      <c r="CL2337" s="536"/>
      <c r="CM2337" s="81"/>
      <c r="CN2337" s="1230"/>
      <c r="CO2337" s="1231"/>
      <c r="CP2337" s="1227"/>
    </row>
    <row r="2338" spans="89:94">
      <c r="CK2338" s="536"/>
      <c r="CL2338" s="536"/>
      <c r="CM2338" s="81"/>
      <c r="CN2338" s="1230"/>
      <c r="CO2338" s="1231"/>
      <c r="CP2338" s="1227"/>
    </row>
    <row r="2339" spans="89:94">
      <c r="CK2339" s="536"/>
      <c r="CL2339" s="536"/>
      <c r="CM2339" s="81"/>
      <c r="CN2339" s="1230"/>
      <c r="CO2339" s="1231"/>
      <c r="CP2339" s="1227"/>
    </row>
    <row r="2340" spans="89:94">
      <c r="CK2340" s="536"/>
      <c r="CL2340" s="536"/>
      <c r="CM2340" s="81"/>
      <c r="CN2340" s="1230"/>
      <c r="CO2340" s="1231"/>
      <c r="CP2340" s="1227"/>
    </row>
    <row r="2341" spans="89:94">
      <c r="CK2341" s="536"/>
      <c r="CL2341" s="536"/>
      <c r="CM2341" s="81"/>
      <c r="CN2341" s="1230"/>
      <c r="CO2341" s="1231"/>
      <c r="CP2341" s="1227"/>
    </row>
    <row r="2342" spans="89:94">
      <c r="CK2342" s="536"/>
      <c r="CL2342" s="536"/>
      <c r="CM2342" s="81"/>
      <c r="CN2342" s="1230"/>
      <c r="CO2342" s="1231"/>
      <c r="CP2342" s="1227"/>
    </row>
    <row r="2343" spans="89:94">
      <c r="CK2343" s="536"/>
      <c r="CL2343" s="536"/>
      <c r="CM2343" s="81"/>
      <c r="CN2343" s="1230"/>
      <c r="CO2343" s="1231"/>
      <c r="CP2343" s="1227"/>
    </row>
    <row r="2344" spans="89:94">
      <c r="CK2344" s="536"/>
      <c r="CL2344" s="536"/>
      <c r="CM2344" s="81"/>
      <c r="CN2344" s="1230"/>
      <c r="CO2344" s="1231"/>
      <c r="CP2344" s="1227"/>
    </row>
    <row r="2345" spans="89:94">
      <c r="CK2345" s="536"/>
      <c r="CL2345" s="536"/>
      <c r="CM2345" s="81"/>
      <c r="CN2345" s="1230"/>
      <c r="CO2345" s="1231"/>
      <c r="CP2345" s="1227"/>
    </row>
    <row r="2346" spans="89:94">
      <c r="CK2346" s="536"/>
      <c r="CL2346" s="536"/>
      <c r="CM2346" s="81"/>
      <c r="CN2346" s="1230"/>
      <c r="CO2346" s="1231"/>
      <c r="CP2346" s="1227"/>
    </row>
    <row r="2347" spans="89:94">
      <c r="CK2347" s="536"/>
      <c r="CL2347" s="536"/>
      <c r="CM2347" s="81"/>
      <c r="CN2347" s="1230"/>
      <c r="CO2347" s="1231"/>
      <c r="CP2347" s="1227"/>
    </row>
    <row r="2348" spans="89:94">
      <c r="CK2348" s="536"/>
      <c r="CL2348" s="536"/>
      <c r="CM2348" s="81"/>
      <c r="CN2348" s="1230"/>
      <c r="CO2348" s="1231"/>
      <c r="CP2348" s="1227"/>
    </row>
    <row r="2349" spans="89:94">
      <c r="CK2349" s="536"/>
      <c r="CL2349" s="536"/>
      <c r="CM2349" s="81"/>
      <c r="CN2349" s="1230"/>
      <c r="CO2349" s="1231"/>
      <c r="CP2349" s="1227"/>
    </row>
    <row r="2350" spans="89:94">
      <c r="CK2350" s="536"/>
      <c r="CL2350" s="536"/>
      <c r="CM2350" s="81"/>
      <c r="CN2350" s="1230"/>
      <c r="CO2350" s="1231"/>
      <c r="CP2350" s="1227"/>
    </row>
    <row r="2351" spans="89:94">
      <c r="CK2351" s="536"/>
      <c r="CL2351" s="536"/>
      <c r="CM2351" s="81"/>
      <c r="CN2351" s="1230"/>
      <c r="CO2351" s="1231"/>
      <c r="CP2351" s="1227"/>
    </row>
    <row r="2352" spans="89:94">
      <c r="CK2352" s="536"/>
      <c r="CL2352" s="536"/>
      <c r="CM2352" s="81"/>
      <c r="CN2352" s="1230"/>
      <c r="CO2352" s="1231"/>
      <c r="CP2352" s="1227"/>
    </row>
    <row r="2353" spans="89:94">
      <c r="CK2353" s="536"/>
      <c r="CL2353" s="536"/>
      <c r="CM2353" s="81"/>
      <c r="CN2353" s="1230"/>
      <c r="CO2353" s="1231"/>
      <c r="CP2353" s="1227"/>
    </row>
    <row r="2354" spans="89:94">
      <c r="CK2354" s="536"/>
      <c r="CL2354" s="536"/>
      <c r="CM2354" s="81"/>
      <c r="CN2354" s="1230"/>
      <c r="CO2354" s="1231"/>
      <c r="CP2354" s="1227"/>
    </row>
    <row r="2355" spans="89:94">
      <c r="CK2355" s="536"/>
      <c r="CL2355" s="536"/>
      <c r="CM2355" s="81"/>
      <c r="CN2355" s="1230"/>
      <c r="CO2355" s="1231"/>
      <c r="CP2355" s="1227"/>
    </row>
    <row r="2356" spans="89:94">
      <c r="CK2356" s="536"/>
      <c r="CL2356" s="536"/>
      <c r="CM2356" s="81"/>
      <c r="CN2356" s="1230"/>
      <c r="CO2356" s="1231"/>
      <c r="CP2356" s="1227"/>
    </row>
    <row r="2357" spans="89:94">
      <c r="CK2357" s="536"/>
      <c r="CL2357" s="536"/>
      <c r="CM2357" s="81"/>
      <c r="CN2357" s="1230"/>
      <c r="CO2357" s="1231"/>
      <c r="CP2357" s="1227"/>
    </row>
    <row r="2358" spans="89:94">
      <c r="CK2358" s="536"/>
      <c r="CL2358" s="536"/>
      <c r="CM2358" s="81"/>
      <c r="CN2358" s="1230"/>
      <c r="CO2358" s="1231"/>
      <c r="CP2358" s="1227"/>
    </row>
    <row r="2359" spans="89:94">
      <c r="CK2359" s="536"/>
      <c r="CL2359" s="536"/>
      <c r="CM2359" s="81"/>
      <c r="CN2359" s="1230"/>
      <c r="CO2359" s="1231"/>
      <c r="CP2359" s="1227"/>
    </row>
    <row r="2360" spans="89:94">
      <c r="CK2360" s="536"/>
      <c r="CL2360" s="536"/>
      <c r="CM2360" s="81"/>
      <c r="CN2360" s="1230"/>
      <c r="CO2360" s="1231"/>
      <c r="CP2360" s="1227"/>
    </row>
    <row r="2361" spans="89:94">
      <c r="CK2361" s="536"/>
      <c r="CL2361" s="536"/>
      <c r="CM2361" s="81"/>
      <c r="CN2361" s="1230"/>
      <c r="CO2361" s="1231"/>
      <c r="CP2361" s="1227"/>
    </row>
    <row r="2362" spans="89:94">
      <c r="CK2362" s="536"/>
      <c r="CL2362" s="536"/>
      <c r="CM2362" s="81"/>
      <c r="CN2362" s="1230"/>
      <c r="CO2362" s="1231"/>
      <c r="CP2362" s="1227"/>
    </row>
    <row r="2363" spans="89:94">
      <c r="CK2363" s="536"/>
      <c r="CL2363" s="536"/>
      <c r="CM2363" s="81"/>
      <c r="CN2363" s="1230"/>
      <c r="CO2363" s="1231"/>
      <c r="CP2363" s="1227"/>
    </row>
    <row r="2364" spans="89:94">
      <c r="CK2364" s="536"/>
      <c r="CL2364" s="536"/>
      <c r="CM2364" s="81"/>
      <c r="CN2364" s="1230"/>
      <c r="CO2364" s="1231"/>
      <c r="CP2364" s="1227"/>
    </row>
    <row r="2365" spans="89:94">
      <c r="CK2365" s="536"/>
      <c r="CL2365" s="536"/>
      <c r="CM2365" s="81"/>
      <c r="CN2365" s="1230"/>
      <c r="CO2365" s="1231"/>
      <c r="CP2365" s="1227"/>
    </row>
    <row r="2366" spans="89:94">
      <c r="CK2366" s="536"/>
      <c r="CL2366" s="536"/>
      <c r="CM2366" s="81"/>
      <c r="CN2366" s="1230"/>
      <c r="CO2366" s="1231"/>
      <c r="CP2366" s="1227"/>
    </row>
  </sheetData>
  <dataConsolidate/>
  <mergeCells count="70">
    <mergeCell ref="H9:H10"/>
    <mergeCell ref="K4:BR5"/>
    <mergeCell ref="K7:Q7"/>
    <mergeCell ref="R7:X7"/>
    <mergeCell ref="Y7:AE7"/>
    <mergeCell ref="AF7:AL7"/>
    <mergeCell ref="AM7:AS7"/>
    <mergeCell ref="AT7:AZ7"/>
    <mergeCell ref="BA7:BG7"/>
    <mergeCell ref="BH7:BN7"/>
    <mergeCell ref="BO7:BU7"/>
    <mergeCell ref="C9:C10"/>
    <mergeCell ref="D9:D10"/>
    <mergeCell ref="E9:E10"/>
    <mergeCell ref="F9:F10"/>
    <mergeCell ref="G9:G10"/>
    <mergeCell ref="CP9:CP10"/>
    <mergeCell ref="BV7:CC7"/>
    <mergeCell ref="K8:W8"/>
    <mergeCell ref="X8:AX8"/>
    <mergeCell ref="AY8:CC8"/>
    <mergeCell ref="DG10:DI10"/>
    <mergeCell ref="DJ10:DL10"/>
    <mergeCell ref="DM10:DO10"/>
    <mergeCell ref="DP10:DR10"/>
    <mergeCell ref="C19:J19"/>
    <mergeCell ref="CQ9:CQ10"/>
    <mergeCell ref="CR9:CR10"/>
    <mergeCell ref="CT9:CU9"/>
    <mergeCell ref="CX10:CZ10"/>
    <mergeCell ref="DA10:DC10"/>
    <mergeCell ref="DD10:DF10"/>
    <mergeCell ref="I9:I10"/>
    <mergeCell ref="J9:J10"/>
    <mergeCell ref="CH9:CJ9"/>
    <mergeCell ref="CM9:CM10"/>
    <mergeCell ref="CO9:CO10"/>
    <mergeCell ref="DM21:DO21"/>
    <mergeCell ref="DP21:DR21"/>
    <mergeCell ref="C54:J54"/>
    <mergeCell ref="CX56:CZ56"/>
    <mergeCell ref="DA56:DC56"/>
    <mergeCell ref="DD56:DF56"/>
    <mergeCell ref="DG56:DI56"/>
    <mergeCell ref="DJ56:DL56"/>
    <mergeCell ref="DM56:DO56"/>
    <mergeCell ref="DP56:DR56"/>
    <mergeCell ref="CX21:CZ21"/>
    <mergeCell ref="DA21:DC21"/>
    <mergeCell ref="DD21:DF21"/>
    <mergeCell ref="DG21:DI21"/>
    <mergeCell ref="DJ21:DL21"/>
    <mergeCell ref="C75:J75"/>
    <mergeCell ref="CX77:CZ77"/>
    <mergeCell ref="DA77:DC77"/>
    <mergeCell ref="DD77:DF77"/>
    <mergeCell ref="DG77:DI77"/>
    <mergeCell ref="DP103:DR103"/>
    <mergeCell ref="I104:J104"/>
    <mergeCell ref="DM77:DO77"/>
    <mergeCell ref="DP77:DR77"/>
    <mergeCell ref="C101:J101"/>
    <mergeCell ref="C103:J103"/>
    <mergeCell ref="CX103:CZ103"/>
    <mergeCell ref="DA103:DC103"/>
    <mergeCell ref="DD103:DF103"/>
    <mergeCell ref="DG103:DI103"/>
    <mergeCell ref="DJ103:DL103"/>
    <mergeCell ref="DM103:DO103"/>
    <mergeCell ref="DJ77:DL77"/>
  </mergeCells>
  <printOptions horizontalCentered="1" verticalCentered="1"/>
  <pageMargins left="0.78740157480314965" right="0.78740157480314965" top="0.23622047244094491" bottom="0.6692913385826772" header="0" footer="0.70866141732283472"/>
  <pageSetup paperSize="9" scale="29" fitToHeight="2" orientation="landscape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7D30-7244-4E8C-BF62-7C53B3081D01}">
  <sheetPr>
    <pageSetUpPr fitToPage="1"/>
  </sheetPr>
  <dimension ref="A1:EA117"/>
  <sheetViews>
    <sheetView showGridLines="0" zoomScale="60" zoomScaleNormal="60" zoomScaleSheetLayoutView="48" workbookViewId="0">
      <selection activeCell="BJ103" sqref="BJ103"/>
    </sheetView>
  </sheetViews>
  <sheetFormatPr defaultColWidth="15.42578125" defaultRowHeight="18.600000000000001"/>
  <cols>
    <col min="1" max="1" width="1.42578125" style="1052" customWidth="1"/>
    <col min="2" max="2" width="2.42578125" style="866" customWidth="1"/>
    <col min="3" max="3" width="36.85546875" style="866" customWidth="1"/>
    <col min="4" max="4" width="14.42578125" style="866" customWidth="1"/>
    <col min="5" max="5" width="23.7109375" style="866" customWidth="1"/>
    <col min="6" max="6" width="9.42578125" style="866" customWidth="1"/>
    <col min="7" max="7" width="10.42578125" style="866" customWidth="1"/>
    <col min="8" max="8" width="22.42578125" style="866" hidden="1" customWidth="1"/>
    <col min="9" max="9" width="21.42578125" style="866" customWidth="1"/>
    <col min="10" max="10" width="49" style="866" hidden="1" customWidth="1"/>
    <col min="11" max="11" width="8.85546875" style="866" customWidth="1"/>
    <col min="12" max="15" width="4.85546875" style="867" hidden="1" customWidth="1"/>
    <col min="16" max="17" width="4.85546875" style="866" hidden="1" customWidth="1"/>
    <col min="18" max="22" width="4.85546875" style="867" hidden="1" customWidth="1"/>
    <col min="23" max="24" width="4.85546875" style="866" hidden="1" customWidth="1"/>
    <col min="25" max="29" width="4.85546875" style="867" hidden="1" customWidth="1"/>
    <col min="30" max="31" width="4.85546875" style="866" customWidth="1"/>
    <col min="32" max="36" width="4.85546875" style="867" customWidth="1"/>
    <col min="37" max="38" width="4.85546875" style="866" customWidth="1"/>
    <col min="39" max="70" width="4.85546875" style="867" customWidth="1"/>
    <col min="71" max="71" width="14.42578125" style="866" customWidth="1"/>
    <col min="72" max="73" width="5.42578125" style="868" hidden="1" customWidth="1"/>
    <col min="74" max="76" width="7" style="869" hidden="1" customWidth="1"/>
    <col min="77" max="77" width="13.140625" style="870" hidden="1" customWidth="1"/>
    <col min="78" max="79" width="13.140625" style="869" hidden="1" customWidth="1"/>
    <col min="80" max="80" width="13.42578125" style="1153" hidden="1" customWidth="1"/>
    <col min="81" max="81" width="13.42578125" style="872" hidden="1" customWidth="1"/>
    <col min="82" max="83" width="13.42578125" style="873" hidden="1" customWidth="1"/>
    <col min="84" max="84" width="18.42578125" style="874" customWidth="1"/>
    <col min="85" max="85" width="17.42578125" style="874" hidden="1" customWidth="1"/>
    <col min="86" max="86" width="17.42578125" style="874" customWidth="1"/>
    <col min="87" max="87" width="18.42578125" style="866" customWidth="1"/>
    <col min="88" max="88" width="23.42578125" style="875" hidden="1" customWidth="1"/>
    <col min="89" max="90" width="18.42578125" style="875" hidden="1" customWidth="1"/>
    <col min="91" max="91" width="16.42578125" style="876" hidden="1" customWidth="1"/>
    <col min="92" max="93" width="8.42578125" style="876" hidden="1" customWidth="1"/>
    <col min="94" max="95" width="9.42578125" style="876" hidden="1" customWidth="1"/>
    <col min="96" max="96" width="8.42578125" style="876" hidden="1" customWidth="1"/>
    <col min="97" max="97" width="9.42578125" style="876" hidden="1" customWidth="1"/>
    <col min="98" max="124" width="8.42578125" style="876" hidden="1" customWidth="1"/>
    <col min="125" max="135" width="15.42578125" style="866" customWidth="1"/>
    <col min="136" max="16384" width="15.42578125" style="866"/>
  </cols>
  <sheetData>
    <row r="1" spans="3:124">
      <c r="CB1" s="871"/>
    </row>
    <row r="2" spans="3:124">
      <c r="CB2" s="871"/>
    </row>
    <row r="3" spans="3:124">
      <c r="C3" s="877"/>
      <c r="D3" s="878"/>
      <c r="E3" s="878"/>
      <c r="F3" s="878"/>
      <c r="G3" s="878"/>
      <c r="H3" s="878"/>
      <c r="I3" s="878"/>
      <c r="J3" s="878"/>
      <c r="K3" s="878"/>
      <c r="L3" s="879"/>
      <c r="M3" s="879"/>
      <c r="N3" s="879"/>
      <c r="O3" s="879"/>
      <c r="P3" s="878"/>
      <c r="Q3" s="878"/>
      <c r="R3" s="879"/>
      <c r="S3" s="879"/>
      <c r="T3" s="879"/>
      <c r="U3" s="879"/>
      <c r="V3" s="879"/>
      <c r="W3" s="878"/>
      <c r="X3" s="878"/>
      <c r="Y3" s="879"/>
      <c r="Z3" s="879"/>
      <c r="AA3" s="879"/>
      <c r="AB3" s="879"/>
      <c r="AC3" s="879"/>
      <c r="AD3" s="878"/>
      <c r="AE3" s="878"/>
      <c r="AF3" s="879"/>
      <c r="AG3" s="879"/>
      <c r="AH3" s="879"/>
      <c r="AI3" s="879"/>
      <c r="AJ3" s="879"/>
      <c r="AK3" s="878"/>
      <c r="AL3" s="878"/>
      <c r="AM3" s="879"/>
      <c r="AN3" s="879"/>
      <c r="AO3" s="879"/>
      <c r="AP3" s="879"/>
      <c r="AQ3" s="879"/>
      <c r="AR3" s="879"/>
      <c r="AS3" s="879"/>
      <c r="AT3" s="879"/>
      <c r="AU3" s="879"/>
      <c r="AV3" s="879"/>
      <c r="AW3" s="879"/>
      <c r="AX3" s="879"/>
      <c r="AY3" s="879"/>
      <c r="AZ3" s="879"/>
      <c r="BA3" s="879"/>
      <c r="BB3" s="879"/>
      <c r="BC3" s="879"/>
      <c r="BD3" s="879"/>
      <c r="BE3" s="879"/>
      <c r="BF3" s="879"/>
      <c r="BG3" s="879"/>
      <c r="BH3" s="879"/>
      <c r="BI3" s="879"/>
      <c r="BJ3" s="879"/>
      <c r="BK3" s="879"/>
      <c r="BL3" s="879"/>
      <c r="BM3" s="879"/>
      <c r="BN3" s="879"/>
      <c r="BO3" s="879"/>
      <c r="BP3" s="879"/>
      <c r="BQ3" s="879"/>
      <c r="BR3" s="879"/>
      <c r="BS3" s="878"/>
      <c r="BT3" s="880"/>
      <c r="BU3" s="880"/>
      <c r="BV3" s="881"/>
      <c r="BW3" s="881"/>
      <c r="BX3" s="881"/>
      <c r="BY3" s="882"/>
      <c r="BZ3" s="881"/>
      <c r="CA3" s="881"/>
      <c r="CB3" s="883"/>
      <c r="CC3" s="884"/>
      <c r="CD3" s="885"/>
      <c r="CE3" s="885"/>
      <c r="CF3" s="886"/>
      <c r="CG3" s="886"/>
      <c r="CH3" s="887"/>
    </row>
    <row r="4" spans="3:124" ht="18.75" customHeight="1">
      <c r="C4" s="888" t="s">
        <v>50</v>
      </c>
      <c r="D4" s="889" t="s">
        <v>459</v>
      </c>
      <c r="G4" s="622"/>
      <c r="H4" s="622"/>
      <c r="I4" s="622"/>
      <c r="J4" s="622"/>
      <c r="K4" s="622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  <c r="Z4" s="890"/>
      <c r="AA4" s="890"/>
      <c r="AB4" s="890"/>
      <c r="AC4" s="890"/>
      <c r="AD4" s="890"/>
      <c r="AE4" s="890"/>
      <c r="AF4" s="890"/>
      <c r="AG4" s="890"/>
      <c r="AH4" s="890"/>
      <c r="AI4" s="890"/>
      <c r="AJ4" s="890"/>
      <c r="AK4" s="890"/>
      <c r="AL4" s="890"/>
      <c r="AM4" s="890"/>
      <c r="AN4" s="890"/>
      <c r="AO4" s="890"/>
      <c r="AP4" s="890"/>
      <c r="AQ4" s="890"/>
      <c r="AR4" s="890"/>
      <c r="AS4" s="890"/>
      <c r="AT4" s="890"/>
      <c r="AU4" s="890"/>
      <c r="AV4" s="890"/>
      <c r="AW4" s="890"/>
      <c r="AX4" s="890"/>
      <c r="AY4" s="890"/>
      <c r="AZ4" s="890"/>
      <c r="BA4" s="890"/>
      <c r="BB4" s="890"/>
      <c r="BC4" s="890"/>
      <c r="BD4" s="890"/>
      <c r="BE4" s="890"/>
      <c r="BF4" s="890"/>
      <c r="BG4" s="890"/>
      <c r="BH4" s="890"/>
      <c r="BI4" s="890"/>
      <c r="BJ4" s="890"/>
      <c r="BK4" s="890"/>
      <c r="BL4" s="890"/>
      <c r="BM4" s="890"/>
      <c r="BN4" s="890"/>
      <c r="BO4" s="890"/>
      <c r="BP4" s="890"/>
      <c r="BQ4" s="890"/>
      <c r="BR4" s="890"/>
      <c r="CB4" s="891"/>
      <c r="CC4" s="892"/>
      <c r="CH4" s="893"/>
    </row>
    <row r="5" spans="3:124" ht="18.75" customHeight="1">
      <c r="C5" s="888" t="s">
        <v>52</v>
      </c>
      <c r="D5" s="889" t="s">
        <v>460</v>
      </c>
      <c r="L5" s="890"/>
      <c r="M5" s="890"/>
      <c r="N5" s="890"/>
      <c r="O5" s="890"/>
      <c r="P5" s="890"/>
      <c r="Q5" s="890"/>
      <c r="R5" s="890"/>
      <c r="S5" s="890"/>
      <c r="T5" s="890"/>
      <c r="U5" s="890"/>
      <c r="V5" s="890"/>
      <c r="W5" s="890"/>
      <c r="X5" s="890"/>
      <c r="Y5" s="890"/>
      <c r="Z5" s="890"/>
      <c r="AA5" s="890"/>
      <c r="AB5" s="890"/>
      <c r="AC5" s="890"/>
      <c r="AD5" s="890"/>
      <c r="AE5" s="890"/>
      <c r="AF5" s="890"/>
      <c r="AG5" s="890"/>
      <c r="AH5" s="890"/>
      <c r="AI5" s="890"/>
      <c r="AJ5" s="890"/>
      <c r="AK5" s="890"/>
      <c r="AL5" s="890"/>
      <c r="AM5" s="890"/>
      <c r="AN5" s="890"/>
      <c r="AO5" s="890"/>
      <c r="AP5" s="890"/>
      <c r="AQ5" s="890"/>
      <c r="AR5" s="890"/>
      <c r="AS5" s="890"/>
      <c r="AT5" s="890"/>
      <c r="AU5" s="890"/>
      <c r="AV5" s="890"/>
      <c r="AW5" s="890"/>
      <c r="AX5" s="890"/>
      <c r="AY5" s="890"/>
      <c r="AZ5" s="890"/>
      <c r="BA5" s="890"/>
      <c r="BB5" s="890"/>
      <c r="BC5" s="890"/>
      <c r="BD5" s="890"/>
      <c r="BE5" s="890"/>
      <c r="BF5" s="890"/>
      <c r="BG5" s="890"/>
      <c r="BH5" s="890"/>
      <c r="BI5" s="890"/>
      <c r="BJ5" s="890"/>
      <c r="BK5" s="890"/>
      <c r="BL5" s="890"/>
      <c r="BM5" s="890"/>
      <c r="BN5" s="890"/>
      <c r="BO5" s="890"/>
      <c r="BP5" s="890"/>
      <c r="BQ5" s="890"/>
      <c r="BR5" s="890"/>
      <c r="CB5" s="891"/>
      <c r="CC5" s="892"/>
      <c r="CH5" s="893"/>
    </row>
    <row r="6" spans="3:124" ht="18.75" customHeight="1">
      <c r="C6" s="888" t="s">
        <v>54</v>
      </c>
      <c r="D6" s="889" t="s">
        <v>271</v>
      </c>
      <c r="L6" s="890"/>
      <c r="M6" s="890"/>
      <c r="N6" s="890"/>
      <c r="O6" s="890"/>
      <c r="P6" s="890"/>
      <c r="Q6" s="890"/>
      <c r="R6" s="890"/>
      <c r="S6" s="890"/>
      <c r="T6" s="890"/>
      <c r="U6" s="890"/>
      <c r="V6" s="890"/>
      <c r="W6" s="890"/>
      <c r="X6" s="890"/>
      <c r="Y6" s="890"/>
      <c r="Z6" s="890"/>
      <c r="AA6" s="890"/>
      <c r="AB6" s="890"/>
      <c r="AC6" s="890"/>
      <c r="AD6" s="890"/>
      <c r="AE6" s="890"/>
      <c r="AF6" s="890"/>
      <c r="AG6" s="890"/>
      <c r="AH6" s="890"/>
      <c r="AI6" s="890"/>
      <c r="AJ6" s="890"/>
      <c r="AK6" s="890"/>
      <c r="AL6" s="890"/>
      <c r="AM6" s="890"/>
      <c r="AN6" s="890"/>
      <c r="AO6" s="890"/>
      <c r="AP6" s="890"/>
      <c r="AQ6" s="890"/>
      <c r="AR6" s="890"/>
      <c r="AS6" s="890"/>
      <c r="AT6" s="890"/>
      <c r="AU6" s="890"/>
      <c r="AV6" s="890"/>
      <c r="AW6" s="890"/>
      <c r="AX6" s="890"/>
      <c r="AY6" s="890"/>
      <c r="AZ6" s="890"/>
      <c r="BA6" s="890"/>
      <c r="BB6" s="890"/>
      <c r="BC6" s="890"/>
      <c r="BD6" s="890"/>
      <c r="BE6" s="890"/>
      <c r="BF6" s="890"/>
      <c r="BG6" s="890"/>
      <c r="BH6" s="890"/>
      <c r="BI6" s="890"/>
      <c r="BJ6" s="890"/>
      <c r="BK6" s="890"/>
      <c r="BL6" s="890"/>
      <c r="BM6" s="890"/>
      <c r="BN6" s="890"/>
      <c r="BO6" s="890"/>
      <c r="BP6" s="890"/>
      <c r="BQ6" s="890"/>
      <c r="BR6" s="890"/>
      <c r="CB6" s="891"/>
      <c r="CC6" s="892"/>
      <c r="CH6" s="893"/>
    </row>
    <row r="7" spans="3:124" ht="18.75" customHeight="1">
      <c r="C7" s="888" t="s">
        <v>272</v>
      </c>
      <c r="D7" s="889" t="s">
        <v>273</v>
      </c>
      <c r="E7" s="894"/>
      <c r="L7" s="895"/>
      <c r="M7" s="895"/>
      <c r="N7" s="895"/>
      <c r="O7" s="895"/>
      <c r="P7" s="895"/>
      <c r="Q7" s="895"/>
      <c r="R7" s="895"/>
      <c r="S7" s="895"/>
      <c r="T7" s="895"/>
      <c r="U7" s="895"/>
      <c r="V7" s="895"/>
      <c r="W7" s="895"/>
      <c r="X7" s="895"/>
      <c r="Y7" s="895"/>
      <c r="Z7" s="895"/>
      <c r="AA7" s="895"/>
      <c r="AB7" s="895"/>
      <c r="AC7" s="895"/>
      <c r="AD7" s="895"/>
      <c r="AE7" s="895"/>
      <c r="AF7" s="895"/>
      <c r="AG7" s="895"/>
      <c r="AH7" s="895"/>
      <c r="AI7" s="895"/>
      <c r="AJ7" s="895"/>
      <c r="AK7" s="895"/>
      <c r="AL7" s="895"/>
      <c r="AM7" s="895"/>
      <c r="AN7" s="895"/>
      <c r="AO7" s="895"/>
      <c r="AP7" s="895"/>
      <c r="AQ7" s="895"/>
      <c r="AR7" s="895"/>
      <c r="AS7" s="895"/>
      <c r="AT7" s="895"/>
      <c r="AU7" s="895"/>
      <c r="AV7" s="895"/>
      <c r="AW7" s="895"/>
      <c r="AX7" s="895"/>
      <c r="AY7" s="895"/>
      <c r="AZ7" s="895"/>
      <c r="BA7" s="895"/>
      <c r="BB7" s="895"/>
      <c r="BC7" s="895"/>
      <c r="BD7" s="895"/>
      <c r="BE7" s="895"/>
      <c r="BF7" s="895"/>
      <c r="BG7" s="895"/>
      <c r="BH7" s="895"/>
      <c r="BI7" s="895"/>
      <c r="BJ7" s="895"/>
      <c r="BK7" s="895"/>
      <c r="BL7" s="895"/>
      <c r="BM7" s="895"/>
      <c r="BN7" s="895"/>
      <c r="BO7" s="895"/>
      <c r="BP7" s="895"/>
      <c r="BQ7" s="895"/>
      <c r="BR7" s="895"/>
      <c r="CB7" s="891"/>
      <c r="CC7" s="892"/>
      <c r="CH7" s="893"/>
    </row>
    <row r="8" spans="3:124" ht="27.75" customHeight="1" thickBot="1">
      <c r="C8" s="896"/>
      <c r="D8" s="897"/>
      <c r="E8" s="898"/>
      <c r="F8" s="898"/>
      <c r="G8" s="898"/>
      <c r="H8" s="898"/>
      <c r="I8" s="898"/>
      <c r="J8" s="898"/>
      <c r="K8" s="898"/>
      <c r="L8" s="866"/>
      <c r="M8" s="866"/>
      <c r="N8" s="866"/>
      <c r="O8" s="866"/>
      <c r="R8" s="866"/>
      <c r="S8" s="866"/>
      <c r="T8" s="866"/>
      <c r="U8" s="866"/>
      <c r="V8" s="866"/>
      <c r="Y8" s="866"/>
      <c r="Z8" s="866"/>
      <c r="AA8" s="866"/>
      <c r="AB8" s="866"/>
      <c r="AC8" s="866"/>
      <c r="AF8" s="866"/>
      <c r="AG8" s="866"/>
      <c r="AH8" s="866"/>
      <c r="AI8" s="866"/>
      <c r="AJ8" s="866"/>
      <c r="AM8" s="866"/>
      <c r="AN8" s="866"/>
      <c r="AO8" s="866"/>
      <c r="AP8" s="866"/>
      <c r="AQ8" s="866"/>
      <c r="AR8" s="866"/>
      <c r="AS8" s="866"/>
      <c r="AT8" s="866"/>
      <c r="AU8" s="866"/>
      <c r="AV8" s="866"/>
      <c r="AW8" s="866"/>
      <c r="AX8" s="866"/>
      <c r="AY8" s="866"/>
      <c r="AZ8" s="866"/>
      <c r="BA8" s="866"/>
      <c r="BB8" s="866"/>
      <c r="BC8" s="866"/>
      <c r="BD8" s="866"/>
      <c r="BE8" s="866"/>
      <c r="BF8" s="866"/>
      <c r="BG8" s="866"/>
      <c r="BH8" s="866"/>
      <c r="BI8" s="866"/>
      <c r="BJ8" s="866"/>
      <c r="BK8" s="866"/>
      <c r="BL8" s="866"/>
      <c r="BM8" s="866"/>
      <c r="BN8" s="866"/>
      <c r="BO8" s="866"/>
      <c r="BP8" s="866"/>
      <c r="BQ8" s="866"/>
      <c r="BR8" s="866"/>
      <c r="BT8" s="866"/>
      <c r="BU8" s="866"/>
      <c r="BV8" s="866"/>
      <c r="CB8" s="891"/>
      <c r="CC8" s="892"/>
      <c r="CH8" s="893"/>
    </row>
    <row r="9" spans="3:124">
      <c r="C9" s="899"/>
      <c r="D9" s="898"/>
      <c r="E9" s="898"/>
      <c r="F9" s="898"/>
      <c r="G9" s="898"/>
      <c r="H9" s="898"/>
      <c r="I9" s="898"/>
      <c r="J9" s="898"/>
      <c r="K9" s="898"/>
      <c r="L9" s="2007">
        <v>1</v>
      </c>
      <c r="M9" s="2007"/>
      <c r="N9" s="2007"/>
      <c r="O9" s="2007"/>
      <c r="P9" s="2008">
        <v>1</v>
      </c>
      <c r="Q9" s="2009"/>
      <c r="R9" s="2009"/>
      <c r="S9" s="2009"/>
      <c r="T9" s="2009"/>
      <c r="U9" s="2009"/>
      <c r="V9" s="2010"/>
      <c r="W9" s="2007">
        <v>2</v>
      </c>
      <c r="X9" s="2007"/>
      <c r="Y9" s="2007"/>
      <c r="Z9" s="2007"/>
      <c r="AA9" s="2007"/>
      <c r="AB9" s="2007"/>
      <c r="AC9" s="2007"/>
      <c r="AD9" s="2007">
        <v>1</v>
      </c>
      <c r="AE9" s="2007"/>
      <c r="AF9" s="2007"/>
      <c r="AG9" s="2007"/>
      <c r="AH9" s="2007"/>
      <c r="AI9" s="2007"/>
      <c r="AJ9" s="2007"/>
      <c r="AK9" s="2007">
        <v>2</v>
      </c>
      <c r="AL9" s="2007"/>
      <c r="AM9" s="2007"/>
      <c r="AN9" s="2007"/>
      <c r="AO9" s="2007"/>
      <c r="AP9" s="2007"/>
      <c r="AQ9" s="2007">
        <v>3</v>
      </c>
      <c r="AR9" s="2007"/>
      <c r="AS9" s="2007"/>
      <c r="AT9" s="2007"/>
      <c r="AU9" s="2007"/>
      <c r="AV9" s="2007"/>
      <c r="AW9" s="2007">
        <v>4</v>
      </c>
      <c r="AX9" s="2007"/>
      <c r="AY9" s="2007"/>
      <c r="AZ9" s="2007"/>
      <c r="BA9" s="2007"/>
      <c r="BB9" s="2007"/>
      <c r="BC9" s="2007">
        <v>5</v>
      </c>
      <c r="BD9" s="2007"/>
      <c r="BE9" s="2007"/>
      <c r="BF9" s="2007"/>
      <c r="BG9" s="2007"/>
      <c r="BH9" s="2007"/>
      <c r="BI9" s="2007">
        <v>6</v>
      </c>
      <c r="BJ9" s="2007"/>
      <c r="BK9" s="2007"/>
      <c r="BL9" s="2007"/>
      <c r="BM9" s="2007"/>
      <c r="BN9" s="2007"/>
      <c r="BO9" s="2007">
        <v>7</v>
      </c>
      <c r="BP9" s="2007"/>
      <c r="BQ9" s="2007"/>
      <c r="BR9" s="2007"/>
      <c r="BS9" s="900"/>
      <c r="BY9" s="901">
        <f>BY10/CA10</f>
        <v>0.57213533061644084</v>
      </c>
      <c r="BZ9" s="902">
        <f>BZ10/CA10</f>
        <v>0.4278646693835591</v>
      </c>
      <c r="CA9" s="903" t="s">
        <v>274</v>
      </c>
      <c r="CB9" s="904"/>
      <c r="CC9" s="905"/>
      <c r="CD9" s="906"/>
      <c r="CE9" s="906"/>
      <c r="CF9" s="907"/>
      <c r="CG9" s="907"/>
      <c r="CH9" s="908"/>
    </row>
    <row r="10" spans="3:124" ht="26.45" customHeight="1">
      <c r="C10" s="899"/>
      <c r="D10" s="898"/>
      <c r="E10" s="898"/>
      <c r="F10" s="898"/>
      <c r="G10" s="898"/>
      <c r="H10" s="898"/>
      <c r="I10" s="898"/>
      <c r="J10" s="898"/>
      <c r="K10" s="898"/>
      <c r="L10" s="2005" t="s">
        <v>2</v>
      </c>
      <c r="M10" s="2005"/>
      <c r="N10" s="2005"/>
      <c r="O10" s="2005"/>
      <c r="P10" s="2005"/>
      <c r="Q10" s="2005"/>
      <c r="R10" s="2005"/>
      <c r="S10" s="2005"/>
      <c r="T10" s="2005"/>
      <c r="U10" s="2005"/>
      <c r="V10" s="2005"/>
      <c r="W10" s="2005"/>
      <c r="X10" s="2005"/>
      <c r="Y10" s="2005"/>
      <c r="Z10" s="2005"/>
      <c r="AA10" s="2005"/>
      <c r="AB10" s="2005"/>
      <c r="AC10" s="2005"/>
      <c r="AD10" s="2005"/>
      <c r="AE10" s="2005"/>
      <c r="AF10" s="2005"/>
      <c r="AG10" s="2005"/>
      <c r="AH10" s="2005"/>
      <c r="AI10" s="2005"/>
      <c r="AJ10" s="2005"/>
      <c r="AK10" s="2005"/>
      <c r="AL10" s="2005"/>
      <c r="AM10" s="2005"/>
      <c r="AN10" s="2005"/>
      <c r="AO10" s="2005"/>
      <c r="AP10" s="2006"/>
      <c r="AQ10" s="2038" t="s">
        <v>3</v>
      </c>
      <c r="AR10" s="2005"/>
      <c r="AS10" s="2005"/>
      <c r="AT10" s="2005"/>
      <c r="AU10" s="2005"/>
      <c r="AV10" s="2005"/>
      <c r="AW10" s="2005"/>
      <c r="AX10" s="2005"/>
      <c r="AY10" s="2005"/>
      <c r="AZ10" s="2005"/>
      <c r="BA10" s="2005"/>
      <c r="BB10" s="2005"/>
      <c r="BC10" s="2005"/>
      <c r="BD10" s="2005"/>
      <c r="BE10" s="2005"/>
      <c r="BF10" s="2005"/>
      <c r="BG10" s="2005"/>
      <c r="BH10" s="2005"/>
      <c r="BI10" s="2005"/>
      <c r="BJ10" s="2005"/>
      <c r="BK10" s="2005"/>
      <c r="BL10" s="2005"/>
      <c r="BM10" s="2005"/>
      <c r="BN10" s="2005"/>
      <c r="BO10" s="2005"/>
      <c r="BP10" s="2005"/>
      <c r="BQ10" s="2005"/>
      <c r="BR10" s="2006"/>
      <c r="BS10" s="1501"/>
      <c r="BX10" s="909"/>
      <c r="BY10" s="910">
        <v>1246660</v>
      </c>
      <c r="BZ10" s="911">
        <v>932300</v>
      </c>
      <c r="CA10" s="912">
        <f>SUM(BY10:BZ10)</f>
        <v>2178960</v>
      </c>
      <c r="CB10" s="904"/>
      <c r="CC10" s="905"/>
      <c r="CD10" s="906"/>
      <c r="CE10" s="906"/>
      <c r="CF10" s="907"/>
      <c r="CG10" s="907"/>
      <c r="CH10" s="913"/>
    </row>
    <row r="11" spans="3:124" ht="18.75" customHeight="1" thickBot="1">
      <c r="C11" s="2011" t="s">
        <v>275</v>
      </c>
      <c r="D11" s="2011" t="s">
        <v>276</v>
      </c>
      <c r="E11" s="2011" t="s">
        <v>277</v>
      </c>
      <c r="F11" s="2011" t="s">
        <v>278</v>
      </c>
      <c r="G11" s="2011" t="s">
        <v>279</v>
      </c>
      <c r="H11" s="2011" t="s">
        <v>58</v>
      </c>
      <c r="I11" s="2011" t="s">
        <v>61</v>
      </c>
      <c r="J11" s="2011" t="s">
        <v>461</v>
      </c>
      <c r="K11" s="2011" t="s">
        <v>280</v>
      </c>
      <c r="L11" s="914" t="s">
        <v>284</v>
      </c>
      <c r="M11" s="914" t="s">
        <v>285</v>
      </c>
      <c r="N11" s="915" t="s">
        <v>286</v>
      </c>
      <c r="O11" s="915" t="s">
        <v>287</v>
      </c>
      <c r="P11" s="916" t="s">
        <v>281</v>
      </c>
      <c r="Q11" s="916" t="s">
        <v>282</v>
      </c>
      <c r="R11" s="914" t="s">
        <v>283</v>
      </c>
      <c r="S11" s="914" t="s">
        <v>284</v>
      </c>
      <c r="T11" s="914" t="s">
        <v>285</v>
      </c>
      <c r="U11" s="915" t="s">
        <v>286</v>
      </c>
      <c r="V11" s="915" t="s">
        <v>287</v>
      </c>
      <c r="W11" s="916" t="s">
        <v>281</v>
      </c>
      <c r="X11" s="916" t="s">
        <v>282</v>
      </c>
      <c r="Y11" s="914" t="s">
        <v>283</v>
      </c>
      <c r="Z11" s="914" t="s">
        <v>284</v>
      </c>
      <c r="AA11" s="914" t="s">
        <v>285</v>
      </c>
      <c r="AB11" s="915" t="s">
        <v>286</v>
      </c>
      <c r="AC11" s="915" t="s">
        <v>287</v>
      </c>
      <c r="AD11" s="916" t="s">
        <v>281</v>
      </c>
      <c r="AE11" s="916" t="s">
        <v>282</v>
      </c>
      <c r="AF11" s="914" t="s">
        <v>283</v>
      </c>
      <c r="AG11" s="914" t="s">
        <v>284</v>
      </c>
      <c r="AH11" s="914" t="s">
        <v>285</v>
      </c>
      <c r="AI11" s="915" t="s">
        <v>286</v>
      </c>
      <c r="AJ11" s="915" t="s">
        <v>287</v>
      </c>
      <c r="AK11" s="916" t="s">
        <v>281</v>
      </c>
      <c r="AL11" s="916" t="s">
        <v>282</v>
      </c>
      <c r="AM11" s="914" t="s">
        <v>283</v>
      </c>
      <c r="AN11" s="914" t="s">
        <v>284</v>
      </c>
      <c r="AO11" s="914" t="s">
        <v>285</v>
      </c>
      <c r="AP11" s="915" t="s">
        <v>286</v>
      </c>
      <c r="AQ11" s="915" t="s">
        <v>287</v>
      </c>
      <c r="AR11" s="916" t="s">
        <v>281</v>
      </c>
      <c r="AS11" s="916" t="s">
        <v>282</v>
      </c>
      <c r="AT11" s="914" t="s">
        <v>283</v>
      </c>
      <c r="AU11" s="914" t="s">
        <v>284</v>
      </c>
      <c r="AV11" s="914" t="s">
        <v>285</v>
      </c>
      <c r="AW11" s="915" t="s">
        <v>286</v>
      </c>
      <c r="AX11" s="915" t="s">
        <v>287</v>
      </c>
      <c r="AY11" s="916" t="s">
        <v>281</v>
      </c>
      <c r="AZ11" s="916" t="s">
        <v>282</v>
      </c>
      <c r="BA11" s="914" t="s">
        <v>283</v>
      </c>
      <c r="BB11" s="914" t="s">
        <v>284</v>
      </c>
      <c r="BC11" s="914" t="s">
        <v>285</v>
      </c>
      <c r="BD11" s="915" t="s">
        <v>286</v>
      </c>
      <c r="BE11" s="915" t="s">
        <v>287</v>
      </c>
      <c r="BF11" s="916" t="s">
        <v>281</v>
      </c>
      <c r="BG11" s="916" t="s">
        <v>282</v>
      </c>
      <c r="BH11" s="914" t="s">
        <v>283</v>
      </c>
      <c r="BI11" s="914" t="s">
        <v>284</v>
      </c>
      <c r="BJ11" s="914" t="s">
        <v>285</v>
      </c>
      <c r="BK11" s="915" t="s">
        <v>286</v>
      </c>
      <c r="BL11" s="915" t="s">
        <v>287</v>
      </c>
      <c r="BM11" s="916" t="s">
        <v>281</v>
      </c>
      <c r="BN11" s="916" t="s">
        <v>282</v>
      </c>
      <c r="BO11" s="914" t="s">
        <v>283</v>
      </c>
      <c r="BP11" s="914" t="s">
        <v>284</v>
      </c>
      <c r="BQ11" s="914" t="s">
        <v>285</v>
      </c>
      <c r="BR11" s="915" t="s">
        <v>286</v>
      </c>
      <c r="BS11" s="917" t="s">
        <v>263</v>
      </c>
      <c r="BT11" s="918"/>
      <c r="BU11" s="918"/>
      <c r="BV11" s="2022" t="s">
        <v>288</v>
      </c>
      <c r="BW11" s="2023"/>
      <c r="BX11" s="2024"/>
      <c r="BY11" s="2025" t="s">
        <v>289</v>
      </c>
      <c r="BZ11" s="2025"/>
      <c r="CA11" s="2025"/>
      <c r="CB11" s="919"/>
      <c r="CC11" s="919" t="s">
        <v>462</v>
      </c>
      <c r="CD11" s="920"/>
      <c r="CE11" s="920"/>
      <c r="CF11" s="921" t="s">
        <v>462</v>
      </c>
      <c r="CG11" s="922" t="s">
        <v>67</v>
      </c>
      <c r="CH11" s="923" t="s">
        <v>67</v>
      </c>
      <c r="CI11" s="924"/>
      <c r="CM11" s="875"/>
    </row>
    <row r="12" spans="3:124" ht="18.95" thickBot="1">
      <c r="C12" s="2012"/>
      <c r="D12" s="2012"/>
      <c r="E12" s="2012"/>
      <c r="F12" s="2013"/>
      <c r="G12" s="2012"/>
      <c r="H12" s="2012"/>
      <c r="I12" s="2012"/>
      <c r="J12" s="2012"/>
      <c r="K12" s="2012"/>
      <c r="L12" s="925">
        <v>1</v>
      </c>
      <c r="M12" s="925">
        <f>+L12+1</f>
        <v>2</v>
      </c>
      <c r="N12" s="926">
        <f t="shared" ref="N12:O12" si="0">M12+1</f>
        <v>3</v>
      </c>
      <c r="O12" s="926">
        <f t="shared" si="0"/>
        <v>4</v>
      </c>
      <c r="P12" s="925">
        <f t="shared" ref="P12" si="1">+O12+1</f>
        <v>5</v>
      </c>
      <c r="Q12" s="925">
        <f t="shared" ref="Q12:R12" si="2">P12+1</f>
        <v>6</v>
      </c>
      <c r="R12" s="925">
        <f t="shared" si="2"/>
        <v>7</v>
      </c>
      <c r="S12" s="925">
        <f t="shared" ref="S12" si="3">+R12+1</f>
        <v>8</v>
      </c>
      <c r="T12" s="925">
        <f t="shared" ref="T12:U12" si="4">S12+1</f>
        <v>9</v>
      </c>
      <c r="U12" s="926">
        <f t="shared" si="4"/>
        <v>10</v>
      </c>
      <c r="V12" s="926">
        <f t="shared" ref="V12:W12" si="5">+U12+1</f>
        <v>11</v>
      </c>
      <c r="W12" s="925">
        <f t="shared" si="5"/>
        <v>12</v>
      </c>
      <c r="X12" s="925">
        <f t="shared" ref="X12:Y12" si="6">W12+1</f>
        <v>13</v>
      </c>
      <c r="Y12" s="925">
        <f t="shared" si="6"/>
        <v>14</v>
      </c>
      <c r="Z12" s="925">
        <f t="shared" ref="Z12:AA12" si="7">+Y12+1</f>
        <v>15</v>
      </c>
      <c r="AA12" s="925">
        <f t="shared" si="7"/>
        <v>16</v>
      </c>
      <c r="AB12" s="926">
        <f t="shared" ref="AB12:AC12" si="8">AA12+1</f>
        <v>17</v>
      </c>
      <c r="AC12" s="926">
        <f t="shared" si="8"/>
        <v>18</v>
      </c>
      <c r="AD12" s="925">
        <f t="shared" ref="AD12:AE12" si="9">+AC12+1</f>
        <v>19</v>
      </c>
      <c r="AE12" s="925">
        <f t="shared" si="9"/>
        <v>20</v>
      </c>
      <c r="AF12" s="925">
        <f t="shared" ref="AF12:AG12" si="10">AE12+1</f>
        <v>21</v>
      </c>
      <c r="AG12" s="925">
        <f t="shared" si="10"/>
        <v>22</v>
      </c>
      <c r="AH12" s="925">
        <f t="shared" ref="AH12:AI12" si="11">+AG12+1</f>
        <v>23</v>
      </c>
      <c r="AI12" s="926">
        <f t="shared" si="11"/>
        <v>24</v>
      </c>
      <c r="AJ12" s="926">
        <f t="shared" ref="AJ12:AK12" si="12">AI12+1</f>
        <v>25</v>
      </c>
      <c r="AK12" s="925">
        <f t="shared" si="12"/>
        <v>26</v>
      </c>
      <c r="AL12" s="925">
        <f t="shared" ref="AL12:AM12" si="13">+AK12+1</f>
        <v>27</v>
      </c>
      <c r="AM12" s="925">
        <f t="shared" si="13"/>
        <v>28</v>
      </c>
      <c r="AN12" s="925">
        <f t="shared" ref="AN12:AO12" si="14">AM12+1</f>
        <v>29</v>
      </c>
      <c r="AO12" s="925">
        <f t="shared" si="14"/>
        <v>30</v>
      </c>
      <c r="AP12" s="926">
        <f t="shared" ref="AP12" si="15">+AO12+1</f>
        <v>31</v>
      </c>
      <c r="AQ12" s="926">
        <v>1</v>
      </c>
      <c r="AR12" s="925">
        <f>+AQ12+1</f>
        <v>2</v>
      </c>
      <c r="AS12" s="925">
        <f t="shared" ref="AS12" si="16">+AR12+1</f>
        <v>3</v>
      </c>
      <c r="AT12" s="925">
        <f t="shared" ref="AT12" si="17">+AS12+1</f>
        <v>4</v>
      </c>
      <c r="AU12" s="925">
        <f t="shared" ref="AU12" si="18">AT12+1</f>
        <v>5</v>
      </c>
      <c r="AV12" s="925">
        <f t="shared" ref="AV12" si="19">AU12+1</f>
        <v>6</v>
      </c>
      <c r="AW12" s="926">
        <f t="shared" ref="AW12" si="20">+AV12+1</f>
        <v>7</v>
      </c>
      <c r="AX12" s="926">
        <f t="shared" ref="AX12" si="21">AW12+1</f>
        <v>8</v>
      </c>
      <c r="AY12" s="925">
        <f>+AX12+1</f>
        <v>9</v>
      </c>
      <c r="AZ12" s="925">
        <f t="shared" ref="AZ12" si="22">+AY12+1</f>
        <v>10</v>
      </c>
      <c r="BA12" s="925">
        <f t="shared" ref="BA12" si="23">+AZ12+1</f>
        <v>11</v>
      </c>
      <c r="BB12" s="925">
        <f t="shared" ref="BB12" si="24">BA12+1</f>
        <v>12</v>
      </c>
      <c r="BC12" s="925">
        <f t="shared" ref="BC12" si="25">BB12+1</f>
        <v>13</v>
      </c>
      <c r="BD12" s="926">
        <f t="shared" ref="BD12" si="26">+BC12+1</f>
        <v>14</v>
      </c>
      <c r="BE12" s="926">
        <f t="shared" ref="BE12" si="27">BD12+1</f>
        <v>15</v>
      </c>
      <c r="BF12" s="925">
        <f>+BE12+1</f>
        <v>16</v>
      </c>
      <c r="BG12" s="925">
        <f t="shared" ref="BG12" si="28">+BF12+1</f>
        <v>17</v>
      </c>
      <c r="BH12" s="925">
        <f t="shared" ref="BH12" si="29">+BG12+1</f>
        <v>18</v>
      </c>
      <c r="BI12" s="925">
        <f t="shared" ref="BI12" si="30">BH12+1</f>
        <v>19</v>
      </c>
      <c r="BJ12" s="925">
        <f t="shared" ref="BJ12" si="31">BI12+1</f>
        <v>20</v>
      </c>
      <c r="BK12" s="926">
        <f t="shared" ref="BK12" si="32">+BJ12+1</f>
        <v>21</v>
      </c>
      <c r="BL12" s="926">
        <f t="shared" ref="BL12" si="33">BK12+1</f>
        <v>22</v>
      </c>
      <c r="BM12" s="925">
        <f>+BL12+1</f>
        <v>23</v>
      </c>
      <c r="BN12" s="925">
        <f t="shared" ref="BN12" si="34">+BM12+1</f>
        <v>24</v>
      </c>
      <c r="BO12" s="925">
        <f t="shared" ref="BO12" si="35">+BN12+1</f>
        <v>25</v>
      </c>
      <c r="BP12" s="925">
        <f t="shared" ref="BP12" si="36">BO12+1</f>
        <v>26</v>
      </c>
      <c r="BQ12" s="925">
        <f t="shared" ref="BQ12" si="37">BP12+1</f>
        <v>27</v>
      </c>
      <c r="BR12" s="926">
        <f t="shared" ref="BR12" si="38">+BQ12+1</f>
        <v>28</v>
      </c>
      <c r="BS12" s="1502" t="s">
        <v>296</v>
      </c>
      <c r="BT12" s="927" t="s">
        <v>297</v>
      </c>
      <c r="BU12" s="927" t="s">
        <v>298</v>
      </c>
      <c r="BV12" s="928" t="s">
        <v>297</v>
      </c>
      <c r="BW12" s="929" t="s">
        <v>298</v>
      </c>
      <c r="BX12" s="929" t="s">
        <v>299</v>
      </c>
      <c r="BY12" s="929" t="s">
        <v>297</v>
      </c>
      <c r="BZ12" s="929" t="s">
        <v>298</v>
      </c>
      <c r="CA12" s="929" t="s">
        <v>299</v>
      </c>
      <c r="CB12" s="930"/>
      <c r="CC12" s="930" t="s">
        <v>365</v>
      </c>
      <c r="CD12" s="931"/>
      <c r="CE12" s="931"/>
      <c r="CF12" s="932" t="s">
        <v>463</v>
      </c>
      <c r="CG12" s="933" t="s">
        <v>365</v>
      </c>
      <c r="CH12" s="934" t="s">
        <v>463</v>
      </c>
      <c r="CJ12" s="935" t="s">
        <v>464</v>
      </c>
      <c r="CK12" s="935" t="s">
        <v>465</v>
      </c>
      <c r="CL12" s="935" t="s">
        <v>466</v>
      </c>
      <c r="CM12" s="875"/>
      <c r="CN12" s="2014">
        <v>1</v>
      </c>
      <c r="CO12" s="2015"/>
      <c r="CP12" s="2016"/>
      <c r="CQ12" s="2014">
        <v>2</v>
      </c>
      <c r="CR12" s="2015"/>
      <c r="CS12" s="2016"/>
      <c r="CT12" s="2014">
        <v>3</v>
      </c>
      <c r="CU12" s="2015"/>
      <c r="CV12" s="2016"/>
      <c r="CW12" s="2014">
        <v>4</v>
      </c>
      <c r="CX12" s="2015"/>
      <c r="CY12" s="2016"/>
      <c r="CZ12" s="2014">
        <v>5</v>
      </c>
      <c r="DA12" s="2015"/>
      <c r="DB12" s="2016"/>
      <c r="DC12" s="2014">
        <v>6</v>
      </c>
      <c r="DD12" s="2015"/>
      <c r="DE12" s="2016"/>
      <c r="DF12" s="2014">
        <v>7</v>
      </c>
      <c r="DG12" s="2015"/>
      <c r="DH12" s="2016"/>
      <c r="DI12" s="2014">
        <v>8</v>
      </c>
      <c r="DJ12" s="2015"/>
      <c r="DK12" s="2016"/>
      <c r="DL12" s="2014">
        <v>9</v>
      </c>
      <c r="DM12" s="2015"/>
      <c r="DN12" s="2016"/>
      <c r="DO12" s="2014">
        <v>10</v>
      </c>
      <c r="DP12" s="2015"/>
      <c r="DQ12" s="2016"/>
      <c r="DR12" s="2014">
        <v>11</v>
      </c>
      <c r="DS12" s="2015"/>
      <c r="DT12" s="2016"/>
    </row>
    <row r="13" spans="3:124" ht="16.350000000000001" customHeight="1" thickBot="1">
      <c r="C13" s="939"/>
      <c r="D13" s="940"/>
      <c r="E13" s="940"/>
      <c r="F13" s="941"/>
      <c r="G13" s="940"/>
      <c r="H13" s="940"/>
      <c r="I13" s="940"/>
      <c r="J13" s="940"/>
      <c r="K13" s="940"/>
      <c r="L13" s="2017"/>
      <c r="M13" s="2017"/>
      <c r="N13" s="2017"/>
      <c r="O13" s="2017"/>
      <c r="P13" s="2017"/>
      <c r="Q13" s="2017"/>
      <c r="R13" s="2017"/>
      <c r="S13" s="2017"/>
      <c r="T13" s="2017"/>
      <c r="U13" s="2017"/>
      <c r="V13" s="942"/>
      <c r="W13" s="942"/>
      <c r="X13" s="942"/>
      <c r="Y13" s="942"/>
      <c r="Z13" s="942"/>
      <c r="AA13" s="942"/>
      <c r="AB13" s="942"/>
      <c r="AC13" s="942"/>
      <c r="AD13" s="942"/>
      <c r="AE13" s="942"/>
      <c r="AF13" s="942"/>
      <c r="AG13" s="942"/>
      <c r="AH13" s="942"/>
      <c r="AI13" s="942"/>
      <c r="AJ13" s="942"/>
      <c r="AK13" s="942"/>
      <c r="AL13" s="942"/>
      <c r="AM13" s="942"/>
      <c r="AN13" s="942"/>
      <c r="AO13" s="942"/>
      <c r="AP13" s="942"/>
      <c r="AQ13" s="942"/>
      <c r="AR13" s="942"/>
      <c r="AS13" s="942"/>
      <c r="AT13" s="942"/>
      <c r="AU13" s="942"/>
      <c r="AV13" s="942"/>
      <c r="AW13" s="942"/>
      <c r="AX13" s="942"/>
      <c r="AY13" s="942"/>
      <c r="AZ13" s="942"/>
      <c r="BA13" s="942"/>
      <c r="BB13" s="942"/>
      <c r="BC13" s="942"/>
      <c r="BD13" s="942"/>
      <c r="BE13" s="942"/>
      <c r="BF13" s="942"/>
      <c r="BG13" s="942"/>
      <c r="BH13" s="942"/>
      <c r="BI13" s="942"/>
      <c r="BJ13" s="942"/>
      <c r="BK13" s="942"/>
      <c r="BL13" s="942"/>
      <c r="BM13" s="942"/>
      <c r="BN13" s="942"/>
      <c r="BO13" s="942"/>
      <c r="BP13" s="942"/>
      <c r="BQ13" s="942"/>
      <c r="BR13" s="942"/>
      <c r="BS13" s="867"/>
      <c r="BT13" s="943">
        <v>0.1</v>
      </c>
      <c r="BU13" s="918"/>
      <c r="BV13" s="918"/>
      <c r="BW13" s="918"/>
      <c r="BX13" s="918"/>
      <c r="BY13" s="918"/>
      <c r="BZ13" s="918"/>
      <c r="CA13" s="918"/>
      <c r="CB13" s="904"/>
      <c r="CC13" s="904"/>
      <c r="CD13" s="906"/>
      <c r="CE13" s="906"/>
      <c r="CF13" s="904"/>
      <c r="CG13" s="944"/>
      <c r="CH13" s="945"/>
      <c r="CI13" s="924"/>
      <c r="CJ13" s="946"/>
      <c r="CK13" s="946"/>
      <c r="CL13" s="946"/>
      <c r="CM13" s="875"/>
      <c r="CN13" s="936"/>
      <c r="CO13" s="937"/>
      <c r="CP13" s="938"/>
      <c r="CQ13" s="936"/>
      <c r="CR13" s="937"/>
      <c r="CS13" s="938"/>
      <c r="CT13" s="936"/>
      <c r="CU13" s="937"/>
      <c r="CV13" s="938"/>
      <c r="CW13" s="936"/>
      <c r="CX13" s="937"/>
      <c r="CY13" s="938"/>
      <c r="CZ13" s="936"/>
      <c r="DA13" s="937"/>
      <c r="DB13" s="938"/>
      <c r="DC13" s="936"/>
      <c r="DD13" s="937"/>
      <c r="DE13" s="938"/>
      <c r="DF13" s="936"/>
      <c r="DG13" s="937"/>
      <c r="DH13" s="938"/>
      <c r="DI13" s="936"/>
      <c r="DJ13" s="937"/>
      <c r="DK13" s="938"/>
      <c r="DL13" s="936"/>
      <c r="DM13" s="937"/>
      <c r="DN13" s="938"/>
      <c r="DO13" s="936"/>
      <c r="DP13" s="937"/>
      <c r="DQ13" s="938"/>
      <c r="DR13" s="936"/>
      <c r="DS13" s="937"/>
      <c r="DT13" s="938"/>
    </row>
    <row r="14" spans="3:124" ht="23.25" hidden="1" customHeight="1" thickBot="1">
      <c r="C14" s="947" t="s">
        <v>320</v>
      </c>
      <c r="D14" s="948"/>
      <c r="E14" s="948"/>
      <c r="F14" s="948"/>
      <c r="G14" s="948"/>
      <c r="H14" s="948"/>
      <c r="I14" s="948"/>
      <c r="J14" s="948"/>
      <c r="K14" s="948"/>
      <c r="L14" s="949"/>
      <c r="M14" s="949"/>
      <c r="N14" s="949"/>
      <c r="O14" s="949"/>
      <c r="P14" s="949"/>
      <c r="Q14" s="949"/>
      <c r="R14" s="949"/>
      <c r="S14" s="949"/>
      <c r="T14" s="949"/>
      <c r="U14" s="949"/>
      <c r="V14" s="949"/>
      <c r="W14" s="949"/>
      <c r="X14" s="949"/>
      <c r="Y14" s="949"/>
      <c r="Z14" s="949"/>
      <c r="AA14" s="949"/>
      <c r="AB14" s="949"/>
      <c r="AC14" s="949"/>
      <c r="AD14" s="949"/>
      <c r="AE14" s="949"/>
      <c r="AF14" s="949"/>
      <c r="AG14" s="949"/>
      <c r="AH14" s="949"/>
      <c r="AI14" s="949"/>
      <c r="AJ14" s="949"/>
      <c r="AK14" s="949"/>
      <c r="AL14" s="949"/>
      <c r="AM14" s="949"/>
      <c r="AN14" s="949"/>
      <c r="AO14" s="949"/>
      <c r="AP14" s="949"/>
      <c r="AQ14" s="949"/>
      <c r="AR14" s="949"/>
      <c r="AS14" s="949"/>
      <c r="AT14" s="949"/>
      <c r="AU14" s="949"/>
      <c r="AV14" s="949"/>
      <c r="AW14" s="949"/>
      <c r="AX14" s="949"/>
      <c r="AY14" s="949"/>
      <c r="AZ14" s="949"/>
      <c r="BA14" s="949"/>
      <c r="BB14" s="949"/>
      <c r="BC14" s="949"/>
      <c r="BD14" s="949"/>
      <c r="BE14" s="949"/>
      <c r="BF14" s="949"/>
      <c r="BG14" s="949"/>
      <c r="BH14" s="949"/>
      <c r="BI14" s="949"/>
      <c r="BJ14" s="949"/>
      <c r="BK14" s="949"/>
      <c r="BL14" s="949"/>
      <c r="BM14" s="949"/>
      <c r="BN14" s="949"/>
      <c r="BO14" s="949"/>
      <c r="BP14" s="949"/>
      <c r="BQ14" s="949"/>
      <c r="BR14" s="949"/>
      <c r="BS14" s="949"/>
      <c r="BT14" s="950"/>
      <c r="BU14" s="950"/>
      <c r="BV14" s="951"/>
      <c r="BW14" s="951"/>
      <c r="BX14" s="951"/>
      <c r="BY14" s="952"/>
      <c r="BZ14" s="951"/>
      <c r="CA14" s="951"/>
      <c r="CB14" s="953"/>
      <c r="CC14" s="954"/>
      <c r="CD14" s="955"/>
      <c r="CE14" s="955"/>
      <c r="CF14" s="956"/>
      <c r="CG14" s="957"/>
      <c r="CH14" s="958"/>
      <c r="CI14" s="959"/>
      <c r="CJ14" s="935"/>
      <c r="CK14" s="946"/>
      <c r="CL14" s="946"/>
      <c r="CN14" s="960" t="s">
        <v>297</v>
      </c>
      <c r="CO14" s="961" t="s">
        <v>298</v>
      </c>
      <c r="CP14" s="962" t="s">
        <v>299</v>
      </c>
      <c r="CQ14" s="960" t="s">
        <v>297</v>
      </c>
      <c r="CR14" s="961" t="s">
        <v>298</v>
      </c>
      <c r="CS14" s="962" t="s">
        <v>299</v>
      </c>
      <c r="CT14" s="960" t="s">
        <v>297</v>
      </c>
      <c r="CU14" s="961" t="s">
        <v>298</v>
      </c>
      <c r="CV14" s="962" t="s">
        <v>299</v>
      </c>
      <c r="CW14" s="960" t="s">
        <v>297</v>
      </c>
      <c r="CX14" s="961" t="s">
        <v>298</v>
      </c>
      <c r="CY14" s="962" t="s">
        <v>299</v>
      </c>
      <c r="CZ14" s="960"/>
      <c r="DA14" s="961"/>
      <c r="DB14" s="962"/>
      <c r="DC14" s="960" t="s">
        <v>297</v>
      </c>
      <c r="DD14" s="961" t="s">
        <v>298</v>
      </c>
      <c r="DE14" s="962" t="s">
        <v>299</v>
      </c>
      <c r="DF14" s="960" t="s">
        <v>297</v>
      </c>
      <c r="DG14" s="961" t="s">
        <v>298</v>
      </c>
      <c r="DH14" s="962" t="s">
        <v>299</v>
      </c>
      <c r="DI14" s="960" t="s">
        <v>297</v>
      </c>
      <c r="DJ14" s="961" t="s">
        <v>298</v>
      </c>
      <c r="DK14" s="962" t="s">
        <v>299</v>
      </c>
      <c r="DL14" s="960" t="s">
        <v>297</v>
      </c>
      <c r="DM14" s="961" t="s">
        <v>298</v>
      </c>
      <c r="DN14" s="962" t="s">
        <v>299</v>
      </c>
      <c r="DO14" s="960" t="s">
        <v>297</v>
      </c>
      <c r="DP14" s="961" t="s">
        <v>298</v>
      </c>
      <c r="DQ14" s="962" t="s">
        <v>299</v>
      </c>
      <c r="DR14" s="960" t="s">
        <v>297</v>
      </c>
      <c r="DS14" s="961" t="s">
        <v>298</v>
      </c>
      <c r="DT14" s="962" t="s">
        <v>299</v>
      </c>
    </row>
    <row r="15" spans="3:124" ht="22.7" hidden="1" customHeight="1" thickBot="1">
      <c r="C15" s="963" t="s">
        <v>303</v>
      </c>
      <c r="D15" s="964">
        <v>0.25</v>
      </c>
      <c r="E15" s="965" t="s">
        <v>304</v>
      </c>
      <c r="F15" s="965" t="s">
        <v>305</v>
      </c>
      <c r="G15" s="966" t="s">
        <v>373</v>
      </c>
      <c r="H15" s="967" t="s">
        <v>467</v>
      </c>
      <c r="I15" s="966" t="s">
        <v>468</v>
      </c>
      <c r="J15" s="968" t="s">
        <v>469</v>
      </c>
      <c r="K15" s="966" t="s">
        <v>470</v>
      </c>
      <c r="L15" s="969"/>
      <c r="M15" s="969"/>
      <c r="N15" s="970"/>
      <c r="O15" s="971"/>
      <c r="P15" s="969"/>
      <c r="Q15" s="969"/>
      <c r="R15" s="969"/>
      <c r="S15" s="969"/>
      <c r="T15" s="969"/>
      <c r="U15" s="970"/>
      <c r="V15" s="971"/>
      <c r="W15" s="969"/>
      <c r="X15" s="969"/>
      <c r="Y15" s="969"/>
      <c r="Z15" s="969"/>
      <c r="AA15" s="969"/>
      <c r="AB15" s="970"/>
      <c r="AC15" s="971"/>
      <c r="AD15" s="969"/>
      <c r="AE15" s="969"/>
      <c r="AF15" s="969"/>
      <c r="AG15" s="969"/>
      <c r="AH15" s="969"/>
      <c r="AI15" s="970"/>
      <c r="AJ15" s="971"/>
      <c r="AK15" s="969"/>
      <c r="AL15" s="969"/>
      <c r="AM15" s="969"/>
      <c r="AN15" s="969"/>
      <c r="AO15" s="969"/>
      <c r="AP15" s="970"/>
      <c r="AQ15" s="1162"/>
      <c r="AR15" s="1162"/>
      <c r="AS15" s="1162"/>
      <c r="AT15" s="1162"/>
      <c r="AU15" s="1162"/>
      <c r="AV15" s="1162"/>
      <c r="AW15" s="1162"/>
      <c r="AX15" s="1162"/>
      <c r="AY15" s="1162"/>
      <c r="AZ15" s="1162"/>
      <c r="BA15" s="1162"/>
      <c r="BB15" s="1162"/>
      <c r="BC15" s="1162"/>
      <c r="BD15" s="1162"/>
      <c r="BE15" s="1162"/>
      <c r="BF15" s="1162"/>
      <c r="BG15" s="1162"/>
      <c r="BH15" s="1162"/>
      <c r="BI15" s="1162"/>
      <c r="BJ15" s="1162"/>
      <c r="BK15" s="1162"/>
      <c r="BL15" s="1162"/>
      <c r="BM15" s="1162"/>
      <c r="BN15" s="1162"/>
      <c r="BO15" s="1162"/>
      <c r="BP15" s="1162"/>
      <c r="BQ15" s="1162"/>
      <c r="BR15" s="1162"/>
      <c r="BS15" s="972">
        <f t="shared" ref="BS15:BS35" si="39">SUM(L15:AP15)</f>
        <v>0</v>
      </c>
      <c r="BT15" s="973">
        <v>1.7</v>
      </c>
      <c r="BU15" s="973"/>
      <c r="BV15" s="974"/>
      <c r="BW15" s="975">
        <v>2.2999999999999998</v>
      </c>
      <c r="BX15" s="976">
        <f>(BV15*$BY$9)+(BW15*$BZ$9)</f>
        <v>0.9840887395821859</v>
      </c>
      <c r="BY15" s="977"/>
      <c r="BZ15" s="978">
        <f t="shared" ref="BZ15:BZ35" si="40">+BS15*BW15</f>
        <v>0</v>
      </c>
      <c r="CA15" s="979">
        <f>BS15*BX15</f>
        <v>0</v>
      </c>
      <c r="CB15" s="980">
        <v>534</v>
      </c>
      <c r="CC15" s="981">
        <f t="shared" ref="CC15:CC35" si="41">(CB15/30)*K15</f>
        <v>1068</v>
      </c>
      <c r="CD15" s="980"/>
      <c r="CE15" s="980"/>
      <c r="CF15" s="981">
        <v>395.26829268292681</v>
      </c>
      <c r="CG15" s="981">
        <f t="shared" ref="CG15:CG35" si="42">CC15*BS15</f>
        <v>0</v>
      </c>
      <c r="CH15" s="981">
        <f>+CF15*BS15</f>
        <v>0</v>
      </c>
      <c r="CI15" s="909"/>
      <c r="CJ15" s="982" t="e">
        <f>SUM(#REF!,L15:N15)*CF15</f>
        <v>#REF!</v>
      </c>
      <c r="CK15" s="983"/>
      <c r="CL15" s="983"/>
      <c r="CM15" s="868"/>
      <c r="CN15" s="984">
        <f>COUNTA(#REF!)*$BV15</f>
        <v>0</v>
      </c>
      <c r="CO15" s="985">
        <f>COUNTA(#REF!)*$BW15</f>
        <v>2.2999999999999998</v>
      </c>
      <c r="CP15" s="986">
        <f>COUNT(#REF!)*$BX15</f>
        <v>0</v>
      </c>
      <c r="CQ15" s="984">
        <f>COUNTA(#REF!)*$BV15</f>
        <v>0</v>
      </c>
      <c r="CR15" s="985">
        <f>COUNTA(#REF!)*$BW15</f>
        <v>2.2999999999999998</v>
      </c>
      <c r="CS15" s="986">
        <f>COUNT(#REF!)*$BX15</f>
        <v>0</v>
      </c>
      <c r="CT15" s="984">
        <f>COUNTA(L15:O15)*$BV15</f>
        <v>0</v>
      </c>
      <c r="CU15" s="985">
        <f>COUNTA(L15:O15)*$BW15</f>
        <v>0</v>
      </c>
      <c r="CV15" s="986">
        <f>COUNT(L15:O15)*$BX15</f>
        <v>0</v>
      </c>
      <c r="CW15" s="984">
        <f>COUNTA(P15:U15)*$BV15</f>
        <v>0</v>
      </c>
      <c r="CX15" s="985">
        <f>COUNTA(P15:U15)*$BW15</f>
        <v>0</v>
      </c>
      <c r="CY15" s="986">
        <f>COUNT(P15:U15)*$BX15</f>
        <v>0</v>
      </c>
      <c r="CZ15" s="984"/>
      <c r="DA15" s="985"/>
      <c r="DB15" s="986"/>
      <c r="DC15" s="984"/>
      <c r="DD15" s="985"/>
      <c r="DE15" s="986"/>
      <c r="DF15" s="984"/>
      <c r="DG15" s="985"/>
      <c r="DH15" s="986"/>
      <c r="DI15" s="984"/>
      <c r="DJ15" s="985"/>
      <c r="DK15" s="986"/>
      <c r="DL15" s="984"/>
      <c r="DM15" s="985"/>
      <c r="DN15" s="986"/>
      <c r="DO15" s="984"/>
      <c r="DP15" s="985"/>
      <c r="DQ15" s="986"/>
      <c r="DR15" s="984"/>
      <c r="DS15" s="985"/>
      <c r="DT15" s="986"/>
    </row>
    <row r="16" spans="3:124" ht="22.7" hidden="1" customHeight="1" thickBot="1">
      <c r="C16" s="987" t="s">
        <v>471</v>
      </c>
      <c r="D16" s="988">
        <v>0.3125</v>
      </c>
      <c r="E16" s="989" t="s">
        <v>304</v>
      </c>
      <c r="F16" s="989" t="s">
        <v>305</v>
      </c>
      <c r="G16" s="990" t="s">
        <v>373</v>
      </c>
      <c r="H16" s="991"/>
      <c r="I16" s="990" t="s">
        <v>468</v>
      </c>
      <c r="J16" s="992" t="s">
        <v>469</v>
      </c>
      <c r="K16" s="990" t="s">
        <v>470</v>
      </c>
      <c r="L16" s="993"/>
      <c r="M16" s="993"/>
      <c r="N16" s="994"/>
      <c r="O16" s="995"/>
      <c r="P16" s="993"/>
      <c r="Q16" s="993"/>
      <c r="R16" s="993"/>
      <c r="S16" s="993"/>
      <c r="T16" s="993"/>
      <c r="U16" s="994"/>
      <c r="V16" s="995"/>
      <c r="W16" s="993"/>
      <c r="X16" s="993"/>
      <c r="Y16" s="993"/>
      <c r="Z16" s="993"/>
      <c r="AA16" s="993"/>
      <c r="AB16" s="994"/>
      <c r="AC16" s="995"/>
      <c r="AD16" s="993"/>
      <c r="AE16" s="993"/>
      <c r="AF16" s="993"/>
      <c r="AG16" s="993"/>
      <c r="AH16" s="993"/>
      <c r="AI16" s="994"/>
      <c r="AJ16" s="995"/>
      <c r="AK16" s="993"/>
      <c r="AL16" s="993"/>
      <c r="AM16" s="993"/>
      <c r="AN16" s="993"/>
      <c r="AO16" s="993"/>
      <c r="AP16" s="994"/>
      <c r="AQ16" s="1163"/>
      <c r="AR16" s="1163"/>
      <c r="AS16" s="1163"/>
      <c r="AT16" s="1163"/>
      <c r="AU16" s="1163"/>
      <c r="AV16" s="1163"/>
      <c r="AW16" s="1163"/>
      <c r="AX16" s="1163"/>
      <c r="AY16" s="1163"/>
      <c r="AZ16" s="1163"/>
      <c r="BA16" s="1163"/>
      <c r="BB16" s="1163"/>
      <c r="BC16" s="1163"/>
      <c r="BD16" s="1163"/>
      <c r="BE16" s="1163"/>
      <c r="BF16" s="1163"/>
      <c r="BG16" s="1163"/>
      <c r="BH16" s="1163"/>
      <c r="BI16" s="1163"/>
      <c r="BJ16" s="1163"/>
      <c r="BK16" s="1163"/>
      <c r="BL16" s="1163"/>
      <c r="BM16" s="1163"/>
      <c r="BN16" s="1163"/>
      <c r="BO16" s="1163"/>
      <c r="BP16" s="1163"/>
      <c r="BQ16" s="1163"/>
      <c r="BR16" s="1163"/>
      <c r="BS16" s="996">
        <f t="shared" si="39"/>
        <v>0</v>
      </c>
      <c r="BT16" s="997">
        <v>2</v>
      </c>
      <c r="BU16" s="997"/>
      <c r="BV16" s="998"/>
      <c r="BW16" s="999">
        <v>2.9</v>
      </c>
      <c r="BX16" s="1000">
        <f>(BV16*$BY$9)+(BW16*$BZ$9)</f>
        <v>1.2408075412123214</v>
      </c>
      <c r="BY16" s="1001"/>
      <c r="BZ16" s="1002">
        <f t="shared" si="40"/>
        <v>0</v>
      </c>
      <c r="CA16" s="1003">
        <f t="shared" ref="CA16:CA35" si="43">BS16*BX16</f>
        <v>0</v>
      </c>
      <c r="CB16" s="1004">
        <v>920</v>
      </c>
      <c r="CC16" s="1005">
        <f t="shared" si="41"/>
        <v>1840</v>
      </c>
      <c r="CD16" s="1004"/>
      <c r="CE16" s="1004"/>
      <c r="CF16" s="1006">
        <v>395.26829268292681</v>
      </c>
      <c r="CG16" s="1007">
        <f t="shared" si="42"/>
        <v>0</v>
      </c>
      <c r="CH16" s="1006">
        <f t="shared" ref="CH16:CH35" si="44">+CF16*BS16</f>
        <v>0</v>
      </c>
      <c r="CI16" s="909"/>
      <c r="CJ16" s="982"/>
      <c r="CK16" s="983"/>
      <c r="CL16" s="983"/>
      <c r="CM16" s="868"/>
      <c r="CN16" s="984"/>
      <c r="CO16" s="985"/>
      <c r="CP16" s="986"/>
      <c r="CQ16" s="984"/>
      <c r="CR16" s="985"/>
      <c r="CS16" s="986"/>
      <c r="CT16" s="984"/>
      <c r="CU16" s="985"/>
      <c r="CV16" s="986"/>
      <c r="CW16" s="984"/>
      <c r="CX16" s="985"/>
      <c r="CY16" s="986"/>
      <c r="CZ16" s="984"/>
      <c r="DA16" s="985"/>
      <c r="DB16" s="986"/>
      <c r="DC16" s="984"/>
      <c r="DD16" s="985"/>
      <c r="DE16" s="986"/>
      <c r="DF16" s="984"/>
      <c r="DG16" s="985"/>
      <c r="DH16" s="986"/>
      <c r="DI16" s="984"/>
      <c r="DJ16" s="985"/>
      <c r="DK16" s="986"/>
      <c r="DL16" s="984"/>
      <c r="DM16" s="985"/>
      <c r="DN16" s="986"/>
      <c r="DO16" s="984"/>
      <c r="DP16" s="985"/>
      <c r="DQ16" s="986"/>
      <c r="DR16" s="984"/>
      <c r="DS16" s="985"/>
      <c r="DT16" s="986"/>
    </row>
    <row r="17" spans="3:125" ht="22.7" hidden="1" customHeight="1" thickBot="1">
      <c r="C17" s="987" t="s">
        <v>313</v>
      </c>
      <c r="D17" s="988">
        <v>0.54166666666666663</v>
      </c>
      <c r="E17" s="989" t="s">
        <v>304</v>
      </c>
      <c r="F17" s="989" t="s">
        <v>305</v>
      </c>
      <c r="G17" s="990" t="s">
        <v>386</v>
      </c>
      <c r="H17" s="991" t="s">
        <v>467</v>
      </c>
      <c r="I17" s="990" t="s">
        <v>468</v>
      </c>
      <c r="J17" s="992" t="s">
        <v>469</v>
      </c>
      <c r="K17" s="990" t="s">
        <v>470</v>
      </c>
      <c r="L17" s="993"/>
      <c r="M17" s="993"/>
      <c r="N17" s="994"/>
      <c r="O17" s="995"/>
      <c r="P17" s="993"/>
      <c r="Q17" s="993"/>
      <c r="R17" s="993"/>
      <c r="S17" s="993"/>
      <c r="T17" s="993"/>
      <c r="U17" s="994"/>
      <c r="V17" s="995"/>
      <c r="W17" s="993"/>
      <c r="X17" s="993"/>
      <c r="Y17" s="993"/>
      <c r="Z17" s="993"/>
      <c r="AA17" s="993"/>
      <c r="AB17" s="994"/>
      <c r="AC17" s="995"/>
      <c r="AD17" s="993"/>
      <c r="AE17" s="993"/>
      <c r="AF17" s="993"/>
      <c r="AG17" s="993"/>
      <c r="AH17" s="993"/>
      <c r="AI17" s="994"/>
      <c r="AJ17" s="995"/>
      <c r="AK17" s="993"/>
      <c r="AL17" s="993"/>
      <c r="AM17" s="993"/>
      <c r="AN17" s="993"/>
      <c r="AO17" s="993"/>
      <c r="AP17" s="994"/>
      <c r="AQ17" s="1163"/>
      <c r="AR17" s="1163"/>
      <c r="AS17" s="1163"/>
      <c r="AT17" s="1163"/>
      <c r="AU17" s="1163"/>
      <c r="AV17" s="1163"/>
      <c r="AW17" s="1163"/>
      <c r="AX17" s="1163"/>
      <c r="AY17" s="1163"/>
      <c r="AZ17" s="1163"/>
      <c r="BA17" s="1163"/>
      <c r="BB17" s="1163"/>
      <c r="BC17" s="1163"/>
      <c r="BD17" s="1163"/>
      <c r="BE17" s="1163"/>
      <c r="BF17" s="1163"/>
      <c r="BG17" s="1163"/>
      <c r="BH17" s="1163"/>
      <c r="BI17" s="1163"/>
      <c r="BJ17" s="1163"/>
      <c r="BK17" s="1163"/>
      <c r="BL17" s="1163"/>
      <c r="BM17" s="1163"/>
      <c r="BN17" s="1163"/>
      <c r="BO17" s="1163"/>
      <c r="BP17" s="1163"/>
      <c r="BQ17" s="1163"/>
      <c r="BR17" s="1163"/>
      <c r="BS17" s="996">
        <f t="shared" si="39"/>
        <v>0</v>
      </c>
      <c r="BT17" s="997">
        <v>2</v>
      </c>
      <c r="BU17" s="997"/>
      <c r="BV17" s="998"/>
      <c r="BW17" s="999">
        <v>4.5</v>
      </c>
      <c r="BX17" s="1000">
        <f t="shared" ref="BX17:BX35" si="45">(BV17*$BY$9)+(BW17*$BZ$9)</f>
        <v>1.9253910122260161</v>
      </c>
      <c r="BY17" s="1001"/>
      <c r="BZ17" s="1002">
        <f t="shared" si="40"/>
        <v>0</v>
      </c>
      <c r="CA17" s="1003">
        <f t="shared" si="43"/>
        <v>0</v>
      </c>
      <c r="CB17" s="1004">
        <v>920</v>
      </c>
      <c r="CC17" s="1005">
        <f t="shared" si="41"/>
        <v>1840</v>
      </c>
      <c r="CD17" s="1004"/>
      <c r="CE17" s="1004"/>
      <c r="CF17" s="1006">
        <v>395.26829268292681</v>
      </c>
      <c r="CG17" s="1007">
        <f t="shared" si="42"/>
        <v>0</v>
      </c>
      <c r="CH17" s="1006">
        <f t="shared" si="44"/>
        <v>0</v>
      </c>
      <c r="CI17" s="909"/>
      <c r="CJ17" s="982"/>
      <c r="CK17" s="983"/>
      <c r="CL17" s="983"/>
      <c r="CM17" s="868"/>
      <c r="CN17" s="984"/>
      <c r="CO17" s="985"/>
      <c r="CP17" s="986"/>
      <c r="CQ17" s="984"/>
      <c r="CR17" s="985"/>
      <c r="CS17" s="986"/>
      <c r="CT17" s="984"/>
      <c r="CU17" s="985"/>
      <c r="CV17" s="986"/>
      <c r="CW17" s="984"/>
      <c r="CX17" s="985"/>
      <c r="CY17" s="986"/>
      <c r="CZ17" s="984"/>
      <c r="DA17" s="985"/>
      <c r="DB17" s="986"/>
      <c r="DC17" s="984"/>
      <c r="DD17" s="985"/>
      <c r="DE17" s="986"/>
      <c r="DF17" s="984"/>
      <c r="DG17" s="985"/>
      <c r="DH17" s="986"/>
      <c r="DI17" s="984"/>
      <c r="DJ17" s="985"/>
      <c r="DK17" s="986"/>
      <c r="DL17" s="984"/>
      <c r="DM17" s="985"/>
      <c r="DN17" s="986"/>
      <c r="DO17" s="984"/>
      <c r="DP17" s="985"/>
      <c r="DQ17" s="986"/>
      <c r="DR17" s="984"/>
      <c r="DS17" s="985"/>
      <c r="DT17" s="986"/>
    </row>
    <row r="18" spans="3:125" ht="22.7" hidden="1" customHeight="1" thickBot="1">
      <c r="C18" s="1008" t="s">
        <v>472</v>
      </c>
      <c r="D18" s="1009">
        <v>0.79166666666666663</v>
      </c>
      <c r="E18" s="1010" t="s">
        <v>304</v>
      </c>
      <c r="F18" s="1010" t="s">
        <v>305</v>
      </c>
      <c r="G18" s="1011" t="s">
        <v>388</v>
      </c>
      <c r="H18" s="1012"/>
      <c r="I18" s="1011" t="s">
        <v>468</v>
      </c>
      <c r="J18" s="1013" t="s">
        <v>469</v>
      </c>
      <c r="K18" s="1011" t="s">
        <v>470</v>
      </c>
      <c r="L18" s="993"/>
      <c r="M18" s="993"/>
      <c r="N18" s="994"/>
      <c r="O18" s="995"/>
      <c r="P18" s="993"/>
      <c r="Q18" s="993"/>
      <c r="R18" s="993"/>
      <c r="S18" s="993"/>
      <c r="T18" s="993"/>
      <c r="U18" s="994"/>
      <c r="V18" s="995"/>
      <c r="W18" s="993"/>
      <c r="X18" s="993"/>
      <c r="Y18" s="993"/>
      <c r="Z18" s="993"/>
      <c r="AA18" s="993"/>
      <c r="AB18" s="994"/>
      <c r="AC18" s="995"/>
      <c r="AD18" s="993"/>
      <c r="AE18" s="993"/>
      <c r="AF18" s="993"/>
      <c r="AG18" s="993"/>
      <c r="AH18" s="993"/>
      <c r="AI18" s="994"/>
      <c r="AJ18" s="995"/>
      <c r="AK18" s="993"/>
      <c r="AL18" s="993"/>
      <c r="AM18" s="993"/>
      <c r="AN18" s="993"/>
      <c r="AO18" s="993"/>
      <c r="AP18" s="994"/>
      <c r="AQ18" s="1163"/>
      <c r="AR18" s="1163"/>
      <c r="AS18" s="1163"/>
      <c r="AT18" s="1163"/>
      <c r="AU18" s="1163"/>
      <c r="AV18" s="1163"/>
      <c r="AW18" s="1163"/>
      <c r="AX18" s="1163"/>
      <c r="AY18" s="1163"/>
      <c r="AZ18" s="1163"/>
      <c r="BA18" s="1163"/>
      <c r="BB18" s="1163"/>
      <c r="BC18" s="1163"/>
      <c r="BD18" s="1163"/>
      <c r="BE18" s="1163"/>
      <c r="BF18" s="1163"/>
      <c r="BG18" s="1163"/>
      <c r="BH18" s="1163"/>
      <c r="BI18" s="1163"/>
      <c r="BJ18" s="1163"/>
      <c r="BK18" s="1163"/>
      <c r="BL18" s="1163"/>
      <c r="BM18" s="1163"/>
      <c r="BN18" s="1163"/>
      <c r="BO18" s="1163"/>
      <c r="BP18" s="1163"/>
      <c r="BQ18" s="1163"/>
      <c r="BR18" s="1163"/>
      <c r="BS18" s="996">
        <f t="shared" si="39"/>
        <v>0</v>
      </c>
      <c r="BT18" s="997">
        <v>2</v>
      </c>
      <c r="BU18" s="997"/>
      <c r="BV18" s="998"/>
      <c r="BW18" s="999">
        <v>5.9</v>
      </c>
      <c r="BX18" s="1000">
        <f t="shared" si="45"/>
        <v>2.5244015493629988</v>
      </c>
      <c r="BY18" s="1001"/>
      <c r="BZ18" s="1002">
        <f t="shared" si="40"/>
        <v>0</v>
      </c>
      <c r="CA18" s="1003">
        <f t="shared" si="43"/>
        <v>0</v>
      </c>
      <c r="CB18" s="1004">
        <v>920</v>
      </c>
      <c r="CC18" s="1005">
        <f t="shared" si="41"/>
        <v>1840</v>
      </c>
      <c r="CD18" s="1004"/>
      <c r="CE18" s="1004"/>
      <c r="CF18" s="1006">
        <v>395.26829268292681</v>
      </c>
      <c r="CG18" s="1007">
        <f t="shared" si="42"/>
        <v>0</v>
      </c>
      <c r="CH18" s="1006">
        <f t="shared" si="44"/>
        <v>0</v>
      </c>
      <c r="CI18" s="909"/>
      <c r="CJ18" s="982"/>
      <c r="CK18" s="983"/>
      <c r="CL18" s="983"/>
      <c r="CM18" s="868"/>
      <c r="CN18" s="984"/>
      <c r="CO18" s="985"/>
      <c r="CP18" s="986"/>
      <c r="CQ18" s="984"/>
      <c r="CR18" s="985"/>
      <c r="CS18" s="986"/>
      <c r="CT18" s="984"/>
      <c r="CU18" s="985"/>
      <c r="CV18" s="986"/>
      <c r="CW18" s="984"/>
      <c r="CX18" s="985"/>
      <c r="CY18" s="986"/>
      <c r="CZ18" s="984"/>
      <c r="DA18" s="985"/>
      <c r="DB18" s="986"/>
      <c r="DC18" s="984"/>
      <c r="DD18" s="985"/>
      <c r="DE18" s="986"/>
      <c r="DF18" s="984"/>
      <c r="DG18" s="985"/>
      <c r="DH18" s="986"/>
      <c r="DI18" s="984"/>
      <c r="DJ18" s="985"/>
      <c r="DK18" s="986"/>
      <c r="DL18" s="984"/>
      <c r="DM18" s="985"/>
      <c r="DN18" s="986"/>
      <c r="DO18" s="984"/>
      <c r="DP18" s="985"/>
      <c r="DQ18" s="986"/>
      <c r="DR18" s="984"/>
      <c r="DS18" s="985"/>
      <c r="DT18" s="986"/>
    </row>
    <row r="19" spans="3:125" ht="22.7" hidden="1" customHeight="1" thickBot="1">
      <c r="C19" s="987" t="s">
        <v>303</v>
      </c>
      <c r="D19" s="988">
        <v>0.25</v>
      </c>
      <c r="E19" s="989" t="s">
        <v>304</v>
      </c>
      <c r="F19" s="989" t="s">
        <v>305</v>
      </c>
      <c r="G19" s="990" t="s">
        <v>386</v>
      </c>
      <c r="H19" s="991"/>
      <c r="I19" s="990" t="s">
        <v>468</v>
      </c>
      <c r="J19" s="1014" t="s">
        <v>473</v>
      </c>
      <c r="K19" s="990" t="s">
        <v>474</v>
      </c>
      <c r="L19" s="993"/>
      <c r="M19" s="993"/>
      <c r="N19" s="994"/>
      <c r="O19" s="995"/>
      <c r="P19" s="993"/>
      <c r="Q19" s="993"/>
      <c r="R19" s="993"/>
      <c r="S19" s="993"/>
      <c r="T19" s="993"/>
      <c r="U19" s="994"/>
      <c r="V19" s="995"/>
      <c r="W19" s="993"/>
      <c r="X19" s="993"/>
      <c r="Y19" s="993"/>
      <c r="Z19" s="993"/>
      <c r="AA19" s="993"/>
      <c r="AB19" s="994"/>
      <c r="AC19" s="995"/>
      <c r="AD19" s="993"/>
      <c r="AE19" s="993"/>
      <c r="AF19" s="993"/>
      <c r="AG19" s="993"/>
      <c r="AH19" s="993"/>
      <c r="AI19" s="994"/>
      <c r="AJ19" s="995"/>
      <c r="AK19" s="993"/>
      <c r="AL19" s="993"/>
      <c r="AM19" s="993"/>
      <c r="AN19" s="993"/>
      <c r="AO19" s="993"/>
      <c r="AP19" s="994"/>
      <c r="AQ19" s="1163"/>
      <c r="AR19" s="1163"/>
      <c r="AS19" s="1163"/>
      <c r="AT19" s="1163"/>
      <c r="AU19" s="1163"/>
      <c r="AV19" s="1163"/>
      <c r="AW19" s="1163"/>
      <c r="AX19" s="1163"/>
      <c r="AY19" s="1163"/>
      <c r="AZ19" s="1163"/>
      <c r="BA19" s="1163"/>
      <c r="BB19" s="1163"/>
      <c r="BC19" s="1163"/>
      <c r="BD19" s="1163"/>
      <c r="BE19" s="1163"/>
      <c r="BF19" s="1163"/>
      <c r="BG19" s="1163"/>
      <c r="BH19" s="1163"/>
      <c r="BI19" s="1163"/>
      <c r="BJ19" s="1163"/>
      <c r="BK19" s="1163"/>
      <c r="BL19" s="1163"/>
      <c r="BM19" s="1163"/>
      <c r="BN19" s="1163"/>
      <c r="BO19" s="1163"/>
      <c r="BP19" s="1163"/>
      <c r="BQ19" s="1163"/>
      <c r="BR19" s="1163"/>
      <c r="BS19" s="996">
        <f t="shared" si="39"/>
        <v>0</v>
      </c>
      <c r="BT19" s="997">
        <v>2</v>
      </c>
      <c r="BU19" s="997"/>
      <c r="BV19" s="998"/>
      <c r="BW19" s="999">
        <v>2.2999999999999998</v>
      </c>
      <c r="BX19" s="1000">
        <f t="shared" si="45"/>
        <v>0.9840887395821859</v>
      </c>
      <c r="BY19" s="1001"/>
      <c r="BZ19" s="1002">
        <f t="shared" si="40"/>
        <v>0</v>
      </c>
      <c r="CA19" s="1003">
        <f t="shared" si="43"/>
        <v>0</v>
      </c>
      <c r="CB19" s="1004">
        <v>920</v>
      </c>
      <c r="CC19" s="1005">
        <f t="shared" si="41"/>
        <v>1380</v>
      </c>
      <c r="CD19" s="1004"/>
      <c r="CE19" s="1004"/>
      <c r="CF19" s="1006">
        <v>395.26829268292681</v>
      </c>
      <c r="CG19" s="1007">
        <f t="shared" si="42"/>
        <v>0</v>
      </c>
      <c r="CH19" s="1006">
        <f t="shared" si="44"/>
        <v>0</v>
      </c>
      <c r="CI19" s="909"/>
      <c r="CJ19" s="982"/>
      <c r="CK19" s="983"/>
      <c r="CL19" s="983"/>
      <c r="CM19" s="868"/>
      <c r="CN19" s="984"/>
      <c r="CO19" s="985"/>
      <c r="CP19" s="986"/>
      <c r="CQ19" s="984"/>
      <c r="CR19" s="985"/>
      <c r="CS19" s="986"/>
      <c r="CT19" s="984"/>
      <c r="CU19" s="985"/>
      <c r="CV19" s="986"/>
      <c r="CW19" s="984"/>
      <c r="CX19" s="985"/>
      <c r="CY19" s="986"/>
      <c r="CZ19" s="984"/>
      <c r="DA19" s="985"/>
      <c r="DB19" s="986"/>
      <c r="DC19" s="984"/>
      <c r="DD19" s="985"/>
      <c r="DE19" s="986"/>
      <c r="DF19" s="984"/>
      <c r="DG19" s="985"/>
      <c r="DH19" s="986"/>
      <c r="DI19" s="984"/>
      <c r="DJ19" s="985"/>
      <c r="DK19" s="986"/>
      <c r="DL19" s="984"/>
      <c r="DM19" s="985"/>
      <c r="DN19" s="986"/>
      <c r="DO19" s="984"/>
      <c r="DP19" s="985"/>
      <c r="DQ19" s="986"/>
      <c r="DR19" s="984"/>
      <c r="DS19" s="985"/>
      <c r="DT19" s="986"/>
    </row>
    <row r="20" spans="3:125" ht="22.7" hidden="1" customHeight="1" thickBot="1">
      <c r="C20" s="987" t="s">
        <v>471</v>
      </c>
      <c r="D20" s="988">
        <v>0.3125</v>
      </c>
      <c r="E20" s="989" t="s">
        <v>304</v>
      </c>
      <c r="F20" s="989" t="s">
        <v>305</v>
      </c>
      <c r="G20" s="990" t="s">
        <v>386</v>
      </c>
      <c r="H20" s="991"/>
      <c r="I20" s="990" t="s">
        <v>468</v>
      </c>
      <c r="J20" s="1014" t="s">
        <v>473</v>
      </c>
      <c r="K20" s="990" t="s">
        <v>474</v>
      </c>
      <c r="L20" s="993"/>
      <c r="M20" s="993"/>
      <c r="N20" s="994"/>
      <c r="O20" s="995"/>
      <c r="P20" s="993"/>
      <c r="Q20" s="993"/>
      <c r="R20" s="993"/>
      <c r="S20" s="993"/>
      <c r="T20" s="993"/>
      <c r="U20" s="994"/>
      <c r="V20" s="995"/>
      <c r="W20" s="993"/>
      <c r="X20" s="993"/>
      <c r="Y20" s="993"/>
      <c r="Z20" s="993"/>
      <c r="AA20" s="993"/>
      <c r="AB20" s="994"/>
      <c r="AC20" s="995"/>
      <c r="AD20" s="993"/>
      <c r="AE20" s="993"/>
      <c r="AF20" s="993"/>
      <c r="AG20" s="993"/>
      <c r="AH20" s="993"/>
      <c r="AI20" s="994"/>
      <c r="AJ20" s="995"/>
      <c r="AK20" s="993"/>
      <c r="AL20" s="993"/>
      <c r="AM20" s="993"/>
      <c r="AN20" s="993"/>
      <c r="AO20" s="993"/>
      <c r="AP20" s="994"/>
      <c r="AQ20" s="1163"/>
      <c r="AR20" s="1163"/>
      <c r="AS20" s="1163"/>
      <c r="AT20" s="1163"/>
      <c r="AU20" s="1163"/>
      <c r="AV20" s="1163"/>
      <c r="AW20" s="1163"/>
      <c r="AX20" s="1163"/>
      <c r="AY20" s="1163"/>
      <c r="AZ20" s="1163"/>
      <c r="BA20" s="1163"/>
      <c r="BB20" s="1163"/>
      <c r="BC20" s="1163"/>
      <c r="BD20" s="1163"/>
      <c r="BE20" s="1163"/>
      <c r="BF20" s="1163"/>
      <c r="BG20" s="1163"/>
      <c r="BH20" s="1163"/>
      <c r="BI20" s="1163"/>
      <c r="BJ20" s="1163"/>
      <c r="BK20" s="1163"/>
      <c r="BL20" s="1163"/>
      <c r="BM20" s="1163"/>
      <c r="BN20" s="1163"/>
      <c r="BO20" s="1163"/>
      <c r="BP20" s="1163"/>
      <c r="BQ20" s="1163"/>
      <c r="BR20" s="1163"/>
      <c r="BS20" s="996">
        <f t="shared" si="39"/>
        <v>0</v>
      </c>
      <c r="BT20" s="997">
        <v>2</v>
      </c>
      <c r="BU20" s="997"/>
      <c r="BV20" s="998"/>
      <c r="BW20" s="999">
        <v>2.9</v>
      </c>
      <c r="BX20" s="1000">
        <f t="shared" si="45"/>
        <v>1.2408075412123214</v>
      </c>
      <c r="BY20" s="1001"/>
      <c r="BZ20" s="1002">
        <f t="shared" si="40"/>
        <v>0</v>
      </c>
      <c r="CA20" s="1003">
        <f t="shared" si="43"/>
        <v>0</v>
      </c>
      <c r="CB20" s="1004">
        <v>920</v>
      </c>
      <c r="CC20" s="1005">
        <f t="shared" si="41"/>
        <v>1380</v>
      </c>
      <c r="CD20" s="1004"/>
      <c r="CE20" s="1004"/>
      <c r="CF20" s="1006">
        <v>395.26829268292681</v>
      </c>
      <c r="CG20" s="1007">
        <f t="shared" si="42"/>
        <v>0</v>
      </c>
      <c r="CH20" s="1006">
        <f t="shared" si="44"/>
        <v>0</v>
      </c>
      <c r="CI20" s="909"/>
      <c r="CJ20" s="982"/>
      <c r="CK20" s="983"/>
      <c r="CL20" s="983"/>
      <c r="CM20" s="868"/>
      <c r="CN20" s="984"/>
      <c r="CO20" s="985"/>
      <c r="CP20" s="986"/>
      <c r="CQ20" s="984"/>
      <c r="CR20" s="985"/>
      <c r="CS20" s="986"/>
      <c r="CT20" s="984"/>
      <c r="CU20" s="985"/>
      <c r="CV20" s="986"/>
      <c r="CW20" s="984"/>
      <c r="CX20" s="985"/>
      <c r="CY20" s="986"/>
      <c r="CZ20" s="984"/>
      <c r="DA20" s="985"/>
      <c r="DB20" s="986"/>
      <c r="DC20" s="984"/>
      <c r="DD20" s="985"/>
      <c r="DE20" s="986"/>
      <c r="DF20" s="984"/>
      <c r="DG20" s="985"/>
      <c r="DH20" s="986"/>
      <c r="DI20" s="984"/>
      <c r="DJ20" s="985"/>
      <c r="DK20" s="986"/>
      <c r="DL20" s="984"/>
      <c r="DM20" s="985"/>
      <c r="DN20" s="986"/>
      <c r="DO20" s="984"/>
      <c r="DP20" s="985"/>
      <c r="DQ20" s="986"/>
      <c r="DR20" s="984"/>
      <c r="DS20" s="985"/>
      <c r="DT20" s="986"/>
    </row>
    <row r="21" spans="3:125" ht="22.7" hidden="1" customHeight="1" thickBot="1">
      <c r="C21" s="987" t="s">
        <v>309</v>
      </c>
      <c r="D21" s="988">
        <v>0.4375</v>
      </c>
      <c r="E21" s="989" t="s">
        <v>475</v>
      </c>
      <c r="F21" s="989" t="s">
        <v>305</v>
      </c>
      <c r="G21" s="990" t="s">
        <v>386</v>
      </c>
      <c r="H21" s="991"/>
      <c r="I21" s="990" t="s">
        <v>468</v>
      </c>
      <c r="J21" s="1014" t="s">
        <v>473</v>
      </c>
      <c r="K21" s="990" t="s">
        <v>474</v>
      </c>
      <c r="L21" s="993"/>
      <c r="M21" s="993"/>
      <c r="N21" s="994"/>
      <c r="O21" s="995"/>
      <c r="P21" s="993"/>
      <c r="Q21" s="993"/>
      <c r="R21" s="993"/>
      <c r="S21" s="993"/>
      <c r="T21" s="993"/>
      <c r="U21" s="994"/>
      <c r="V21" s="995"/>
      <c r="W21" s="993"/>
      <c r="X21" s="993"/>
      <c r="Y21" s="993"/>
      <c r="Z21" s="993"/>
      <c r="AA21" s="993"/>
      <c r="AB21" s="994"/>
      <c r="AC21" s="995"/>
      <c r="AD21" s="993"/>
      <c r="AE21" s="993"/>
      <c r="AF21" s="993"/>
      <c r="AG21" s="993"/>
      <c r="AH21" s="993"/>
      <c r="AI21" s="994"/>
      <c r="AJ21" s="995"/>
      <c r="AK21" s="993"/>
      <c r="AL21" s="993"/>
      <c r="AM21" s="993"/>
      <c r="AN21" s="993"/>
      <c r="AO21" s="993"/>
      <c r="AP21" s="994"/>
      <c r="AQ21" s="1163"/>
      <c r="AR21" s="1163"/>
      <c r="AS21" s="1163"/>
      <c r="AT21" s="1163"/>
      <c r="AU21" s="1163"/>
      <c r="AV21" s="1163"/>
      <c r="AW21" s="1163"/>
      <c r="AX21" s="1163"/>
      <c r="AY21" s="1163"/>
      <c r="AZ21" s="1163"/>
      <c r="BA21" s="1163"/>
      <c r="BB21" s="1163"/>
      <c r="BC21" s="1163"/>
      <c r="BD21" s="1163"/>
      <c r="BE21" s="1163"/>
      <c r="BF21" s="1163"/>
      <c r="BG21" s="1163"/>
      <c r="BH21" s="1163"/>
      <c r="BI21" s="1163"/>
      <c r="BJ21" s="1163"/>
      <c r="BK21" s="1163"/>
      <c r="BL21" s="1163"/>
      <c r="BM21" s="1163"/>
      <c r="BN21" s="1163"/>
      <c r="BO21" s="1163"/>
      <c r="BP21" s="1163"/>
      <c r="BQ21" s="1163"/>
      <c r="BR21" s="1163"/>
      <c r="BS21" s="996">
        <f t="shared" si="39"/>
        <v>0</v>
      </c>
      <c r="BT21" s="997">
        <v>2</v>
      </c>
      <c r="BU21" s="997"/>
      <c r="BV21" s="998"/>
      <c r="BW21" s="999">
        <v>2.8</v>
      </c>
      <c r="BX21" s="1000">
        <f t="shared" si="45"/>
        <v>1.1980210742739654</v>
      </c>
      <c r="BY21" s="1001"/>
      <c r="BZ21" s="1002">
        <f t="shared" si="40"/>
        <v>0</v>
      </c>
      <c r="CA21" s="1003">
        <f t="shared" si="43"/>
        <v>0</v>
      </c>
      <c r="CB21" s="1004">
        <v>920</v>
      </c>
      <c r="CC21" s="1005">
        <f t="shared" si="41"/>
        <v>1380</v>
      </c>
      <c r="CD21" s="1004"/>
      <c r="CE21" s="1004"/>
      <c r="CF21" s="1006">
        <v>395.26829268292681</v>
      </c>
      <c r="CG21" s="1007">
        <f t="shared" si="42"/>
        <v>0</v>
      </c>
      <c r="CH21" s="1006">
        <f t="shared" si="44"/>
        <v>0</v>
      </c>
      <c r="CI21" s="909"/>
      <c r="CJ21" s="982"/>
      <c r="CK21" s="983"/>
      <c r="CL21" s="983"/>
      <c r="CM21" s="868"/>
      <c r="CN21" s="984"/>
      <c r="CO21" s="985"/>
      <c r="CP21" s="986"/>
      <c r="CQ21" s="984"/>
      <c r="CR21" s="985"/>
      <c r="CS21" s="986"/>
      <c r="CT21" s="984"/>
      <c r="CU21" s="985"/>
      <c r="CV21" s="986"/>
      <c r="CW21" s="984"/>
      <c r="CX21" s="985"/>
      <c r="CY21" s="986"/>
      <c r="CZ21" s="984"/>
      <c r="DA21" s="985"/>
      <c r="DB21" s="986"/>
      <c r="DC21" s="984"/>
      <c r="DD21" s="985"/>
      <c r="DE21" s="986"/>
      <c r="DF21" s="984"/>
      <c r="DG21" s="985"/>
      <c r="DH21" s="986"/>
      <c r="DI21" s="984"/>
      <c r="DJ21" s="985"/>
      <c r="DK21" s="986"/>
      <c r="DL21" s="984"/>
      <c r="DM21" s="985"/>
      <c r="DN21" s="986"/>
      <c r="DO21" s="984"/>
      <c r="DP21" s="985"/>
      <c r="DQ21" s="986"/>
      <c r="DR21" s="984"/>
      <c r="DS21" s="985"/>
      <c r="DT21" s="986"/>
    </row>
    <row r="22" spans="3:125" ht="22.7" hidden="1" customHeight="1" thickBot="1">
      <c r="C22" s="987" t="s">
        <v>313</v>
      </c>
      <c r="D22" s="988">
        <v>0.54166666666666663</v>
      </c>
      <c r="E22" s="989" t="s">
        <v>304</v>
      </c>
      <c r="F22" s="989" t="s">
        <v>305</v>
      </c>
      <c r="G22" s="990" t="s">
        <v>386</v>
      </c>
      <c r="H22" s="991" t="s">
        <v>467</v>
      </c>
      <c r="I22" s="990" t="s">
        <v>468</v>
      </c>
      <c r="J22" s="1014" t="s">
        <v>473</v>
      </c>
      <c r="K22" s="990" t="s">
        <v>474</v>
      </c>
      <c r="L22" s="993"/>
      <c r="M22" s="993"/>
      <c r="N22" s="994"/>
      <c r="O22" s="995"/>
      <c r="P22" s="993"/>
      <c r="Q22" s="993"/>
      <c r="R22" s="993"/>
      <c r="S22" s="993"/>
      <c r="T22" s="993"/>
      <c r="U22" s="994"/>
      <c r="V22" s="995"/>
      <c r="W22" s="993"/>
      <c r="X22" s="993"/>
      <c r="Y22" s="993"/>
      <c r="Z22" s="993"/>
      <c r="AA22" s="993"/>
      <c r="AB22" s="994"/>
      <c r="AC22" s="995"/>
      <c r="AD22" s="993"/>
      <c r="AE22" s="993"/>
      <c r="AF22" s="993"/>
      <c r="AG22" s="993"/>
      <c r="AH22" s="993"/>
      <c r="AI22" s="994"/>
      <c r="AJ22" s="995"/>
      <c r="AK22" s="993"/>
      <c r="AL22" s="993"/>
      <c r="AM22" s="993"/>
      <c r="AN22" s="993"/>
      <c r="AO22" s="993"/>
      <c r="AP22" s="994"/>
      <c r="AQ22" s="1163"/>
      <c r="AR22" s="1163"/>
      <c r="AS22" s="1163"/>
      <c r="AT22" s="1163"/>
      <c r="AU22" s="1163"/>
      <c r="AV22" s="1163"/>
      <c r="AW22" s="1163"/>
      <c r="AX22" s="1163"/>
      <c r="AY22" s="1163"/>
      <c r="AZ22" s="1163"/>
      <c r="BA22" s="1163"/>
      <c r="BB22" s="1163"/>
      <c r="BC22" s="1163"/>
      <c r="BD22" s="1163"/>
      <c r="BE22" s="1163"/>
      <c r="BF22" s="1163"/>
      <c r="BG22" s="1163"/>
      <c r="BH22" s="1163"/>
      <c r="BI22" s="1163"/>
      <c r="BJ22" s="1163"/>
      <c r="BK22" s="1163"/>
      <c r="BL22" s="1163"/>
      <c r="BM22" s="1163"/>
      <c r="BN22" s="1163"/>
      <c r="BO22" s="1163"/>
      <c r="BP22" s="1163"/>
      <c r="BQ22" s="1163"/>
      <c r="BR22" s="1163"/>
      <c r="BS22" s="996">
        <f t="shared" si="39"/>
        <v>0</v>
      </c>
      <c r="BT22" s="1015"/>
      <c r="BU22" s="1015"/>
      <c r="BV22" s="998"/>
      <c r="BW22" s="999">
        <v>4.5</v>
      </c>
      <c r="BX22" s="1000">
        <f t="shared" si="45"/>
        <v>1.9253910122260161</v>
      </c>
      <c r="BY22" s="1001"/>
      <c r="BZ22" s="1002">
        <f t="shared" si="40"/>
        <v>0</v>
      </c>
      <c r="CA22" s="1003">
        <f t="shared" si="43"/>
        <v>0</v>
      </c>
      <c r="CB22" s="1004">
        <v>920</v>
      </c>
      <c r="CC22" s="1005">
        <f t="shared" si="41"/>
        <v>1380</v>
      </c>
      <c r="CD22" s="1004"/>
      <c r="CE22" s="1004"/>
      <c r="CF22" s="1006">
        <v>395.26829268292681</v>
      </c>
      <c r="CG22" s="1007">
        <f t="shared" si="42"/>
        <v>0</v>
      </c>
      <c r="CH22" s="1006">
        <f t="shared" si="44"/>
        <v>0</v>
      </c>
      <c r="CI22" s="909"/>
      <c r="CJ22" s="982"/>
      <c r="CK22" s="983"/>
      <c r="CL22" s="983"/>
      <c r="CM22" s="868"/>
      <c r="CN22" s="984"/>
      <c r="CO22" s="985"/>
      <c r="CP22" s="986"/>
      <c r="CQ22" s="984"/>
      <c r="CR22" s="985"/>
      <c r="CS22" s="986"/>
      <c r="CT22" s="984"/>
      <c r="CU22" s="985"/>
      <c r="CV22" s="986"/>
      <c r="CW22" s="984"/>
      <c r="CX22" s="985"/>
      <c r="CY22" s="986"/>
      <c r="CZ22" s="984"/>
      <c r="DA22" s="985"/>
      <c r="DB22" s="986"/>
      <c r="DC22" s="984"/>
      <c r="DD22" s="985"/>
      <c r="DE22" s="986"/>
      <c r="DF22" s="984"/>
      <c r="DG22" s="985"/>
      <c r="DH22" s="986"/>
      <c r="DI22" s="984"/>
      <c r="DJ22" s="985"/>
      <c r="DK22" s="986"/>
      <c r="DL22" s="984"/>
      <c r="DM22" s="985"/>
      <c r="DN22" s="986"/>
      <c r="DO22" s="984"/>
      <c r="DP22" s="985"/>
      <c r="DQ22" s="986"/>
      <c r="DR22" s="984"/>
      <c r="DS22" s="985"/>
      <c r="DT22" s="986"/>
    </row>
    <row r="23" spans="3:125" ht="22.7" hidden="1" customHeight="1" thickBot="1">
      <c r="C23" s="1008" t="s">
        <v>472</v>
      </c>
      <c r="D23" s="1009">
        <v>0.79166666666666663</v>
      </c>
      <c r="E23" s="1010" t="s">
        <v>304</v>
      </c>
      <c r="F23" s="1010" t="s">
        <v>305</v>
      </c>
      <c r="G23" s="1011" t="s">
        <v>388</v>
      </c>
      <c r="H23" s="1012"/>
      <c r="I23" s="1011" t="s">
        <v>468</v>
      </c>
      <c r="J23" s="1014" t="s">
        <v>473</v>
      </c>
      <c r="K23" s="1011" t="s">
        <v>474</v>
      </c>
      <c r="L23" s="993"/>
      <c r="M23" s="993"/>
      <c r="N23" s="994"/>
      <c r="O23" s="995"/>
      <c r="P23" s="993"/>
      <c r="Q23" s="993"/>
      <c r="R23" s="993"/>
      <c r="S23" s="993"/>
      <c r="T23" s="993"/>
      <c r="U23" s="994"/>
      <c r="V23" s="995"/>
      <c r="W23" s="993"/>
      <c r="X23" s="993"/>
      <c r="Y23" s="993"/>
      <c r="Z23" s="993"/>
      <c r="AA23" s="993"/>
      <c r="AB23" s="994"/>
      <c r="AC23" s="995"/>
      <c r="AD23" s="993"/>
      <c r="AE23" s="993"/>
      <c r="AF23" s="993"/>
      <c r="AG23" s="993"/>
      <c r="AH23" s="993"/>
      <c r="AI23" s="994"/>
      <c r="AJ23" s="995"/>
      <c r="AK23" s="993"/>
      <c r="AL23" s="993"/>
      <c r="AM23" s="993"/>
      <c r="AN23" s="993"/>
      <c r="AO23" s="993"/>
      <c r="AP23" s="994"/>
      <c r="AQ23" s="1163"/>
      <c r="AR23" s="1163"/>
      <c r="AS23" s="1163"/>
      <c r="AT23" s="1163"/>
      <c r="AU23" s="1163"/>
      <c r="AV23" s="1163"/>
      <c r="AW23" s="1163"/>
      <c r="AX23" s="1163"/>
      <c r="AY23" s="1163"/>
      <c r="AZ23" s="1163"/>
      <c r="BA23" s="1163"/>
      <c r="BB23" s="1163"/>
      <c r="BC23" s="1163"/>
      <c r="BD23" s="1163"/>
      <c r="BE23" s="1163"/>
      <c r="BF23" s="1163"/>
      <c r="BG23" s="1163"/>
      <c r="BH23" s="1163"/>
      <c r="BI23" s="1163"/>
      <c r="BJ23" s="1163"/>
      <c r="BK23" s="1163"/>
      <c r="BL23" s="1163"/>
      <c r="BM23" s="1163"/>
      <c r="BN23" s="1163"/>
      <c r="BO23" s="1163"/>
      <c r="BP23" s="1163"/>
      <c r="BQ23" s="1163"/>
      <c r="BR23" s="1163"/>
      <c r="BS23" s="996">
        <f t="shared" si="39"/>
        <v>0</v>
      </c>
      <c r="BT23" s="1015"/>
      <c r="BU23" s="1015"/>
      <c r="BV23" s="998"/>
      <c r="BW23" s="999">
        <v>5.9</v>
      </c>
      <c r="BX23" s="1000">
        <f t="shared" si="45"/>
        <v>2.5244015493629988</v>
      </c>
      <c r="BY23" s="1001"/>
      <c r="BZ23" s="1002">
        <f t="shared" si="40"/>
        <v>0</v>
      </c>
      <c r="CA23" s="1003">
        <f t="shared" si="43"/>
        <v>0</v>
      </c>
      <c r="CB23" s="1004">
        <v>920</v>
      </c>
      <c r="CC23" s="1005">
        <f t="shared" si="41"/>
        <v>1380</v>
      </c>
      <c r="CD23" s="1004"/>
      <c r="CE23" s="1004"/>
      <c r="CF23" s="1006">
        <v>395.26829268292681</v>
      </c>
      <c r="CG23" s="1007">
        <f t="shared" si="42"/>
        <v>0</v>
      </c>
      <c r="CH23" s="1006">
        <f t="shared" si="44"/>
        <v>0</v>
      </c>
      <c r="CI23" s="909"/>
      <c r="CJ23" s="982"/>
      <c r="CK23" s="983"/>
      <c r="CL23" s="983"/>
      <c r="CM23" s="868"/>
      <c r="CN23" s="984"/>
      <c r="CO23" s="985"/>
      <c r="CP23" s="986"/>
      <c r="CQ23" s="984"/>
      <c r="CR23" s="985"/>
      <c r="CS23" s="986"/>
      <c r="CT23" s="984"/>
      <c r="CU23" s="985"/>
      <c r="CV23" s="986"/>
      <c r="CW23" s="984"/>
      <c r="CX23" s="985"/>
      <c r="CY23" s="986"/>
      <c r="CZ23" s="984"/>
      <c r="DA23" s="985"/>
      <c r="DB23" s="986"/>
      <c r="DC23" s="984"/>
      <c r="DD23" s="985"/>
      <c r="DE23" s="986"/>
      <c r="DF23" s="984"/>
      <c r="DG23" s="985"/>
      <c r="DH23" s="986"/>
      <c r="DI23" s="984"/>
      <c r="DJ23" s="985"/>
      <c r="DK23" s="986"/>
      <c r="DL23" s="984"/>
      <c r="DM23" s="985"/>
      <c r="DN23" s="986"/>
      <c r="DO23" s="984"/>
      <c r="DP23" s="985"/>
      <c r="DQ23" s="986"/>
      <c r="DR23" s="984"/>
      <c r="DS23" s="985"/>
      <c r="DT23" s="986"/>
    </row>
    <row r="24" spans="3:125" ht="22.7" hidden="1" customHeight="1" thickBot="1">
      <c r="C24" s="987" t="s">
        <v>476</v>
      </c>
      <c r="D24" s="988">
        <v>0.875</v>
      </c>
      <c r="E24" s="989" t="s">
        <v>322</v>
      </c>
      <c r="F24" s="1010" t="s">
        <v>305</v>
      </c>
      <c r="G24" s="1011" t="s">
        <v>388</v>
      </c>
      <c r="H24" s="1012"/>
      <c r="I24" s="1011" t="s">
        <v>468</v>
      </c>
      <c r="J24" s="1014" t="s">
        <v>473</v>
      </c>
      <c r="K24" s="1011" t="s">
        <v>474</v>
      </c>
      <c r="L24" s="993"/>
      <c r="M24" s="993"/>
      <c r="N24" s="994"/>
      <c r="O24" s="995"/>
      <c r="P24" s="993"/>
      <c r="Q24" s="993"/>
      <c r="R24" s="993"/>
      <c r="S24" s="993"/>
      <c r="T24" s="993"/>
      <c r="U24" s="994"/>
      <c r="V24" s="995"/>
      <c r="W24" s="993"/>
      <c r="X24" s="993"/>
      <c r="Y24" s="993"/>
      <c r="Z24" s="993"/>
      <c r="AA24" s="993"/>
      <c r="AB24" s="994"/>
      <c r="AC24" s="995"/>
      <c r="AD24" s="993"/>
      <c r="AE24" s="993"/>
      <c r="AF24" s="993"/>
      <c r="AG24" s="993"/>
      <c r="AH24" s="993"/>
      <c r="AI24" s="994"/>
      <c r="AJ24" s="995"/>
      <c r="AK24" s="993"/>
      <c r="AL24" s="993"/>
      <c r="AM24" s="993"/>
      <c r="AN24" s="993"/>
      <c r="AO24" s="993"/>
      <c r="AP24" s="994"/>
      <c r="AQ24" s="1163"/>
      <c r="AR24" s="1163"/>
      <c r="AS24" s="1163"/>
      <c r="AT24" s="1163"/>
      <c r="AU24" s="1163"/>
      <c r="AV24" s="1163"/>
      <c r="AW24" s="1163"/>
      <c r="AX24" s="1163"/>
      <c r="AY24" s="1163"/>
      <c r="AZ24" s="1163"/>
      <c r="BA24" s="1163"/>
      <c r="BB24" s="1163"/>
      <c r="BC24" s="1163"/>
      <c r="BD24" s="1163"/>
      <c r="BE24" s="1163"/>
      <c r="BF24" s="1163"/>
      <c r="BG24" s="1163"/>
      <c r="BH24" s="1163"/>
      <c r="BI24" s="1163"/>
      <c r="BJ24" s="1163"/>
      <c r="BK24" s="1163"/>
      <c r="BL24" s="1163"/>
      <c r="BM24" s="1163"/>
      <c r="BN24" s="1163"/>
      <c r="BO24" s="1163"/>
      <c r="BP24" s="1163"/>
      <c r="BQ24" s="1163"/>
      <c r="BR24" s="1163"/>
      <c r="BS24" s="996">
        <f t="shared" si="39"/>
        <v>0</v>
      </c>
      <c r="BT24" s="1015"/>
      <c r="BU24" s="1015"/>
      <c r="BV24" s="998"/>
      <c r="BW24" s="999">
        <v>5.6</v>
      </c>
      <c r="BX24" s="1000">
        <f t="shared" si="45"/>
        <v>2.3960421485479309</v>
      </c>
      <c r="BY24" s="1001"/>
      <c r="BZ24" s="1002">
        <f t="shared" si="40"/>
        <v>0</v>
      </c>
      <c r="CA24" s="1003">
        <f t="shared" si="43"/>
        <v>0</v>
      </c>
      <c r="CB24" s="1004">
        <v>920</v>
      </c>
      <c r="CC24" s="1005">
        <f t="shared" si="41"/>
        <v>1380</v>
      </c>
      <c r="CD24" s="1004"/>
      <c r="CE24" s="1004"/>
      <c r="CF24" s="1006">
        <v>395.26829268292681</v>
      </c>
      <c r="CG24" s="1007">
        <f t="shared" si="42"/>
        <v>0</v>
      </c>
      <c r="CH24" s="1006">
        <f t="shared" si="44"/>
        <v>0</v>
      </c>
      <c r="CI24" s="909"/>
      <c r="CJ24" s="982"/>
      <c r="CK24" s="983"/>
      <c r="CL24" s="983"/>
      <c r="CM24" s="868"/>
      <c r="CN24" s="984"/>
      <c r="CO24" s="985"/>
      <c r="CP24" s="986"/>
      <c r="CQ24" s="984"/>
      <c r="CR24" s="985"/>
      <c r="CS24" s="986"/>
      <c r="CT24" s="984"/>
      <c r="CU24" s="985"/>
      <c r="CV24" s="986"/>
      <c r="CW24" s="984"/>
      <c r="CX24" s="985"/>
      <c r="CY24" s="986"/>
      <c r="CZ24" s="984"/>
      <c r="DA24" s="985"/>
      <c r="DB24" s="986"/>
      <c r="DC24" s="984"/>
      <c r="DD24" s="985"/>
      <c r="DE24" s="986"/>
      <c r="DF24" s="984"/>
      <c r="DG24" s="985"/>
      <c r="DH24" s="986"/>
      <c r="DI24" s="984"/>
      <c r="DJ24" s="985"/>
      <c r="DK24" s="986"/>
      <c r="DL24" s="984"/>
      <c r="DM24" s="985"/>
      <c r="DN24" s="986"/>
      <c r="DO24" s="984"/>
      <c r="DP24" s="985"/>
      <c r="DQ24" s="986"/>
      <c r="DR24" s="984"/>
      <c r="DS24" s="985"/>
      <c r="DT24" s="986"/>
    </row>
    <row r="25" spans="3:125" ht="22.7" hidden="1" customHeight="1" thickBot="1">
      <c r="C25" s="1008" t="s">
        <v>477</v>
      </c>
      <c r="D25" s="1009">
        <v>0.79166666666666663</v>
      </c>
      <c r="E25" s="1010" t="s">
        <v>304</v>
      </c>
      <c r="F25" s="1010" t="s">
        <v>478</v>
      </c>
      <c r="G25" s="1011" t="s">
        <v>388</v>
      </c>
      <c r="H25" s="1012"/>
      <c r="I25" s="1011" t="s">
        <v>468</v>
      </c>
      <c r="J25" s="1014" t="s">
        <v>473</v>
      </c>
      <c r="K25" s="1011" t="s">
        <v>474</v>
      </c>
      <c r="L25" s="993"/>
      <c r="M25" s="993"/>
      <c r="N25" s="994"/>
      <c r="O25" s="995"/>
      <c r="P25" s="993"/>
      <c r="Q25" s="993"/>
      <c r="R25" s="993"/>
      <c r="S25" s="993"/>
      <c r="T25" s="993"/>
      <c r="U25" s="994"/>
      <c r="V25" s="995"/>
      <c r="W25" s="993"/>
      <c r="X25" s="993"/>
      <c r="Y25" s="993"/>
      <c r="Z25" s="993"/>
      <c r="AA25" s="993"/>
      <c r="AB25" s="994"/>
      <c r="AC25" s="995"/>
      <c r="AD25" s="993"/>
      <c r="AE25" s="993"/>
      <c r="AF25" s="993"/>
      <c r="AG25" s="993"/>
      <c r="AH25" s="993"/>
      <c r="AI25" s="994"/>
      <c r="AJ25" s="995"/>
      <c r="AK25" s="993"/>
      <c r="AL25" s="993"/>
      <c r="AM25" s="993"/>
      <c r="AN25" s="993"/>
      <c r="AO25" s="993"/>
      <c r="AP25" s="994"/>
      <c r="AQ25" s="1163"/>
      <c r="AR25" s="1163"/>
      <c r="AS25" s="1163"/>
      <c r="AT25" s="1163"/>
      <c r="AU25" s="1163"/>
      <c r="AV25" s="1163"/>
      <c r="AW25" s="1163"/>
      <c r="AX25" s="1163"/>
      <c r="AY25" s="1163"/>
      <c r="AZ25" s="1163"/>
      <c r="BA25" s="1163"/>
      <c r="BB25" s="1163"/>
      <c r="BC25" s="1163"/>
      <c r="BD25" s="1163"/>
      <c r="BE25" s="1163"/>
      <c r="BF25" s="1163"/>
      <c r="BG25" s="1163"/>
      <c r="BH25" s="1163"/>
      <c r="BI25" s="1163"/>
      <c r="BJ25" s="1163"/>
      <c r="BK25" s="1163"/>
      <c r="BL25" s="1163"/>
      <c r="BM25" s="1163"/>
      <c r="BN25" s="1163"/>
      <c r="BO25" s="1163"/>
      <c r="BP25" s="1163"/>
      <c r="BQ25" s="1163"/>
      <c r="BR25" s="1163"/>
      <c r="BS25" s="996">
        <f t="shared" si="39"/>
        <v>0</v>
      </c>
      <c r="BT25" s="1015"/>
      <c r="BU25" s="1015"/>
      <c r="BV25" s="998"/>
      <c r="BW25" s="999">
        <v>2.7</v>
      </c>
      <c r="BX25" s="1000">
        <f t="shared" si="45"/>
        <v>1.1552346073356097</v>
      </c>
      <c r="BY25" s="1001"/>
      <c r="BZ25" s="1002">
        <f t="shared" si="40"/>
        <v>0</v>
      </c>
      <c r="CA25" s="1003">
        <f t="shared" si="43"/>
        <v>0</v>
      </c>
      <c r="CB25" s="1004">
        <v>920</v>
      </c>
      <c r="CC25" s="1005">
        <f t="shared" si="41"/>
        <v>1380</v>
      </c>
      <c r="CD25" s="1004"/>
      <c r="CE25" s="1004"/>
      <c r="CF25" s="1006">
        <v>395.26829268292681</v>
      </c>
      <c r="CG25" s="1007">
        <f t="shared" si="42"/>
        <v>0</v>
      </c>
      <c r="CH25" s="1006">
        <f t="shared" si="44"/>
        <v>0</v>
      </c>
      <c r="CI25" s="909"/>
      <c r="CJ25" s="982"/>
      <c r="CK25" s="983"/>
      <c r="CL25" s="983"/>
      <c r="CM25" s="868"/>
      <c r="CN25" s="984"/>
      <c r="CO25" s="985"/>
      <c r="CP25" s="986"/>
      <c r="CQ25" s="984"/>
      <c r="CR25" s="985"/>
      <c r="CS25" s="986"/>
      <c r="CT25" s="984"/>
      <c r="CU25" s="985"/>
      <c r="CV25" s="986"/>
      <c r="CW25" s="984"/>
      <c r="CX25" s="985"/>
      <c r="CY25" s="986"/>
      <c r="CZ25" s="984"/>
      <c r="DA25" s="985"/>
      <c r="DB25" s="986"/>
      <c r="DC25" s="984"/>
      <c r="DD25" s="985"/>
      <c r="DE25" s="986"/>
      <c r="DF25" s="984"/>
      <c r="DG25" s="985"/>
      <c r="DH25" s="986"/>
      <c r="DI25" s="984"/>
      <c r="DJ25" s="985"/>
      <c r="DK25" s="986"/>
      <c r="DL25" s="984"/>
      <c r="DM25" s="985"/>
      <c r="DN25" s="986"/>
      <c r="DO25" s="984"/>
      <c r="DP25" s="985"/>
      <c r="DQ25" s="986"/>
      <c r="DR25" s="984"/>
      <c r="DS25" s="985"/>
      <c r="DT25" s="986"/>
    </row>
    <row r="26" spans="3:125" ht="22.7" hidden="1" customHeight="1" thickBot="1">
      <c r="C26" s="1008" t="s">
        <v>479</v>
      </c>
      <c r="D26" s="1009">
        <v>0.83333333333333337</v>
      </c>
      <c r="E26" s="1010" t="s">
        <v>480</v>
      </c>
      <c r="F26" s="1010" t="s">
        <v>478</v>
      </c>
      <c r="G26" s="1011" t="s">
        <v>388</v>
      </c>
      <c r="H26" s="1012"/>
      <c r="I26" s="1011" t="s">
        <v>468</v>
      </c>
      <c r="J26" s="1014" t="s">
        <v>473</v>
      </c>
      <c r="K26" s="1011" t="s">
        <v>474</v>
      </c>
      <c r="L26" s="993"/>
      <c r="M26" s="993"/>
      <c r="N26" s="994"/>
      <c r="O26" s="995"/>
      <c r="P26" s="993"/>
      <c r="Q26" s="993"/>
      <c r="R26" s="993"/>
      <c r="S26" s="993"/>
      <c r="T26" s="993"/>
      <c r="U26" s="994"/>
      <c r="V26" s="995"/>
      <c r="W26" s="993"/>
      <c r="X26" s="993"/>
      <c r="Y26" s="993"/>
      <c r="Z26" s="993"/>
      <c r="AA26" s="993"/>
      <c r="AB26" s="994"/>
      <c r="AC26" s="995"/>
      <c r="AD26" s="993"/>
      <c r="AE26" s="993"/>
      <c r="AF26" s="993"/>
      <c r="AG26" s="993"/>
      <c r="AH26" s="993"/>
      <c r="AI26" s="994"/>
      <c r="AJ26" s="995"/>
      <c r="AK26" s="993"/>
      <c r="AL26" s="993"/>
      <c r="AM26" s="993"/>
      <c r="AN26" s="993"/>
      <c r="AO26" s="993"/>
      <c r="AP26" s="994"/>
      <c r="AQ26" s="1163"/>
      <c r="AR26" s="1163"/>
      <c r="AS26" s="1163"/>
      <c r="AT26" s="1163"/>
      <c r="AU26" s="1163"/>
      <c r="AV26" s="1163"/>
      <c r="AW26" s="1163"/>
      <c r="AX26" s="1163"/>
      <c r="AY26" s="1163"/>
      <c r="AZ26" s="1163"/>
      <c r="BA26" s="1163"/>
      <c r="BB26" s="1163"/>
      <c r="BC26" s="1163"/>
      <c r="BD26" s="1163"/>
      <c r="BE26" s="1163"/>
      <c r="BF26" s="1163"/>
      <c r="BG26" s="1163"/>
      <c r="BH26" s="1163"/>
      <c r="BI26" s="1163"/>
      <c r="BJ26" s="1163"/>
      <c r="BK26" s="1163"/>
      <c r="BL26" s="1163"/>
      <c r="BM26" s="1163"/>
      <c r="BN26" s="1163"/>
      <c r="BO26" s="1163"/>
      <c r="BP26" s="1163"/>
      <c r="BQ26" s="1163"/>
      <c r="BR26" s="1163"/>
      <c r="BS26" s="996">
        <f t="shared" si="39"/>
        <v>0</v>
      </c>
      <c r="BT26" s="1015"/>
      <c r="BU26" s="1015"/>
      <c r="BV26" s="998"/>
      <c r="BW26" s="999">
        <v>1.9</v>
      </c>
      <c r="BX26" s="1000">
        <f t="shared" si="45"/>
        <v>0.81294287182876224</v>
      </c>
      <c r="BY26" s="1001"/>
      <c r="BZ26" s="1002">
        <f t="shared" si="40"/>
        <v>0</v>
      </c>
      <c r="CA26" s="1003">
        <f t="shared" si="43"/>
        <v>0</v>
      </c>
      <c r="CB26" s="1004">
        <v>920</v>
      </c>
      <c r="CC26" s="1005">
        <f t="shared" si="41"/>
        <v>1380</v>
      </c>
      <c r="CD26" s="1004"/>
      <c r="CE26" s="1004"/>
      <c r="CF26" s="1006">
        <v>395.26829268292681</v>
      </c>
      <c r="CG26" s="1007">
        <f t="shared" si="42"/>
        <v>0</v>
      </c>
      <c r="CH26" s="1006">
        <f t="shared" si="44"/>
        <v>0</v>
      </c>
      <c r="CI26" s="909">
        <v>54020</v>
      </c>
      <c r="CJ26" s="982"/>
      <c r="CK26" s="983"/>
      <c r="CL26" s="983"/>
      <c r="CM26" s="868"/>
      <c r="CN26" s="984"/>
      <c r="CO26" s="985"/>
      <c r="CP26" s="986"/>
      <c r="CQ26" s="984"/>
      <c r="CR26" s="985"/>
      <c r="CS26" s="986"/>
      <c r="CT26" s="984"/>
      <c r="CU26" s="985"/>
      <c r="CV26" s="986"/>
      <c r="CW26" s="984"/>
      <c r="CX26" s="985"/>
      <c r="CY26" s="986"/>
      <c r="CZ26" s="984"/>
      <c r="DA26" s="985"/>
      <c r="DB26" s="986"/>
      <c r="DC26" s="984"/>
      <c r="DD26" s="985"/>
      <c r="DE26" s="986"/>
      <c r="DF26" s="984"/>
      <c r="DG26" s="985"/>
      <c r="DH26" s="986"/>
      <c r="DI26" s="984"/>
      <c r="DJ26" s="985"/>
      <c r="DK26" s="986"/>
      <c r="DL26" s="984"/>
      <c r="DM26" s="985"/>
      <c r="DN26" s="986"/>
      <c r="DO26" s="984"/>
      <c r="DP26" s="985"/>
      <c r="DQ26" s="986"/>
      <c r="DR26" s="984"/>
      <c r="DS26" s="985"/>
      <c r="DT26" s="986"/>
    </row>
    <row r="27" spans="3:125" ht="22.7" hidden="1" customHeight="1" thickBot="1">
      <c r="C27" s="987" t="s">
        <v>303</v>
      </c>
      <c r="D27" s="988">
        <v>0.25</v>
      </c>
      <c r="E27" s="989" t="s">
        <v>304</v>
      </c>
      <c r="F27" s="989" t="s">
        <v>305</v>
      </c>
      <c r="G27" s="990" t="s">
        <v>386</v>
      </c>
      <c r="H27" s="991"/>
      <c r="I27" s="990" t="s">
        <v>468</v>
      </c>
      <c r="J27" s="1014" t="s">
        <v>473</v>
      </c>
      <c r="K27" s="990" t="s">
        <v>367</v>
      </c>
      <c r="L27" s="993"/>
      <c r="M27" s="993"/>
      <c r="N27" s="994"/>
      <c r="O27" s="995"/>
      <c r="P27" s="993"/>
      <c r="Q27" s="993"/>
      <c r="R27" s="993"/>
      <c r="S27" s="993"/>
      <c r="T27" s="993"/>
      <c r="U27" s="994"/>
      <c r="V27" s="995"/>
      <c r="W27" s="993"/>
      <c r="X27" s="993"/>
      <c r="Y27" s="993"/>
      <c r="Z27" s="993"/>
      <c r="AA27" s="993"/>
      <c r="AB27" s="994"/>
      <c r="AC27" s="995"/>
      <c r="AD27" s="993"/>
      <c r="AE27" s="993"/>
      <c r="AF27" s="993"/>
      <c r="AG27" s="993"/>
      <c r="AH27" s="993"/>
      <c r="AI27" s="994"/>
      <c r="AJ27" s="995"/>
      <c r="AK27" s="993"/>
      <c r="AL27" s="993"/>
      <c r="AM27" s="993"/>
      <c r="AN27" s="993"/>
      <c r="AO27" s="993"/>
      <c r="AP27" s="994"/>
      <c r="AQ27" s="1163"/>
      <c r="AR27" s="1163"/>
      <c r="AS27" s="1163"/>
      <c r="AT27" s="1163"/>
      <c r="AU27" s="1163"/>
      <c r="AV27" s="1163"/>
      <c r="AW27" s="1163"/>
      <c r="AX27" s="1163"/>
      <c r="AY27" s="1163"/>
      <c r="AZ27" s="1163"/>
      <c r="BA27" s="1163"/>
      <c r="BB27" s="1163"/>
      <c r="BC27" s="1163"/>
      <c r="BD27" s="1163"/>
      <c r="BE27" s="1163"/>
      <c r="BF27" s="1163"/>
      <c r="BG27" s="1163"/>
      <c r="BH27" s="1163"/>
      <c r="BI27" s="1163"/>
      <c r="BJ27" s="1163"/>
      <c r="BK27" s="1163"/>
      <c r="BL27" s="1163"/>
      <c r="BM27" s="1163"/>
      <c r="BN27" s="1163"/>
      <c r="BO27" s="1163"/>
      <c r="BP27" s="1163"/>
      <c r="BQ27" s="1163"/>
      <c r="BR27" s="1163"/>
      <c r="BS27" s="996">
        <f t="shared" si="39"/>
        <v>0</v>
      </c>
      <c r="BT27" s="1015"/>
      <c r="BU27" s="1015"/>
      <c r="BV27" s="998"/>
      <c r="BW27" s="999">
        <v>2.2999999999999998</v>
      </c>
      <c r="BX27" s="1000">
        <f t="shared" si="45"/>
        <v>0.9840887395821859</v>
      </c>
      <c r="BY27" s="1001"/>
      <c r="BZ27" s="1002">
        <f t="shared" si="40"/>
        <v>0</v>
      </c>
      <c r="CA27" s="1003">
        <f t="shared" si="43"/>
        <v>0</v>
      </c>
      <c r="CB27" s="1004">
        <v>920</v>
      </c>
      <c r="CC27" s="1005">
        <f t="shared" si="41"/>
        <v>920</v>
      </c>
      <c r="CD27" s="1004"/>
      <c r="CE27" s="1004"/>
      <c r="CF27" s="1006">
        <v>395.26829268292681</v>
      </c>
      <c r="CG27" s="1007">
        <f t="shared" si="42"/>
        <v>0</v>
      </c>
      <c r="CH27" s="1006">
        <f t="shared" si="44"/>
        <v>0</v>
      </c>
      <c r="CI27" s="909">
        <f>+CI26*60%</f>
        <v>32412</v>
      </c>
      <c r="CJ27" s="982"/>
      <c r="CK27" s="983"/>
      <c r="CL27" s="983"/>
      <c r="CM27" s="868"/>
      <c r="CN27" s="984"/>
      <c r="CO27" s="985"/>
      <c r="CP27" s="986"/>
      <c r="CQ27" s="984"/>
      <c r="CR27" s="985"/>
      <c r="CS27" s="986"/>
      <c r="CT27" s="984"/>
      <c r="CU27" s="985"/>
      <c r="CV27" s="986"/>
      <c r="CW27" s="984"/>
      <c r="CX27" s="985"/>
      <c r="CY27" s="986"/>
      <c r="CZ27" s="984"/>
      <c r="DA27" s="985"/>
      <c r="DB27" s="986"/>
      <c r="DC27" s="984"/>
      <c r="DD27" s="985"/>
      <c r="DE27" s="986"/>
      <c r="DF27" s="984"/>
      <c r="DG27" s="985"/>
      <c r="DH27" s="986"/>
      <c r="DI27" s="984"/>
      <c r="DJ27" s="985"/>
      <c r="DK27" s="986"/>
      <c r="DL27" s="984"/>
      <c r="DM27" s="985"/>
      <c r="DN27" s="986"/>
      <c r="DO27" s="984"/>
      <c r="DP27" s="985"/>
      <c r="DQ27" s="986"/>
      <c r="DR27" s="984"/>
      <c r="DS27" s="985"/>
      <c r="DT27" s="986"/>
      <c r="DU27" s="866">
        <f>+CI27/82</f>
        <v>395.26829268292681</v>
      </c>
    </row>
    <row r="28" spans="3:125" ht="22.7" hidden="1" customHeight="1" thickBot="1">
      <c r="C28" s="987" t="s">
        <v>471</v>
      </c>
      <c r="D28" s="988">
        <v>0.3125</v>
      </c>
      <c r="E28" s="989" t="s">
        <v>304</v>
      </c>
      <c r="F28" s="989" t="s">
        <v>305</v>
      </c>
      <c r="G28" s="990" t="s">
        <v>386</v>
      </c>
      <c r="H28" s="991"/>
      <c r="I28" s="990" t="s">
        <v>468</v>
      </c>
      <c r="J28" s="1014" t="s">
        <v>473</v>
      </c>
      <c r="K28" s="990" t="s">
        <v>367</v>
      </c>
      <c r="L28" s="993"/>
      <c r="M28" s="993"/>
      <c r="N28" s="994"/>
      <c r="O28" s="995"/>
      <c r="P28" s="993"/>
      <c r="Q28" s="993"/>
      <c r="R28" s="993"/>
      <c r="S28" s="993"/>
      <c r="T28" s="993"/>
      <c r="U28" s="994"/>
      <c r="V28" s="995"/>
      <c r="W28" s="993"/>
      <c r="X28" s="993"/>
      <c r="Y28" s="993"/>
      <c r="Z28" s="993"/>
      <c r="AA28" s="993"/>
      <c r="AB28" s="994"/>
      <c r="AC28" s="995"/>
      <c r="AD28" s="993"/>
      <c r="AE28" s="993"/>
      <c r="AF28" s="993"/>
      <c r="AG28" s="993"/>
      <c r="AH28" s="993"/>
      <c r="AI28" s="994"/>
      <c r="AJ28" s="995"/>
      <c r="AK28" s="993"/>
      <c r="AL28" s="993"/>
      <c r="AM28" s="993"/>
      <c r="AN28" s="993"/>
      <c r="AO28" s="993"/>
      <c r="AP28" s="994"/>
      <c r="AQ28" s="1163"/>
      <c r="AR28" s="1163"/>
      <c r="AS28" s="1163"/>
      <c r="AT28" s="1163"/>
      <c r="AU28" s="1163"/>
      <c r="AV28" s="1163"/>
      <c r="AW28" s="1163"/>
      <c r="AX28" s="1163"/>
      <c r="AY28" s="1163"/>
      <c r="AZ28" s="1163"/>
      <c r="BA28" s="1163"/>
      <c r="BB28" s="1163"/>
      <c r="BC28" s="1163"/>
      <c r="BD28" s="1163"/>
      <c r="BE28" s="1163"/>
      <c r="BF28" s="1163"/>
      <c r="BG28" s="1163"/>
      <c r="BH28" s="1163"/>
      <c r="BI28" s="1163"/>
      <c r="BJ28" s="1163"/>
      <c r="BK28" s="1163"/>
      <c r="BL28" s="1163"/>
      <c r="BM28" s="1163"/>
      <c r="BN28" s="1163"/>
      <c r="BO28" s="1163"/>
      <c r="BP28" s="1163"/>
      <c r="BQ28" s="1163"/>
      <c r="BR28" s="1163"/>
      <c r="BS28" s="996">
        <f t="shared" si="39"/>
        <v>0</v>
      </c>
      <c r="BT28" s="1015"/>
      <c r="BU28" s="1015"/>
      <c r="BV28" s="998"/>
      <c r="BW28" s="999">
        <v>2.9</v>
      </c>
      <c r="BX28" s="1000">
        <f t="shared" si="45"/>
        <v>1.2408075412123214</v>
      </c>
      <c r="BY28" s="1001"/>
      <c r="BZ28" s="1002">
        <f t="shared" si="40"/>
        <v>0</v>
      </c>
      <c r="CA28" s="1003">
        <f t="shared" si="43"/>
        <v>0</v>
      </c>
      <c r="CB28" s="1004">
        <v>920</v>
      </c>
      <c r="CC28" s="1005">
        <f t="shared" si="41"/>
        <v>920</v>
      </c>
      <c r="CD28" s="1004"/>
      <c r="CE28" s="1004"/>
      <c r="CF28" s="1006">
        <v>395.26829268292681</v>
      </c>
      <c r="CG28" s="1007">
        <f t="shared" si="42"/>
        <v>0</v>
      </c>
      <c r="CH28" s="1006">
        <f t="shared" si="44"/>
        <v>0</v>
      </c>
      <c r="CI28" s="909">
        <f>+CI26*40%</f>
        <v>21608</v>
      </c>
      <c r="CJ28" s="982"/>
      <c r="CK28" s="983"/>
      <c r="CL28" s="983"/>
      <c r="CM28" s="868"/>
      <c r="CN28" s="984"/>
      <c r="CO28" s="985"/>
      <c r="CP28" s="986"/>
      <c r="CQ28" s="984"/>
      <c r="CR28" s="985"/>
      <c r="CS28" s="986"/>
      <c r="CT28" s="984"/>
      <c r="CU28" s="985"/>
      <c r="CV28" s="986"/>
      <c r="CW28" s="984"/>
      <c r="CX28" s="985"/>
      <c r="CY28" s="986"/>
      <c r="CZ28" s="984"/>
      <c r="DA28" s="985"/>
      <c r="DB28" s="986"/>
      <c r="DC28" s="984"/>
      <c r="DD28" s="985"/>
      <c r="DE28" s="986"/>
      <c r="DF28" s="984"/>
      <c r="DG28" s="985"/>
      <c r="DH28" s="986"/>
      <c r="DI28" s="984"/>
      <c r="DJ28" s="985"/>
      <c r="DK28" s="986"/>
      <c r="DL28" s="984"/>
      <c r="DM28" s="985"/>
      <c r="DN28" s="986"/>
      <c r="DO28" s="984"/>
      <c r="DP28" s="985"/>
      <c r="DQ28" s="986"/>
      <c r="DR28" s="984"/>
      <c r="DS28" s="985"/>
      <c r="DT28" s="986"/>
      <c r="DU28" s="866">
        <f>+CI28/56</f>
        <v>385.85714285714283</v>
      </c>
    </row>
    <row r="29" spans="3:125" ht="22.7" hidden="1" customHeight="1" thickBot="1">
      <c r="C29" s="987" t="s">
        <v>481</v>
      </c>
      <c r="D29" s="988">
        <v>0.375</v>
      </c>
      <c r="E29" s="989" t="s">
        <v>322</v>
      </c>
      <c r="F29" s="989" t="s">
        <v>305</v>
      </c>
      <c r="G29" s="990" t="s">
        <v>386</v>
      </c>
      <c r="H29" s="991"/>
      <c r="I29" s="990" t="s">
        <v>468</v>
      </c>
      <c r="J29" s="1014" t="s">
        <v>473</v>
      </c>
      <c r="K29" s="990" t="s">
        <v>367</v>
      </c>
      <c r="L29" s="993"/>
      <c r="M29" s="993"/>
      <c r="N29" s="994"/>
      <c r="O29" s="995"/>
      <c r="P29" s="993"/>
      <c r="Q29" s="993"/>
      <c r="R29" s="993"/>
      <c r="S29" s="993"/>
      <c r="T29" s="993"/>
      <c r="U29" s="994"/>
      <c r="V29" s="995"/>
      <c r="W29" s="993"/>
      <c r="X29" s="993"/>
      <c r="Y29" s="993"/>
      <c r="Z29" s="993"/>
      <c r="AA29" s="993"/>
      <c r="AB29" s="994"/>
      <c r="AC29" s="995"/>
      <c r="AD29" s="993"/>
      <c r="AE29" s="993"/>
      <c r="AF29" s="993"/>
      <c r="AG29" s="993"/>
      <c r="AH29" s="993"/>
      <c r="AI29" s="994"/>
      <c r="AJ29" s="995"/>
      <c r="AK29" s="993"/>
      <c r="AL29" s="993"/>
      <c r="AM29" s="993"/>
      <c r="AN29" s="993"/>
      <c r="AO29" s="993"/>
      <c r="AP29" s="994"/>
      <c r="AQ29" s="1163"/>
      <c r="AR29" s="1163"/>
      <c r="AS29" s="1163"/>
      <c r="AT29" s="1163"/>
      <c r="AU29" s="1163"/>
      <c r="AV29" s="1163"/>
      <c r="AW29" s="1163"/>
      <c r="AX29" s="1163"/>
      <c r="AY29" s="1163"/>
      <c r="AZ29" s="1163"/>
      <c r="BA29" s="1163"/>
      <c r="BB29" s="1163"/>
      <c r="BC29" s="1163"/>
      <c r="BD29" s="1163"/>
      <c r="BE29" s="1163"/>
      <c r="BF29" s="1163"/>
      <c r="BG29" s="1163"/>
      <c r="BH29" s="1163"/>
      <c r="BI29" s="1163"/>
      <c r="BJ29" s="1163"/>
      <c r="BK29" s="1163"/>
      <c r="BL29" s="1163"/>
      <c r="BM29" s="1163"/>
      <c r="BN29" s="1163"/>
      <c r="BO29" s="1163"/>
      <c r="BP29" s="1163"/>
      <c r="BQ29" s="1163"/>
      <c r="BR29" s="1163"/>
      <c r="BS29" s="996">
        <f t="shared" si="39"/>
        <v>0</v>
      </c>
      <c r="BT29" s="1015"/>
      <c r="BU29" s="1015"/>
      <c r="BV29" s="998"/>
      <c r="BW29" s="999">
        <v>1.8</v>
      </c>
      <c r="BX29" s="1000">
        <f t="shared" si="45"/>
        <v>0.77015640489040638</v>
      </c>
      <c r="BY29" s="1001"/>
      <c r="BZ29" s="1002">
        <f t="shared" si="40"/>
        <v>0</v>
      </c>
      <c r="CA29" s="1003">
        <f t="shared" si="43"/>
        <v>0</v>
      </c>
      <c r="CB29" s="1004">
        <v>920</v>
      </c>
      <c r="CC29" s="1005">
        <f t="shared" si="41"/>
        <v>920</v>
      </c>
      <c r="CD29" s="1004"/>
      <c r="CE29" s="1004"/>
      <c r="CF29" s="1006">
        <v>395.26829268292681</v>
      </c>
      <c r="CG29" s="1007">
        <f t="shared" si="42"/>
        <v>0</v>
      </c>
      <c r="CH29" s="1006">
        <f t="shared" si="44"/>
        <v>0</v>
      </c>
      <c r="CI29" s="909"/>
      <c r="CJ29" s="982"/>
      <c r="CK29" s="983"/>
      <c r="CL29" s="983"/>
      <c r="CM29" s="868"/>
      <c r="CN29" s="984"/>
      <c r="CO29" s="985"/>
      <c r="CP29" s="986"/>
      <c r="CQ29" s="984"/>
      <c r="CR29" s="985"/>
      <c r="CS29" s="986"/>
      <c r="CT29" s="984"/>
      <c r="CU29" s="985"/>
      <c r="CV29" s="986"/>
      <c r="CW29" s="984"/>
      <c r="CX29" s="985"/>
      <c r="CY29" s="986"/>
      <c r="CZ29" s="984"/>
      <c r="DA29" s="985"/>
      <c r="DB29" s="986"/>
      <c r="DC29" s="984"/>
      <c r="DD29" s="985"/>
      <c r="DE29" s="986"/>
      <c r="DF29" s="984"/>
      <c r="DG29" s="985"/>
      <c r="DH29" s="986"/>
      <c r="DI29" s="984"/>
      <c r="DJ29" s="985"/>
      <c r="DK29" s="986"/>
      <c r="DL29" s="984"/>
      <c r="DM29" s="985"/>
      <c r="DN29" s="986"/>
      <c r="DO29" s="984"/>
      <c r="DP29" s="985"/>
      <c r="DQ29" s="986"/>
      <c r="DR29" s="984"/>
      <c r="DS29" s="985"/>
      <c r="DT29" s="986"/>
    </row>
    <row r="30" spans="3:125" ht="22.7" hidden="1" customHeight="1" thickBot="1">
      <c r="C30" s="987" t="s">
        <v>309</v>
      </c>
      <c r="D30" s="988">
        <v>0.4375</v>
      </c>
      <c r="E30" s="989" t="s">
        <v>475</v>
      </c>
      <c r="F30" s="989" t="s">
        <v>305</v>
      </c>
      <c r="G30" s="990" t="s">
        <v>386</v>
      </c>
      <c r="H30" s="991"/>
      <c r="I30" s="990" t="s">
        <v>468</v>
      </c>
      <c r="J30" s="1014" t="s">
        <v>473</v>
      </c>
      <c r="K30" s="990" t="s">
        <v>367</v>
      </c>
      <c r="L30" s="993"/>
      <c r="M30" s="993"/>
      <c r="N30" s="994"/>
      <c r="O30" s="995"/>
      <c r="P30" s="993"/>
      <c r="Q30" s="993"/>
      <c r="R30" s="993"/>
      <c r="S30" s="993"/>
      <c r="T30" s="993"/>
      <c r="U30" s="994"/>
      <c r="V30" s="995"/>
      <c r="W30" s="993"/>
      <c r="X30" s="993"/>
      <c r="Y30" s="993"/>
      <c r="Z30" s="993"/>
      <c r="AA30" s="993"/>
      <c r="AB30" s="994"/>
      <c r="AC30" s="995"/>
      <c r="AD30" s="993"/>
      <c r="AE30" s="993"/>
      <c r="AF30" s="993"/>
      <c r="AG30" s="993"/>
      <c r="AH30" s="993"/>
      <c r="AI30" s="994"/>
      <c r="AJ30" s="995"/>
      <c r="AK30" s="993"/>
      <c r="AL30" s="993"/>
      <c r="AM30" s="993"/>
      <c r="AN30" s="993"/>
      <c r="AO30" s="993"/>
      <c r="AP30" s="994"/>
      <c r="AQ30" s="1163"/>
      <c r="AR30" s="1163"/>
      <c r="AS30" s="1163"/>
      <c r="AT30" s="1163"/>
      <c r="AU30" s="1163"/>
      <c r="AV30" s="1163"/>
      <c r="AW30" s="1163"/>
      <c r="AX30" s="1163"/>
      <c r="AY30" s="1163"/>
      <c r="AZ30" s="1163"/>
      <c r="BA30" s="1163"/>
      <c r="BB30" s="1163"/>
      <c r="BC30" s="1163"/>
      <c r="BD30" s="1163"/>
      <c r="BE30" s="1163"/>
      <c r="BF30" s="1163"/>
      <c r="BG30" s="1163"/>
      <c r="BH30" s="1163"/>
      <c r="BI30" s="1163"/>
      <c r="BJ30" s="1163"/>
      <c r="BK30" s="1163"/>
      <c r="BL30" s="1163"/>
      <c r="BM30" s="1163"/>
      <c r="BN30" s="1163"/>
      <c r="BO30" s="1163"/>
      <c r="BP30" s="1163"/>
      <c r="BQ30" s="1163"/>
      <c r="BR30" s="1163"/>
      <c r="BS30" s="996">
        <f t="shared" si="39"/>
        <v>0</v>
      </c>
      <c r="BT30" s="1015"/>
      <c r="BU30" s="1015"/>
      <c r="BV30" s="998"/>
      <c r="BW30" s="999">
        <v>2.8</v>
      </c>
      <c r="BX30" s="1000">
        <f t="shared" si="45"/>
        <v>1.1980210742739654</v>
      </c>
      <c r="BY30" s="1001"/>
      <c r="BZ30" s="1002">
        <f t="shared" si="40"/>
        <v>0</v>
      </c>
      <c r="CA30" s="1003">
        <f t="shared" si="43"/>
        <v>0</v>
      </c>
      <c r="CB30" s="1004">
        <v>920</v>
      </c>
      <c r="CC30" s="1005">
        <f t="shared" si="41"/>
        <v>920</v>
      </c>
      <c r="CD30" s="1004"/>
      <c r="CE30" s="1004"/>
      <c r="CF30" s="1006">
        <v>395.26829268292681</v>
      </c>
      <c r="CG30" s="1007">
        <f t="shared" si="42"/>
        <v>0</v>
      </c>
      <c r="CH30" s="1006">
        <f t="shared" si="44"/>
        <v>0</v>
      </c>
      <c r="CI30" s="909"/>
      <c r="CJ30" s="982"/>
      <c r="CK30" s="983"/>
      <c r="CL30" s="983"/>
      <c r="CM30" s="868"/>
      <c r="CN30" s="984"/>
      <c r="CO30" s="985"/>
      <c r="CP30" s="986"/>
      <c r="CQ30" s="984"/>
      <c r="CR30" s="985"/>
      <c r="CS30" s="986"/>
      <c r="CT30" s="984"/>
      <c r="CU30" s="985"/>
      <c r="CV30" s="986"/>
      <c r="CW30" s="984"/>
      <c r="CX30" s="985"/>
      <c r="CY30" s="986"/>
      <c r="CZ30" s="984"/>
      <c r="DA30" s="985"/>
      <c r="DB30" s="986"/>
      <c r="DC30" s="984"/>
      <c r="DD30" s="985"/>
      <c r="DE30" s="986"/>
      <c r="DF30" s="984"/>
      <c r="DG30" s="985"/>
      <c r="DH30" s="986"/>
      <c r="DI30" s="984"/>
      <c r="DJ30" s="985"/>
      <c r="DK30" s="986"/>
      <c r="DL30" s="984"/>
      <c r="DM30" s="985"/>
      <c r="DN30" s="986"/>
      <c r="DO30" s="984"/>
      <c r="DP30" s="985"/>
      <c r="DQ30" s="986"/>
      <c r="DR30" s="984"/>
      <c r="DS30" s="985"/>
      <c r="DT30" s="986"/>
    </row>
    <row r="31" spans="3:125" ht="22.7" hidden="1" customHeight="1" thickBot="1">
      <c r="C31" s="987" t="s">
        <v>313</v>
      </c>
      <c r="D31" s="988">
        <v>0.54166666666666663</v>
      </c>
      <c r="E31" s="989" t="s">
        <v>304</v>
      </c>
      <c r="F31" s="989" t="s">
        <v>305</v>
      </c>
      <c r="G31" s="990" t="s">
        <v>386</v>
      </c>
      <c r="H31" s="991" t="s">
        <v>467</v>
      </c>
      <c r="I31" s="990" t="s">
        <v>468</v>
      </c>
      <c r="J31" s="1014" t="s">
        <v>473</v>
      </c>
      <c r="K31" s="990" t="s">
        <v>367</v>
      </c>
      <c r="L31" s="993"/>
      <c r="M31" s="993"/>
      <c r="N31" s="994"/>
      <c r="O31" s="995"/>
      <c r="P31" s="993"/>
      <c r="Q31" s="993"/>
      <c r="R31" s="993"/>
      <c r="S31" s="993"/>
      <c r="T31" s="993"/>
      <c r="U31" s="994"/>
      <c r="V31" s="995"/>
      <c r="W31" s="993"/>
      <c r="X31" s="993"/>
      <c r="Y31" s="993"/>
      <c r="Z31" s="993"/>
      <c r="AA31" s="993"/>
      <c r="AB31" s="994"/>
      <c r="AC31" s="995"/>
      <c r="AD31" s="993"/>
      <c r="AE31" s="993"/>
      <c r="AF31" s="993"/>
      <c r="AG31" s="993"/>
      <c r="AH31" s="993"/>
      <c r="AI31" s="994"/>
      <c r="AJ31" s="995"/>
      <c r="AK31" s="993"/>
      <c r="AL31" s="993"/>
      <c r="AM31" s="993"/>
      <c r="AN31" s="993"/>
      <c r="AO31" s="993"/>
      <c r="AP31" s="994"/>
      <c r="AQ31" s="1163"/>
      <c r="AR31" s="1163"/>
      <c r="AS31" s="1163"/>
      <c r="AT31" s="1163"/>
      <c r="AU31" s="1163"/>
      <c r="AV31" s="1163"/>
      <c r="AW31" s="1163"/>
      <c r="AX31" s="1163"/>
      <c r="AY31" s="1163"/>
      <c r="AZ31" s="1163"/>
      <c r="BA31" s="1163"/>
      <c r="BB31" s="1163"/>
      <c r="BC31" s="1163"/>
      <c r="BD31" s="1163"/>
      <c r="BE31" s="1163"/>
      <c r="BF31" s="1163"/>
      <c r="BG31" s="1163"/>
      <c r="BH31" s="1163"/>
      <c r="BI31" s="1163"/>
      <c r="BJ31" s="1163"/>
      <c r="BK31" s="1163"/>
      <c r="BL31" s="1163"/>
      <c r="BM31" s="1163"/>
      <c r="BN31" s="1163"/>
      <c r="BO31" s="1163"/>
      <c r="BP31" s="1163"/>
      <c r="BQ31" s="1163"/>
      <c r="BR31" s="1163"/>
      <c r="BS31" s="996">
        <f t="shared" si="39"/>
        <v>0</v>
      </c>
      <c r="BT31" s="1015"/>
      <c r="BU31" s="1015"/>
      <c r="BV31" s="998"/>
      <c r="BW31" s="999">
        <v>4.5</v>
      </c>
      <c r="BX31" s="1000">
        <f t="shared" si="45"/>
        <v>1.9253910122260161</v>
      </c>
      <c r="BY31" s="1001"/>
      <c r="BZ31" s="1002">
        <f t="shared" si="40"/>
        <v>0</v>
      </c>
      <c r="CA31" s="1003">
        <f t="shared" si="43"/>
        <v>0</v>
      </c>
      <c r="CB31" s="1004">
        <v>920</v>
      </c>
      <c r="CC31" s="1005">
        <f t="shared" si="41"/>
        <v>920</v>
      </c>
      <c r="CD31" s="1004"/>
      <c r="CE31" s="1004"/>
      <c r="CF31" s="1006">
        <v>395.26829268292681</v>
      </c>
      <c r="CG31" s="1007">
        <f t="shared" si="42"/>
        <v>0</v>
      </c>
      <c r="CH31" s="1006">
        <f t="shared" si="44"/>
        <v>0</v>
      </c>
      <c r="CI31" s="909"/>
      <c r="CJ31" s="982"/>
      <c r="CK31" s="983"/>
      <c r="CL31" s="983"/>
      <c r="CM31" s="868"/>
      <c r="CN31" s="984"/>
      <c r="CO31" s="985"/>
      <c r="CP31" s="986"/>
      <c r="CQ31" s="984"/>
      <c r="CR31" s="985"/>
      <c r="CS31" s="986"/>
      <c r="CT31" s="984"/>
      <c r="CU31" s="985"/>
      <c r="CV31" s="986"/>
      <c r="CW31" s="984"/>
      <c r="CX31" s="985"/>
      <c r="CY31" s="986"/>
      <c r="CZ31" s="984"/>
      <c r="DA31" s="985"/>
      <c r="DB31" s="986"/>
      <c r="DC31" s="984"/>
      <c r="DD31" s="985"/>
      <c r="DE31" s="986"/>
      <c r="DF31" s="984"/>
      <c r="DG31" s="985"/>
      <c r="DH31" s="986"/>
      <c r="DI31" s="984"/>
      <c r="DJ31" s="985"/>
      <c r="DK31" s="986"/>
      <c r="DL31" s="984"/>
      <c r="DM31" s="985"/>
      <c r="DN31" s="986"/>
      <c r="DO31" s="984"/>
      <c r="DP31" s="985"/>
      <c r="DQ31" s="986"/>
      <c r="DR31" s="984"/>
      <c r="DS31" s="985"/>
      <c r="DT31" s="986"/>
    </row>
    <row r="32" spans="3:125" ht="22.7" hidden="1" customHeight="1" thickBot="1">
      <c r="C32" s="987" t="s">
        <v>482</v>
      </c>
      <c r="D32" s="1009">
        <v>0.75</v>
      </c>
      <c r="E32" s="1010" t="s">
        <v>322</v>
      </c>
      <c r="F32" s="1010" t="s">
        <v>305</v>
      </c>
      <c r="G32" s="1011" t="s">
        <v>388</v>
      </c>
      <c r="H32" s="1012"/>
      <c r="I32" s="1011" t="s">
        <v>468</v>
      </c>
      <c r="J32" s="1014" t="s">
        <v>473</v>
      </c>
      <c r="K32" s="990" t="s">
        <v>367</v>
      </c>
      <c r="L32" s="993"/>
      <c r="M32" s="993"/>
      <c r="N32" s="994"/>
      <c r="O32" s="995"/>
      <c r="P32" s="993"/>
      <c r="Q32" s="993"/>
      <c r="R32" s="993"/>
      <c r="S32" s="993"/>
      <c r="T32" s="993"/>
      <c r="U32" s="994"/>
      <c r="V32" s="995"/>
      <c r="W32" s="993"/>
      <c r="X32" s="993"/>
      <c r="Y32" s="993"/>
      <c r="Z32" s="993"/>
      <c r="AA32" s="993"/>
      <c r="AB32" s="994"/>
      <c r="AC32" s="995"/>
      <c r="AD32" s="993"/>
      <c r="AE32" s="993"/>
      <c r="AF32" s="993"/>
      <c r="AG32" s="993"/>
      <c r="AH32" s="993"/>
      <c r="AI32" s="994"/>
      <c r="AJ32" s="995"/>
      <c r="AK32" s="993"/>
      <c r="AL32" s="993"/>
      <c r="AM32" s="993"/>
      <c r="AN32" s="993"/>
      <c r="AO32" s="993"/>
      <c r="AP32" s="994"/>
      <c r="AQ32" s="1163"/>
      <c r="AR32" s="1163"/>
      <c r="AS32" s="1163"/>
      <c r="AT32" s="1163"/>
      <c r="AU32" s="1163"/>
      <c r="AV32" s="1163"/>
      <c r="AW32" s="1163"/>
      <c r="AX32" s="1163"/>
      <c r="AY32" s="1163"/>
      <c r="AZ32" s="1163"/>
      <c r="BA32" s="1163"/>
      <c r="BB32" s="1163"/>
      <c r="BC32" s="1163"/>
      <c r="BD32" s="1163"/>
      <c r="BE32" s="1163"/>
      <c r="BF32" s="1163"/>
      <c r="BG32" s="1163"/>
      <c r="BH32" s="1163"/>
      <c r="BI32" s="1163"/>
      <c r="BJ32" s="1163"/>
      <c r="BK32" s="1163"/>
      <c r="BL32" s="1163"/>
      <c r="BM32" s="1163"/>
      <c r="BN32" s="1163"/>
      <c r="BO32" s="1163"/>
      <c r="BP32" s="1163"/>
      <c r="BQ32" s="1163"/>
      <c r="BR32" s="1163"/>
      <c r="BS32" s="996">
        <f t="shared" si="39"/>
        <v>0</v>
      </c>
      <c r="BT32" s="1015"/>
      <c r="BU32" s="1015"/>
      <c r="BV32" s="998"/>
      <c r="BW32" s="999">
        <v>2.2000000000000002</v>
      </c>
      <c r="BX32" s="1000">
        <f t="shared" si="45"/>
        <v>0.94130227264383015</v>
      </c>
      <c r="BY32" s="1001"/>
      <c r="BZ32" s="1002">
        <f t="shared" si="40"/>
        <v>0</v>
      </c>
      <c r="CA32" s="1003">
        <f t="shared" si="43"/>
        <v>0</v>
      </c>
      <c r="CB32" s="1004">
        <v>920</v>
      </c>
      <c r="CC32" s="1005">
        <f t="shared" si="41"/>
        <v>920</v>
      </c>
      <c r="CD32" s="1004"/>
      <c r="CE32" s="1004"/>
      <c r="CF32" s="1006">
        <v>395.26829268292681</v>
      </c>
      <c r="CG32" s="1007">
        <f t="shared" si="42"/>
        <v>0</v>
      </c>
      <c r="CH32" s="1006">
        <f t="shared" si="44"/>
        <v>0</v>
      </c>
      <c r="CI32" s="909"/>
      <c r="CJ32" s="982"/>
      <c r="CK32" s="983"/>
      <c r="CL32" s="983"/>
      <c r="CM32" s="868"/>
      <c r="CN32" s="984"/>
      <c r="CO32" s="985"/>
      <c r="CP32" s="986"/>
      <c r="CQ32" s="984"/>
      <c r="CR32" s="985"/>
      <c r="CS32" s="986"/>
      <c r="CT32" s="984"/>
      <c r="CU32" s="985"/>
      <c r="CV32" s="986"/>
      <c r="CW32" s="984"/>
      <c r="CX32" s="985"/>
      <c r="CY32" s="986"/>
      <c r="CZ32" s="984"/>
      <c r="DA32" s="985"/>
      <c r="DB32" s="986"/>
      <c r="DC32" s="984"/>
      <c r="DD32" s="985"/>
      <c r="DE32" s="986"/>
      <c r="DF32" s="984"/>
      <c r="DG32" s="985"/>
      <c r="DH32" s="986"/>
      <c r="DI32" s="984"/>
      <c r="DJ32" s="985"/>
      <c r="DK32" s="986"/>
      <c r="DL32" s="984"/>
      <c r="DM32" s="985"/>
      <c r="DN32" s="986"/>
      <c r="DO32" s="984"/>
      <c r="DP32" s="985"/>
      <c r="DQ32" s="986"/>
      <c r="DR32" s="984"/>
      <c r="DS32" s="985"/>
      <c r="DT32" s="986"/>
    </row>
    <row r="33" spans="3:127" ht="22.7" hidden="1" customHeight="1" thickBot="1">
      <c r="C33" s="1008" t="s">
        <v>472</v>
      </c>
      <c r="D33" s="1009">
        <v>0.79166666666666663</v>
      </c>
      <c r="E33" s="1010" t="s">
        <v>304</v>
      </c>
      <c r="F33" s="1010" t="s">
        <v>305</v>
      </c>
      <c r="G33" s="1011" t="s">
        <v>388</v>
      </c>
      <c r="H33" s="1012"/>
      <c r="I33" s="1011" t="s">
        <v>468</v>
      </c>
      <c r="J33" s="1014" t="s">
        <v>473</v>
      </c>
      <c r="K33" s="990" t="s">
        <v>367</v>
      </c>
      <c r="L33" s="993"/>
      <c r="M33" s="993"/>
      <c r="N33" s="994"/>
      <c r="O33" s="995"/>
      <c r="P33" s="993"/>
      <c r="Q33" s="993"/>
      <c r="R33" s="993"/>
      <c r="S33" s="993"/>
      <c r="T33" s="993"/>
      <c r="U33" s="994"/>
      <c r="V33" s="995"/>
      <c r="W33" s="993"/>
      <c r="X33" s="993"/>
      <c r="Y33" s="993"/>
      <c r="Z33" s="993"/>
      <c r="AA33" s="993"/>
      <c r="AB33" s="994"/>
      <c r="AC33" s="995"/>
      <c r="AD33" s="993"/>
      <c r="AE33" s="993"/>
      <c r="AF33" s="993"/>
      <c r="AG33" s="993"/>
      <c r="AH33" s="993"/>
      <c r="AI33" s="994"/>
      <c r="AJ33" s="995"/>
      <c r="AK33" s="993"/>
      <c r="AL33" s="993"/>
      <c r="AM33" s="993"/>
      <c r="AN33" s="993"/>
      <c r="AO33" s="993"/>
      <c r="AP33" s="994"/>
      <c r="AQ33" s="1163"/>
      <c r="AR33" s="1163"/>
      <c r="AS33" s="1163"/>
      <c r="AT33" s="1163"/>
      <c r="AU33" s="1163"/>
      <c r="AV33" s="1163"/>
      <c r="AW33" s="1163"/>
      <c r="AX33" s="1163"/>
      <c r="AY33" s="1163"/>
      <c r="AZ33" s="1163"/>
      <c r="BA33" s="1163"/>
      <c r="BB33" s="1163"/>
      <c r="BC33" s="1163"/>
      <c r="BD33" s="1163"/>
      <c r="BE33" s="1163"/>
      <c r="BF33" s="1163"/>
      <c r="BG33" s="1163"/>
      <c r="BH33" s="1163"/>
      <c r="BI33" s="1163"/>
      <c r="BJ33" s="1163"/>
      <c r="BK33" s="1163"/>
      <c r="BL33" s="1163"/>
      <c r="BM33" s="1163"/>
      <c r="BN33" s="1163"/>
      <c r="BO33" s="1163"/>
      <c r="BP33" s="1163"/>
      <c r="BQ33" s="1163"/>
      <c r="BR33" s="1163"/>
      <c r="BS33" s="996">
        <f t="shared" si="39"/>
        <v>0</v>
      </c>
      <c r="BT33" s="1015"/>
      <c r="BU33" s="1015"/>
      <c r="BV33" s="998"/>
      <c r="BW33" s="999">
        <v>5.9</v>
      </c>
      <c r="BX33" s="1000">
        <f t="shared" si="45"/>
        <v>2.5244015493629988</v>
      </c>
      <c r="BY33" s="1001"/>
      <c r="BZ33" s="1002">
        <f t="shared" si="40"/>
        <v>0</v>
      </c>
      <c r="CA33" s="1003">
        <f t="shared" si="43"/>
        <v>0</v>
      </c>
      <c r="CB33" s="1004">
        <v>920</v>
      </c>
      <c r="CC33" s="1005">
        <f t="shared" si="41"/>
        <v>920</v>
      </c>
      <c r="CD33" s="1004"/>
      <c r="CE33" s="1004"/>
      <c r="CF33" s="1006">
        <v>395.26829268292681</v>
      </c>
      <c r="CG33" s="1007">
        <f t="shared" si="42"/>
        <v>0</v>
      </c>
      <c r="CH33" s="1006">
        <f t="shared" si="44"/>
        <v>0</v>
      </c>
      <c r="CI33" s="909"/>
      <c r="CJ33" s="982"/>
      <c r="CK33" s="983"/>
      <c r="CL33" s="983"/>
      <c r="CM33" s="868"/>
      <c r="CN33" s="984"/>
      <c r="CO33" s="985"/>
      <c r="CP33" s="986"/>
      <c r="CQ33" s="984"/>
      <c r="CR33" s="985"/>
      <c r="CS33" s="986"/>
      <c r="CT33" s="984"/>
      <c r="CU33" s="985"/>
      <c r="CV33" s="986"/>
      <c r="CW33" s="984"/>
      <c r="CX33" s="985"/>
      <c r="CY33" s="986"/>
      <c r="CZ33" s="984"/>
      <c r="DA33" s="985"/>
      <c r="DB33" s="986"/>
      <c r="DC33" s="984"/>
      <c r="DD33" s="985"/>
      <c r="DE33" s="986"/>
      <c r="DF33" s="984"/>
      <c r="DG33" s="985"/>
      <c r="DH33" s="986"/>
      <c r="DI33" s="984"/>
      <c r="DJ33" s="985"/>
      <c r="DK33" s="986"/>
      <c r="DL33" s="984"/>
      <c r="DM33" s="985"/>
      <c r="DN33" s="986"/>
      <c r="DO33" s="984"/>
      <c r="DP33" s="985"/>
      <c r="DQ33" s="986"/>
      <c r="DR33" s="984"/>
      <c r="DS33" s="985"/>
      <c r="DT33" s="986"/>
    </row>
    <row r="34" spans="3:127" ht="22.7" hidden="1" customHeight="1" thickBot="1">
      <c r="C34" s="1008" t="s">
        <v>479</v>
      </c>
      <c r="D34" s="1009">
        <v>0.83333333333333337</v>
      </c>
      <c r="E34" s="1010" t="s">
        <v>480</v>
      </c>
      <c r="F34" s="1010" t="s">
        <v>478</v>
      </c>
      <c r="G34" s="1011" t="s">
        <v>388</v>
      </c>
      <c r="H34" s="1012"/>
      <c r="I34" s="1011" t="s">
        <v>468</v>
      </c>
      <c r="J34" s="1014" t="s">
        <v>473</v>
      </c>
      <c r="K34" s="990" t="s">
        <v>367</v>
      </c>
      <c r="L34" s="993"/>
      <c r="M34" s="993"/>
      <c r="N34" s="994"/>
      <c r="O34" s="995"/>
      <c r="P34" s="993"/>
      <c r="Q34" s="993"/>
      <c r="R34" s="993"/>
      <c r="S34" s="993"/>
      <c r="T34" s="993"/>
      <c r="U34" s="994"/>
      <c r="V34" s="995"/>
      <c r="W34" s="993"/>
      <c r="X34" s="993"/>
      <c r="Y34" s="993"/>
      <c r="Z34" s="993"/>
      <c r="AA34" s="993"/>
      <c r="AB34" s="994"/>
      <c r="AC34" s="995"/>
      <c r="AD34" s="993"/>
      <c r="AE34" s="993"/>
      <c r="AF34" s="993"/>
      <c r="AG34" s="993"/>
      <c r="AH34" s="993"/>
      <c r="AI34" s="994"/>
      <c r="AJ34" s="995"/>
      <c r="AK34" s="993"/>
      <c r="AL34" s="993"/>
      <c r="AM34" s="993"/>
      <c r="AN34" s="993"/>
      <c r="AO34" s="993"/>
      <c r="AP34" s="994"/>
      <c r="AQ34" s="1163"/>
      <c r="AR34" s="1163"/>
      <c r="AS34" s="1163"/>
      <c r="AT34" s="1163"/>
      <c r="AU34" s="1163"/>
      <c r="AV34" s="1163"/>
      <c r="AW34" s="1163"/>
      <c r="AX34" s="1163"/>
      <c r="AY34" s="1163"/>
      <c r="AZ34" s="1163"/>
      <c r="BA34" s="1163"/>
      <c r="BB34" s="1163"/>
      <c r="BC34" s="1163"/>
      <c r="BD34" s="1163"/>
      <c r="BE34" s="1163"/>
      <c r="BF34" s="1163"/>
      <c r="BG34" s="1163"/>
      <c r="BH34" s="1163"/>
      <c r="BI34" s="1163"/>
      <c r="BJ34" s="1163"/>
      <c r="BK34" s="1163"/>
      <c r="BL34" s="1163"/>
      <c r="BM34" s="1163"/>
      <c r="BN34" s="1163"/>
      <c r="BO34" s="1163"/>
      <c r="BP34" s="1163"/>
      <c r="BQ34" s="1163"/>
      <c r="BR34" s="1163"/>
      <c r="BS34" s="996">
        <f t="shared" si="39"/>
        <v>0</v>
      </c>
      <c r="BT34" s="1015"/>
      <c r="BU34" s="1015"/>
      <c r="BV34" s="998"/>
      <c r="BW34" s="999">
        <v>1.9</v>
      </c>
      <c r="BX34" s="1000">
        <f t="shared" si="45"/>
        <v>0.81294287182876224</v>
      </c>
      <c r="BY34" s="1001"/>
      <c r="BZ34" s="1002">
        <f t="shared" si="40"/>
        <v>0</v>
      </c>
      <c r="CA34" s="1003">
        <f t="shared" si="43"/>
        <v>0</v>
      </c>
      <c r="CB34" s="1004">
        <v>920</v>
      </c>
      <c r="CC34" s="1005">
        <f t="shared" si="41"/>
        <v>920</v>
      </c>
      <c r="CD34" s="1004"/>
      <c r="CE34" s="1004"/>
      <c r="CF34" s="1006">
        <v>395.26829268292681</v>
      </c>
      <c r="CG34" s="1007">
        <f t="shared" si="42"/>
        <v>0</v>
      </c>
      <c r="CH34" s="1006">
        <f t="shared" si="44"/>
        <v>0</v>
      </c>
      <c r="CI34" s="909"/>
      <c r="CJ34" s="982"/>
      <c r="CK34" s="983"/>
      <c r="CL34" s="983"/>
      <c r="CM34" s="868"/>
      <c r="CN34" s="984"/>
      <c r="CO34" s="985"/>
      <c r="CP34" s="986"/>
      <c r="CQ34" s="984"/>
      <c r="CR34" s="985"/>
      <c r="CS34" s="986"/>
      <c r="CT34" s="984"/>
      <c r="CU34" s="985"/>
      <c r="CV34" s="986"/>
      <c r="CW34" s="984"/>
      <c r="CX34" s="985"/>
      <c r="CY34" s="986"/>
      <c r="CZ34" s="984"/>
      <c r="DA34" s="985"/>
      <c r="DB34" s="986"/>
      <c r="DC34" s="984"/>
      <c r="DD34" s="985"/>
      <c r="DE34" s="986"/>
      <c r="DF34" s="984"/>
      <c r="DG34" s="985"/>
      <c r="DH34" s="986"/>
      <c r="DI34" s="984"/>
      <c r="DJ34" s="985"/>
      <c r="DK34" s="986"/>
      <c r="DL34" s="984"/>
      <c r="DM34" s="985"/>
      <c r="DN34" s="986"/>
      <c r="DO34" s="984"/>
      <c r="DP34" s="985"/>
      <c r="DQ34" s="986"/>
      <c r="DR34" s="984"/>
      <c r="DS34" s="985"/>
      <c r="DT34" s="986"/>
    </row>
    <row r="35" spans="3:127" ht="22.7" hidden="1" customHeight="1" thickBot="1">
      <c r="C35" s="1008" t="s">
        <v>479</v>
      </c>
      <c r="D35" s="1009">
        <v>0.91666666666666663</v>
      </c>
      <c r="E35" s="1010" t="s">
        <v>480</v>
      </c>
      <c r="F35" s="1010" t="s">
        <v>478</v>
      </c>
      <c r="G35" s="1011" t="s">
        <v>388</v>
      </c>
      <c r="H35" s="1012"/>
      <c r="I35" s="1011" t="s">
        <v>468</v>
      </c>
      <c r="J35" s="1016" t="s">
        <v>473</v>
      </c>
      <c r="K35" s="990" t="s">
        <v>367</v>
      </c>
      <c r="L35" s="993"/>
      <c r="M35" s="993"/>
      <c r="N35" s="994"/>
      <c r="O35" s="995"/>
      <c r="P35" s="993"/>
      <c r="Q35" s="993"/>
      <c r="R35" s="993"/>
      <c r="S35" s="993"/>
      <c r="T35" s="993"/>
      <c r="U35" s="994"/>
      <c r="V35" s="995"/>
      <c r="W35" s="993"/>
      <c r="X35" s="993"/>
      <c r="Y35" s="993"/>
      <c r="Z35" s="993"/>
      <c r="AA35" s="993"/>
      <c r="AB35" s="994"/>
      <c r="AC35" s="995"/>
      <c r="AD35" s="993"/>
      <c r="AE35" s="993"/>
      <c r="AF35" s="993"/>
      <c r="AG35" s="993"/>
      <c r="AH35" s="993"/>
      <c r="AI35" s="994"/>
      <c r="AJ35" s="995"/>
      <c r="AK35" s="993"/>
      <c r="AL35" s="993"/>
      <c r="AM35" s="993"/>
      <c r="AN35" s="993"/>
      <c r="AO35" s="993"/>
      <c r="AP35" s="994"/>
      <c r="AQ35" s="1163"/>
      <c r="AR35" s="1163"/>
      <c r="AS35" s="1163"/>
      <c r="AT35" s="1163"/>
      <c r="AU35" s="1163"/>
      <c r="AV35" s="1163"/>
      <c r="AW35" s="1163"/>
      <c r="AX35" s="1163"/>
      <c r="AY35" s="1163"/>
      <c r="AZ35" s="1163"/>
      <c r="BA35" s="1163"/>
      <c r="BB35" s="1163"/>
      <c r="BC35" s="1163"/>
      <c r="BD35" s="1163"/>
      <c r="BE35" s="1163"/>
      <c r="BF35" s="1163"/>
      <c r="BG35" s="1163"/>
      <c r="BH35" s="1163"/>
      <c r="BI35" s="1163"/>
      <c r="BJ35" s="1163"/>
      <c r="BK35" s="1163"/>
      <c r="BL35" s="1163"/>
      <c r="BM35" s="1163"/>
      <c r="BN35" s="1163"/>
      <c r="BO35" s="1163"/>
      <c r="BP35" s="1163"/>
      <c r="BQ35" s="1163"/>
      <c r="BR35" s="1163"/>
      <c r="BS35" s="996">
        <f t="shared" si="39"/>
        <v>0</v>
      </c>
      <c r="BT35" s="1017">
        <v>1.7</v>
      </c>
      <c r="BU35" s="1017"/>
      <c r="BV35" s="998"/>
      <c r="BW35" s="999">
        <v>1.7</v>
      </c>
      <c r="BX35" s="1000">
        <f t="shared" si="45"/>
        <v>0.7273699379520504</v>
      </c>
      <c r="BY35" s="1001"/>
      <c r="BZ35" s="1002">
        <f t="shared" si="40"/>
        <v>0</v>
      </c>
      <c r="CA35" s="1003">
        <f t="shared" si="43"/>
        <v>0</v>
      </c>
      <c r="CB35" s="1004">
        <v>920</v>
      </c>
      <c r="CC35" s="1005">
        <f t="shared" si="41"/>
        <v>920</v>
      </c>
      <c r="CD35" s="1004"/>
      <c r="CE35" s="1004"/>
      <c r="CF35" s="1006">
        <v>395.26829268292681</v>
      </c>
      <c r="CG35" s="1007">
        <f t="shared" si="42"/>
        <v>0</v>
      </c>
      <c r="CH35" s="1006">
        <f t="shared" si="44"/>
        <v>0</v>
      </c>
      <c r="CI35" s="909"/>
      <c r="CJ35" s="982" t="e">
        <f>SUM(#REF!,L35:N35)*CF35</f>
        <v>#REF!</v>
      </c>
      <c r="CK35" s="983"/>
      <c r="CL35" s="983"/>
      <c r="CM35" s="868"/>
      <c r="CN35" s="984">
        <f>COUNTA(#REF!)*$BV35</f>
        <v>0</v>
      </c>
      <c r="CO35" s="985">
        <f>COUNTA(#REF!)*$BW35</f>
        <v>1.7</v>
      </c>
      <c r="CP35" s="986">
        <f>COUNT(#REF!)*$BX35</f>
        <v>0</v>
      </c>
      <c r="CQ35" s="984">
        <f>COUNTA(#REF!)*$BV35</f>
        <v>0</v>
      </c>
      <c r="CR35" s="985">
        <f>COUNTA(#REF!)*$BW35</f>
        <v>1.7</v>
      </c>
      <c r="CS35" s="986">
        <f>COUNT(#REF!)*$BX35</f>
        <v>0</v>
      </c>
      <c r="CT35" s="984">
        <f>COUNTA(L35:O35)*$BV35</f>
        <v>0</v>
      </c>
      <c r="CU35" s="985">
        <f>COUNTA(L35:O35)*$BW35</f>
        <v>0</v>
      </c>
      <c r="CV35" s="986">
        <f>COUNT(L35:O35)*$BX35</f>
        <v>0</v>
      </c>
      <c r="CW35" s="984">
        <f>COUNTA(P35:U35)*$BV35</f>
        <v>0</v>
      </c>
      <c r="CX35" s="985">
        <f>COUNTA(P35:U35)*$BW35</f>
        <v>0</v>
      </c>
      <c r="CY35" s="986">
        <f>COUNT(P35:U35)*$BX35</f>
        <v>0</v>
      </c>
      <c r="CZ35" s="984"/>
      <c r="DA35" s="985"/>
      <c r="DB35" s="986"/>
      <c r="DC35" s="984"/>
      <c r="DD35" s="985"/>
      <c r="DE35" s="986"/>
      <c r="DF35" s="984"/>
      <c r="DG35" s="985"/>
      <c r="DH35" s="986"/>
      <c r="DI35" s="984"/>
      <c r="DJ35" s="985"/>
      <c r="DK35" s="986"/>
      <c r="DL35" s="984"/>
      <c r="DM35" s="985"/>
      <c r="DN35" s="986"/>
      <c r="DO35" s="984"/>
      <c r="DP35" s="985"/>
      <c r="DQ35" s="986"/>
      <c r="DR35" s="984"/>
      <c r="DS35" s="985"/>
      <c r="DT35" s="986"/>
    </row>
    <row r="36" spans="3:127" ht="23.25" hidden="1" customHeight="1" thickBot="1">
      <c r="C36" s="2018" t="s">
        <v>340</v>
      </c>
      <c r="D36" s="2019"/>
      <c r="E36" s="2019"/>
      <c r="F36" s="2019"/>
      <c r="G36" s="2019"/>
      <c r="H36" s="2019"/>
      <c r="I36" s="2019"/>
      <c r="J36" s="2020"/>
      <c r="K36" s="2021"/>
      <c r="L36" s="1018">
        <f t="shared" ref="L36:AP36" si="46">SUM(L15:L35)</f>
        <v>0</v>
      </c>
      <c r="M36" s="1018">
        <f t="shared" si="46"/>
        <v>0</v>
      </c>
      <c r="N36" s="1018">
        <f t="shared" si="46"/>
        <v>0</v>
      </c>
      <c r="O36" s="1018">
        <f t="shared" si="46"/>
        <v>0</v>
      </c>
      <c r="P36" s="1018">
        <f t="shared" si="46"/>
        <v>0</v>
      </c>
      <c r="Q36" s="1018">
        <f t="shared" si="46"/>
        <v>0</v>
      </c>
      <c r="R36" s="1018">
        <f t="shared" si="46"/>
        <v>0</v>
      </c>
      <c r="S36" s="1018">
        <f t="shared" si="46"/>
        <v>0</v>
      </c>
      <c r="T36" s="1018">
        <f t="shared" si="46"/>
        <v>0</v>
      </c>
      <c r="U36" s="1018">
        <f t="shared" si="46"/>
        <v>0</v>
      </c>
      <c r="V36" s="1018">
        <f t="shared" si="46"/>
        <v>0</v>
      </c>
      <c r="W36" s="1018">
        <f t="shared" si="46"/>
        <v>0</v>
      </c>
      <c r="X36" s="1018">
        <f t="shared" si="46"/>
        <v>0</v>
      </c>
      <c r="Y36" s="1018">
        <f t="shared" si="46"/>
        <v>0</v>
      </c>
      <c r="Z36" s="1018">
        <f t="shared" si="46"/>
        <v>0</v>
      </c>
      <c r="AA36" s="1018">
        <f t="shared" si="46"/>
        <v>0</v>
      </c>
      <c r="AB36" s="1018">
        <f t="shared" si="46"/>
        <v>0</v>
      </c>
      <c r="AC36" s="1018">
        <f t="shared" si="46"/>
        <v>0</v>
      </c>
      <c r="AD36" s="1018">
        <f t="shared" si="46"/>
        <v>0</v>
      </c>
      <c r="AE36" s="1018">
        <f t="shared" si="46"/>
        <v>0</v>
      </c>
      <c r="AF36" s="1018">
        <f t="shared" si="46"/>
        <v>0</v>
      </c>
      <c r="AG36" s="1018">
        <f t="shared" si="46"/>
        <v>0</v>
      </c>
      <c r="AH36" s="1018">
        <f t="shared" si="46"/>
        <v>0</v>
      </c>
      <c r="AI36" s="1018">
        <f t="shared" si="46"/>
        <v>0</v>
      </c>
      <c r="AJ36" s="1018">
        <f t="shared" si="46"/>
        <v>0</v>
      </c>
      <c r="AK36" s="1018">
        <f t="shared" si="46"/>
        <v>0</v>
      </c>
      <c r="AL36" s="1018">
        <f t="shared" si="46"/>
        <v>0</v>
      </c>
      <c r="AM36" s="1018">
        <f t="shared" si="46"/>
        <v>0</v>
      </c>
      <c r="AN36" s="1018">
        <f t="shared" si="46"/>
        <v>0</v>
      </c>
      <c r="AO36" s="1018">
        <f t="shared" si="46"/>
        <v>0</v>
      </c>
      <c r="AP36" s="1018">
        <f t="shared" si="46"/>
        <v>0</v>
      </c>
      <c r="AQ36" s="1018"/>
      <c r="AR36" s="1018"/>
      <c r="AS36" s="1018"/>
      <c r="AT36" s="1018"/>
      <c r="AU36" s="1018"/>
      <c r="AV36" s="1018"/>
      <c r="AW36" s="1018"/>
      <c r="AX36" s="1018"/>
      <c r="AY36" s="1018"/>
      <c r="AZ36" s="1018"/>
      <c r="BA36" s="1018"/>
      <c r="BB36" s="1018"/>
      <c r="BC36" s="1018"/>
      <c r="BD36" s="1018"/>
      <c r="BE36" s="1018"/>
      <c r="BF36" s="1018"/>
      <c r="BG36" s="1018"/>
      <c r="BH36" s="1018"/>
      <c r="BI36" s="1018"/>
      <c r="BJ36" s="1018"/>
      <c r="BK36" s="1018"/>
      <c r="BL36" s="1018"/>
      <c r="BM36" s="1018"/>
      <c r="BN36" s="1018"/>
      <c r="BO36" s="1018"/>
      <c r="BP36" s="1018"/>
      <c r="BQ36" s="1018"/>
      <c r="BR36" s="1018"/>
      <c r="BS36" s="1018">
        <f t="shared" ref="BS36" si="47">SUM(BS15:BS35)</f>
        <v>0</v>
      </c>
      <c r="BT36" s="1019"/>
      <c r="BU36" s="1019"/>
      <c r="BV36" s="1020"/>
      <c r="BW36" s="1021"/>
      <c r="BX36" s="1022"/>
      <c r="BY36" s="1023">
        <f>SUM(BY15:BY35)</f>
        <v>0</v>
      </c>
      <c r="BZ36" s="1023">
        <f>SUM(BZ15:BZ35)</f>
        <v>0</v>
      </c>
      <c r="CA36" s="1023">
        <f>SUM(CA15:CA35)</f>
        <v>0</v>
      </c>
      <c r="CB36" s="1024"/>
      <c r="CC36" s="1024"/>
      <c r="CD36" s="1025"/>
      <c r="CE36" s="1025"/>
      <c r="CF36" s="1026"/>
      <c r="CG36" s="1024">
        <f>SUM(CG15:CG35)</f>
        <v>0</v>
      </c>
      <c r="CH36" s="1024">
        <f>SUM(CH15:CH35)</f>
        <v>0</v>
      </c>
      <c r="CI36" s="1027"/>
      <c r="CJ36" s="1028" t="e">
        <f>SUM(CJ15:CJ35)</f>
        <v>#REF!</v>
      </c>
      <c r="CK36" s="1029"/>
      <c r="CL36" s="1029"/>
      <c r="CN36" s="1030">
        <f t="shared" ref="CN36:CY36" si="48">SUM(CN35:CN35)</f>
        <v>0</v>
      </c>
      <c r="CO36" s="1030">
        <f t="shared" si="48"/>
        <v>1.7</v>
      </c>
      <c r="CP36" s="1031">
        <f t="shared" si="48"/>
        <v>0</v>
      </c>
      <c r="CQ36" s="1030">
        <f t="shared" si="48"/>
        <v>0</v>
      </c>
      <c r="CR36" s="1030">
        <f t="shared" si="48"/>
        <v>1.7</v>
      </c>
      <c r="CS36" s="1031">
        <f t="shared" si="48"/>
        <v>0</v>
      </c>
      <c r="CT36" s="1030">
        <f t="shared" si="48"/>
        <v>0</v>
      </c>
      <c r="CU36" s="1030">
        <f t="shared" si="48"/>
        <v>0</v>
      </c>
      <c r="CV36" s="1031">
        <f t="shared" si="48"/>
        <v>0</v>
      </c>
      <c r="CW36" s="1030">
        <f t="shared" si="48"/>
        <v>0</v>
      </c>
      <c r="CX36" s="1030">
        <f t="shared" si="48"/>
        <v>0</v>
      </c>
      <c r="CY36" s="1031">
        <f t="shared" si="48"/>
        <v>0</v>
      </c>
      <c r="CZ36" s="1030"/>
      <c r="DA36" s="1030"/>
      <c r="DB36" s="1031"/>
      <c r="DW36" s="866" t="e">
        <f>+#REF!/45</f>
        <v>#REF!</v>
      </c>
    </row>
    <row r="37" spans="3:127" ht="16.350000000000001" hidden="1" customHeight="1" thickBot="1">
      <c r="C37" s="1032"/>
      <c r="D37" s="1033"/>
      <c r="E37" s="1033"/>
      <c r="F37" s="1033"/>
      <c r="G37" s="1033"/>
      <c r="H37" s="1033"/>
      <c r="I37" s="1033"/>
      <c r="J37" s="1033"/>
      <c r="K37" s="1033"/>
      <c r="L37" s="942"/>
      <c r="M37" s="942"/>
      <c r="N37" s="942"/>
      <c r="O37" s="942"/>
      <c r="P37" s="942"/>
      <c r="Q37" s="942"/>
      <c r="R37" s="942"/>
      <c r="S37" s="942"/>
      <c r="T37" s="942"/>
      <c r="U37" s="942"/>
      <c r="V37" s="942"/>
      <c r="W37" s="942"/>
      <c r="X37" s="942"/>
      <c r="Y37" s="942"/>
      <c r="Z37" s="942"/>
      <c r="AA37" s="942"/>
      <c r="AB37" s="942"/>
      <c r="AC37" s="942"/>
      <c r="AD37" s="942"/>
      <c r="AE37" s="942"/>
      <c r="AF37" s="942"/>
      <c r="AG37" s="942"/>
      <c r="AH37" s="942"/>
      <c r="AI37" s="942"/>
      <c r="AJ37" s="942"/>
      <c r="AK37" s="942"/>
      <c r="AL37" s="942"/>
      <c r="AM37" s="942"/>
      <c r="AN37" s="942"/>
      <c r="AO37" s="942"/>
      <c r="AP37" s="942"/>
      <c r="AQ37" s="942"/>
      <c r="AR37" s="942"/>
      <c r="AS37" s="942"/>
      <c r="AT37" s="942"/>
      <c r="AU37" s="942"/>
      <c r="AV37" s="942"/>
      <c r="AW37" s="942"/>
      <c r="AX37" s="942"/>
      <c r="AY37" s="942"/>
      <c r="AZ37" s="942"/>
      <c r="BA37" s="942"/>
      <c r="BB37" s="942"/>
      <c r="BC37" s="942"/>
      <c r="BD37" s="942"/>
      <c r="BE37" s="942"/>
      <c r="BF37" s="942"/>
      <c r="BG37" s="942"/>
      <c r="BH37" s="942"/>
      <c r="BI37" s="942"/>
      <c r="BJ37" s="942"/>
      <c r="BK37" s="942"/>
      <c r="BL37" s="942"/>
      <c r="BM37" s="942"/>
      <c r="BN37" s="942"/>
      <c r="BO37" s="942"/>
      <c r="BP37" s="942"/>
      <c r="BQ37" s="942"/>
      <c r="BR37" s="942"/>
      <c r="BS37" s="1034"/>
      <c r="BT37" s="918"/>
      <c r="BU37" s="918"/>
      <c r="BV37" s="1035"/>
      <c r="BW37" s="1035"/>
      <c r="BX37" s="1035"/>
      <c r="BY37" s="1035"/>
      <c r="BZ37" s="1035"/>
      <c r="CA37" s="1035"/>
      <c r="CB37" s="904"/>
      <c r="CC37" s="1036"/>
      <c r="CD37" s="906"/>
      <c r="CE37" s="906"/>
      <c r="CF37" s="906"/>
      <c r="CG37" s="906"/>
      <c r="CH37" s="1037"/>
      <c r="CI37" s="1038"/>
      <c r="CJ37" s="943"/>
      <c r="CK37" s="943"/>
      <c r="CL37" s="943"/>
      <c r="CM37" s="1039"/>
      <c r="CN37" s="1030"/>
      <c r="CO37" s="1030"/>
      <c r="CP37" s="1030"/>
      <c r="CQ37" s="1030"/>
      <c r="CR37" s="1030"/>
      <c r="CS37" s="1030"/>
      <c r="CT37" s="1030"/>
      <c r="CU37" s="1030"/>
      <c r="CV37" s="1030"/>
      <c r="CW37" s="1030"/>
      <c r="CX37" s="1030"/>
      <c r="CY37" s="1030"/>
      <c r="CZ37" s="1030"/>
      <c r="DA37" s="1030"/>
      <c r="DB37" s="1030"/>
      <c r="DC37" s="1030"/>
      <c r="DD37" s="1030"/>
      <c r="DE37" s="1030"/>
      <c r="DF37" s="1030"/>
      <c r="DG37" s="1030"/>
      <c r="DH37" s="1030"/>
      <c r="DI37" s="1030"/>
      <c r="DJ37" s="1030"/>
      <c r="DK37" s="1030"/>
      <c r="DL37" s="1030"/>
      <c r="DM37" s="1030"/>
      <c r="DN37" s="1030"/>
      <c r="DO37" s="1030"/>
      <c r="DP37" s="1030"/>
      <c r="DQ37" s="1030"/>
      <c r="DR37" s="1030"/>
      <c r="DS37" s="1030"/>
      <c r="DT37" s="1030"/>
      <c r="DW37" s="866" t="e">
        <f>+DW36/2</f>
        <v>#REF!</v>
      </c>
    </row>
    <row r="38" spans="3:127" ht="23.85" hidden="1" customHeight="1" thickBot="1">
      <c r="C38" s="947" t="s">
        <v>301</v>
      </c>
      <c r="D38" s="948"/>
      <c r="E38" s="948"/>
      <c r="F38" s="948"/>
      <c r="G38" s="948"/>
      <c r="H38" s="948"/>
      <c r="I38" s="948"/>
      <c r="J38" s="948"/>
      <c r="K38" s="948"/>
      <c r="L38" s="949"/>
      <c r="M38" s="949"/>
      <c r="N38" s="949"/>
      <c r="O38" s="949"/>
      <c r="P38" s="949"/>
      <c r="Q38" s="949"/>
      <c r="R38" s="949"/>
      <c r="S38" s="949"/>
      <c r="T38" s="949"/>
      <c r="U38" s="949"/>
      <c r="V38" s="949"/>
      <c r="W38" s="949"/>
      <c r="X38" s="949"/>
      <c r="Y38" s="949"/>
      <c r="Z38" s="949"/>
      <c r="AA38" s="949"/>
      <c r="AB38" s="949"/>
      <c r="AC38" s="949"/>
      <c r="AD38" s="949"/>
      <c r="AE38" s="949"/>
      <c r="AF38" s="949"/>
      <c r="AG38" s="949"/>
      <c r="AH38" s="949"/>
      <c r="AI38" s="949"/>
      <c r="AJ38" s="949"/>
      <c r="AK38" s="949"/>
      <c r="AL38" s="949"/>
      <c r="AM38" s="949"/>
      <c r="AN38" s="949"/>
      <c r="AO38" s="949"/>
      <c r="AP38" s="949"/>
      <c r="AQ38" s="949"/>
      <c r="AR38" s="949"/>
      <c r="AS38" s="949"/>
      <c r="AT38" s="949"/>
      <c r="AU38" s="949"/>
      <c r="AV38" s="949"/>
      <c r="AW38" s="949"/>
      <c r="AX38" s="949"/>
      <c r="AY38" s="949"/>
      <c r="AZ38" s="949"/>
      <c r="BA38" s="949"/>
      <c r="BB38" s="949"/>
      <c r="BC38" s="949"/>
      <c r="BD38" s="949"/>
      <c r="BE38" s="949"/>
      <c r="BF38" s="949"/>
      <c r="BG38" s="949"/>
      <c r="BH38" s="949"/>
      <c r="BI38" s="949"/>
      <c r="BJ38" s="949"/>
      <c r="BK38" s="949"/>
      <c r="BL38" s="949"/>
      <c r="BM38" s="949"/>
      <c r="BN38" s="949"/>
      <c r="BO38" s="949"/>
      <c r="BP38" s="949"/>
      <c r="BQ38" s="949"/>
      <c r="BR38" s="949"/>
      <c r="BS38" s="949"/>
      <c r="BT38" s="950"/>
      <c r="BU38" s="950"/>
      <c r="BV38" s="951"/>
      <c r="BW38" s="951"/>
      <c r="BX38" s="951"/>
      <c r="BY38" s="952"/>
      <c r="BZ38" s="951"/>
      <c r="CA38" s="951"/>
      <c r="CB38" s="953"/>
      <c r="CC38" s="954"/>
      <c r="CD38" s="955"/>
      <c r="CE38" s="955"/>
      <c r="CF38" s="956"/>
      <c r="CG38" s="1040"/>
      <c r="CH38" s="958"/>
      <c r="CI38" s="959"/>
      <c r="CN38" s="2014">
        <v>1</v>
      </c>
      <c r="CO38" s="2015"/>
      <c r="CP38" s="2016"/>
      <c r="CQ38" s="2014">
        <v>2</v>
      </c>
      <c r="CR38" s="2015"/>
      <c r="CS38" s="2016"/>
      <c r="CT38" s="2014">
        <v>3</v>
      </c>
      <c r="CU38" s="2015"/>
      <c r="CV38" s="2016"/>
      <c r="CW38" s="2014">
        <v>4</v>
      </c>
      <c r="CX38" s="2015"/>
      <c r="CY38" s="2016"/>
      <c r="CZ38" s="2014"/>
      <c r="DA38" s="2015"/>
      <c r="DB38" s="2016"/>
      <c r="DC38" s="2014"/>
      <c r="DD38" s="2015"/>
      <c r="DE38" s="2016"/>
      <c r="DF38" s="2014"/>
      <c r="DG38" s="2015"/>
      <c r="DH38" s="2016"/>
      <c r="DI38" s="2014"/>
      <c r="DJ38" s="2015"/>
      <c r="DK38" s="2016"/>
      <c r="DL38" s="2014"/>
      <c r="DM38" s="2015"/>
      <c r="DN38" s="2016"/>
      <c r="DO38" s="2014"/>
      <c r="DP38" s="2015"/>
      <c r="DQ38" s="2016"/>
      <c r="DR38" s="2014"/>
      <c r="DS38" s="2015"/>
      <c r="DT38" s="2016"/>
      <c r="DW38" s="866" t="e">
        <f>+DW37/45</f>
        <v>#REF!</v>
      </c>
    </row>
    <row r="39" spans="3:127" ht="22.7" hidden="1" customHeight="1" thickBot="1">
      <c r="C39" s="963" t="s">
        <v>303</v>
      </c>
      <c r="D39" s="964">
        <v>0.25</v>
      </c>
      <c r="E39" s="965" t="s">
        <v>304</v>
      </c>
      <c r="F39" s="965" t="s">
        <v>305</v>
      </c>
      <c r="G39" s="966" t="s">
        <v>373</v>
      </c>
      <c r="H39" s="967" t="s">
        <v>467</v>
      </c>
      <c r="I39" s="966" t="s">
        <v>468</v>
      </c>
      <c r="J39" s="968" t="s">
        <v>469</v>
      </c>
      <c r="K39" s="966" t="s">
        <v>470</v>
      </c>
      <c r="L39" s="969"/>
      <c r="M39" s="969"/>
      <c r="N39" s="970"/>
      <c r="O39" s="971"/>
      <c r="P39" s="969"/>
      <c r="Q39" s="969"/>
      <c r="R39" s="969"/>
      <c r="S39" s="969"/>
      <c r="T39" s="969"/>
      <c r="U39" s="970"/>
      <c r="V39" s="971"/>
      <c r="W39" s="969"/>
      <c r="X39" s="969"/>
      <c r="Y39" s="969"/>
      <c r="Z39" s="969"/>
      <c r="AA39" s="969"/>
      <c r="AB39" s="970"/>
      <c r="AC39" s="971"/>
      <c r="AD39" s="969"/>
      <c r="AE39" s="969"/>
      <c r="AF39" s="969"/>
      <c r="AG39" s="969"/>
      <c r="AH39" s="969"/>
      <c r="AI39" s="970"/>
      <c r="AJ39" s="971"/>
      <c r="AK39" s="969"/>
      <c r="AL39" s="969"/>
      <c r="AM39" s="969"/>
      <c r="AN39" s="969"/>
      <c r="AO39" s="969"/>
      <c r="AP39" s="970"/>
      <c r="AQ39" s="1162"/>
      <c r="AR39" s="1162"/>
      <c r="AS39" s="1162"/>
      <c r="AT39" s="1162"/>
      <c r="AU39" s="1162"/>
      <c r="AV39" s="1162"/>
      <c r="AW39" s="1162"/>
      <c r="AX39" s="1162"/>
      <c r="AY39" s="1162"/>
      <c r="AZ39" s="1162"/>
      <c r="BA39" s="1162"/>
      <c r="BB39" s="1162"/>
      <c r="BC39" s="1162"/>
      <c r="BD39" s="1162"/>
      <c r="BE39" s="1162"/>
      <c r="BF39" s="1162"/>
      <c r="BG39" s="1162"/>
      <c r="BH39" s="1162"/>
      <c r="BI39" s="1162"/>
      <c r="BJ39" s="1162"/>
      <c r="BK39" s="1162"/>
      <c r="BL39" s="1162"/>
      <c r="BM39" s="1162"/>
      <c r="BN39" s="1162"/>
      <c r="BO39" s="1162"/>
      <c r="BP39" s="1162"/>
      <c r="BQ39" s="1162"/>
      <c r="BR39" s="1162"/>
      <c r="BS39" s="972">
        <f t="shared" ref="BS39:BS53" si="49">SUM(L39:AP39)</f>
        <v>0</v>
      </c>
      <c r="BT39" s="973">
        <v>1.7</v>
      </c>
      <c r="BU39" s="973"/>
      <c r="BV39" s="974">
        <v>2.4</v>
      </c>
      <c r="BW39" s="1041"/>
      <c r="BX39" s="976">
        <f>(BV39*$BY$9)+(BW39*$BZ$9)</f>
        <v>1.3731247934794579</v>
      </c>
      <c r="BY39" s="978">
        <f t="shared" ref="BY39:BY53" si="50">+BS39*BV39</f>
        <v>0</v>
      </c>
      <c r="BZ39" s="978"/>
      <c r="CA39" s="979">
        <f>BS39*BX39</f>
        <v>0</v>
      </c>
      <c r="CB39" s="980">
        <v>534</v>
      </c>
      <c r="CC39" s="981">
        <f t="shared" ref="CC39:CC53" si="51">(CB39/30)*K39</f>
        <v>1068</v>
      </c>
      <c r="CD39" s="980"/>
      <c r="CE39" s="980"/>
      <c r="CF39" s="981">
        <v>385.85714285714283</v>
      </c>
      <c r="CG39" s="981">
        <f t="shared" ref="CG39:CG53" si="52">CC39*BS39</f>
        <v>0</v>
      </c>
      <c r="CH39" s="981">
        <f>+CF39*BS39</f>
        <v>0</v>
      </c>
      <c r="CI39" s="1042"/>
      <c r="CJ39" s="982" t="e">
        <f>SUM(#REF!,L39:N39)*CF39</f>
        <v>#REF!</v>
      </c>
      <c r="CK39" s="983"/>
      <c r="CL39" s="983"/>
      <c r="CM39" s="875"/>
      <c r="CN39" s="984">
        <f>COUNTA(#REF!)*$BV39</f>
        <v>2.4</v>
      </c>
      <c r="CO39" s="985">
        <f>COUNTA(#REF!)*$BW39</f>
        <v>0</v>
      </c>
      <c r="CP39" s="986">
        <f>COUNT(#REF!)*$BX39</f>
        <v>0</v>
      </c>
      <c r="CQ39" s="984">
        <f>COUNTA(#REF!)*$BV39</f>
        <v>2.4</v>
      </c>
      <c r="CR39" s="985">
        <f>COUNTA(#REF!)*$BW39</f>
        <v>0</v>
      </c>
      <c r="CS39" s="986">
        <f>COUNT(#REF!)*$BX39</f>
        <v>0</v>
      </c>
      <c r="CT39" s="984">
        <f>COUNTA(L39:O39)*$BV39</f>
        <v>0</v>
      </c>
      <c r="CU39" s="985">
        <f>COUNTA(L39:O39)*$BW39</f>
        <v>0</v>
      </c>
      <c r="CV39" s="986">
        <f>COUNT(L39:O39)*$BX39</f>
        <v>0</v>
      </c>
      <c r="CW39" s="984">
        <f>COUNTA(P39:U39)*$BV39</f>
        <v>0</v>
      </c>
      <c r="CX39" s="985">
        <f>COUNTA(P39:U39)*$BW39</f>
        <v>0</v>
      </c>
      <c r="CY39" s="986">
        <f>COUNT(P39:U39)*$BX39</f>
        <v>0</v>
      </c>
      <c r="CZ39" s="984"/>
      <c r="DA39" s="985"/>
      <c r="DB39" s="986"/>
      <c r="DC39" s="984"/>
      <c r="DD39" s="985"/>
      <c r="DE39" s="986"/>
      <c r="DF39" s="984"/>
      <c r="DG39" s="985"/>
      <c r="DH39" s="986"/>
      <c r="DI39" s="984"/>
      <c r="DJ39" s="985"/>
      <c r="DK39" s="986"/>
      <c r="DL39" s="984"/>
      <c r="DM39" s="985"/>
      <c r="DN39" s="986"/>
      <c r="DO39" s="984"/>
      <c r="DP39" s="985"/>
      <c r="DQ39" s="986"/>
      <c r="DR39" s="984"/>
      <c r="DS39" s="985"/>
      <c r="DT39" s="986"/>
      <c r="DU39" s="1043"/>
      <c r="DV39" s="1044"/>
      <c r="DW39" s="1044"/>
    </row>
    <row r="40" spans="3:127" ht="22.7" hidden="1" customHeight="1" thickBot="1">
      <c r="C40" s="987" t="s">
        <v>471</v>
      </c>
      <c r="D40" s="988">
        <v>0.3125</v>
      </c>
      <c r="E40" s="989" t="s">
        <v>304</v>
      </c>
      <c r="F40" s="989" t="s">
        <v>305</v>
      </c>
      <c r="G40" s="990" t="s">
        <v>373</v>
      </c>
      <c r="H40" s="991"/>
      <c r="I40" s="990" t="s">
        <v>468</v>
      </c>
      <c r="J40" s="992" t="s">
        <v>469</v>
      </c>
      <c r="K40" s="990" t="s">
        <v>470</v>
      </c>
      <c r="L40" s="993"/>
      <c r="M40" s="993"/>
      <c r="N40" s="994"/>
      <c r="O40" s="995"/>
      <c r="P40" s="993"/>
      <c r="Q40" s="993"/>
      <c r="R40" s="993"/>
      <c r="S40" s="993"/>
      <c r="T40" s="993"/>
      <c r="U40" s="994"/>
      <c r="V40" s="995"/>
      <c r="W40" s="993"/>
      <c r="X40" s="993"/>
      <c r="Y40" s="993"/>
      <c r="Z40" s="993"/>
      <c r="AA40" s="993"/>
      <c r="AB40" s="994"/>
      <c r="AC40" s="995"/>
      <c r="AD40" s="993"/>
      <c r="AE40" s="993"/>
      <c r="AF40" s="993"/>
      <c r="AG40" s="993"/>
      <c r="AH40" s="993"/>
      <c r="AI40" s="994"/>
      <c r="AJ40" s="995"/>
      <c r="AK40" s="993"/>
      <c r="AL40" s="993"/>
      <c r="AM40" s="993"/>
      <c r="AN40" s="993"/>
      <c r="AO40" s="993"/>
      <c r="AP40" s="994"/>
      <c r="AQ40" s="1163"/>
      <c r="AR40" s="1163"/>
      <c r="AS40" s="1163"/>
      <c r="AT40" s="1163"/>
      <c r="AU40" s="1163"/>
      <c r="AV40" s="1163"/>
      <c r="AW40" s="1163"/>
      <c r="AX40" s="1163"/>
      <c r="AY40" s="1163"/>
      <c r="AZ40" s="1163"/>
      <c r="BA40" s="1163"/>
      <c r="BB40" s="1163"/>
      <c r="BC40" s="1163"/>
      <c r="BD40" s="1163"/>
      <c r="BE40" s="1163"/>
      <c r="BF40" s="1163"/>
      <c r="BG40" s="1163"/>
      <c r="BH40" s="1163"/>
      <c r="BI40" s="1163"/>
      <c r="BJ40" s="1163"/>
      <c r="BK40" s="1163"/>
      <c r="BL40" s="1163"/>
      <c r="BM40" s="1163"/>
      <c r="BN40" s="1163"/>
      <c r="BO40" s="1163"/>
      <c r="BP40" s="1163"/>
      <c r="BQ40" s="1163"/>
      <c r="BR40" s="1163"/>
      <c r="BS40" s="996">
        <f t="shared" si="49"/>
        <v>0</v>
      </c>
      <c r="BT40" s="1015"/>
      <c r="BU40" s="1015"/>
      <c r="BV40" s="1045">
        <v>2.5</v>
      </c>
      <c r="BW40" s="1041"/>
      <c r="BX40" s="1046">
        <f>(BV40*$BY$9)+(BW40*$BZ$9)</f>
        <v>1.430338326541102</v>
      </c>
      <c r="BY40" s="1047">
        <f t="shared" si="50"/>
        <v>0</v>
      </c>
      <c r="BZ40" s="1047"/>
      <c r="CA40" s="1048">
        <f t="shared" ref="CA40" si="53">BS40*BX40</f>
        <v>0</v>
      </c>
      <c r="CB40" s="1049">
        <v>920</v>
      </c>
      <c r="CC40" s="1050">
        <f t="shared" si="51"/>
        <v>1840</v>
      </c>
      <c r="CD40" s="1049"/>
      <c r="CE40" s="1049"/>
      <c r="CF40" s="1051">
        <v>385.85714285714283</v>
      </c>
      <c r="CG40" s="1050">
        <f t="shared" si="52"/>
        <v>0</v>
      </c>
      <c r="CH40" s="1051">
        <f t="shared" ref="CH40:CH53" si="54">+CF40*BS40</f>
        <v>0</v>
      </c>
      <c r="CI40" s="1042"/>
      <c r="CJ40" s="982" t="e">
        <f>SUM(#REF!,L40:N40)*CF40</f>
        <v>#REF!</v>
      </c>
      <c r="CK40" s="983"/>
      <c r="CL40" s="983"/>
      <c r="CM40" s="875"/>
      <c r="CN40" s="984">
        <f>COUNTA(#REF!)*$BV40</f>
        <v>2.5</v>
      </c>
      <c r="CO40" s="985">
        <f>COUNTA(#REF!)*$BW40</f>
        <v>0</v>
      </c>
      <c r="CP40" s="986">
        <f>COUNT(#REF!)*$BX40</f>
        <v>0</v>
      </c>
      <c r="CQ40" s="984">
        <f>COUNTA(#REF!)*$BV40</f>
        <v>2.5</v>
      </c>
      <c r="CR40" s="985">
        <f>COUNTA(#REF!)*$BW40</f>
        <v>0</v>
      </c>
      <c r="CS40" s="986">
        <f>COUNT(#REF!)*$BX40</f>
        <v>0</v>
      </c>
      <c r="CT40" s="984">
        <f>COUNTA(L40:O40)*$BV40</f>
        <v>0</v>
      </c>
      <c r="CU40" s="985">
        <f>COUNTA(L40:O40)*$BW40</f>
        <v>0</v>
      </c>
      <c r="CV40" s="986">
        <f>COUNT(L40:O40)*$BX40</f>
        <v>0</v>
      </c>
      <c r="CW40" s="984">
        <f>COUNTA(P40:U40)*$BV40</f>
        <v>0</v>
      </c>
      <c r="CX40" s="985">
        <f>COUNTA(P40:U40)*$BW40</f>
        <v>0</v>
      </c>
      <c r="CY40" s="986">
        <f>COUNT(P40:U40)*$BX40</f>
        <v>0</v>
      </c>
      <c r="CZ40" s="984"/>
      <c r="DA40" s="985"/>
      <c r="DB40" s="986"/>
      <c r="DC40" s="984"/>
      <c r="DD40" s="985"/>
      <c r="DE40" s="986"/>
      <c r="DF40" s="984"/>
      <c r="DG40" s="985"/>
      <c r="DH40" s="986"/>
      <c r="DI40" s="984"/>
      <c r="DJ40" s="985"/>
      <c r="DK40" s="986"/>
      <c r="DL40" s="984"/>
      <c r="DM40" s="985"/>
      <c r="DN40" s="986"/>
      <c r="DO40" s="984"/>
      <c r="DP40" s="985"/>
      <c r="DQ40" s="986"/>
      <c r="DR40" s="984"/>
      <c r="DS40" s="985"/>
      <c r="DT40" s="986"/>
      <c r="DU40" s="1043"/>
      <c r="DV40" s="1044"/>
      <c r="DW40" s="1044"/>
    </row>
    <row r="41" spans="3:127" ht="22.7" hidden="1" customHeight="1" thickBot="1">
      <c r="C41" s="987" t="s">
        <v>313</v>
      </c>
      <c r="D41" s="988">
        <v>0.54166666666666663</v>
      </c>
      <c r="E41" s="989" t="s">
        <v>304</v>
      </c>
      <c r="F41" s="989" t="s">
        <v>305</v>
      </c>
      <c r="G41" s="990" t="s">
        <v>386</v>
      </c>
      <c r="H41" s="991" t="s">
        <v>467</v>
      </c>
      <c r="I41" s="990" t="s">
        <v>468</v>
      </c>
      <c r="J41" s="992" t="s">
        <v>469</v>
      </c>
      <c r="K41" s="990" t="s">
        <v>470</v>
      </c>
      <c r="L41" s="993"/>
      <c r="M41" s="993"/>
      <c r="N41" s="994"/>
      <c r="O41" s="995"/>
      <c r="P41" s="993"/>
      <c r="Q41" s="993"/>
      <c r="R41" s="993"/>
      <c r="S41" s="993"/>
      <c r="T41" s="993"/>
      <c r="U41" s="994"/>
      <c r="V41" s="995"/>
      <c r="W41" s="993"/>
      <c r="X41" s="993"/>
      <c r="Y41" s="993"/>
      <c r="Z41" s="993"/>
      <c r="AA41" s="993"/>
      <c r="AB41" s="994"/>
      <c r="AC41" s="995"/>
      <c r="AD41" s="993"/>
      <c r="AE41" s="993"/>
      <c r="AF41" s="993"/>
      <c r="AG41" s="993"/>
      <c r="AH41" s="993"/>
      <c r="AI41" s="994"/>
      <c r="AJ41" s="995"/>
      <c r="AK41" s="993"/>
      <c r="AL41" s="993"/>
      <c r="AM41" s="993"/>
      <c r="AN41" s="993"/>
      <c r="AO41" s="993"/>
      <c r="AP41" s="994"/>
      <c r="AQ41" s="1163"/>
      <c r="AR41" s="1163"/>
      <c r="AS41" s="1163"/>
      <c r="AT41" s="1163"/>
      <c r="AU41" s="1163"/>
      <c r="AV41" s="1163"/>
      <c r="AW41" s="1163"/>
      <c r="AX41" s="1163"/>
      <c r="AY41" s="1163"/>
      <c r="AZ41" s="1163"/>
      <c r="BA41" s="1163"/>
      <c r="BB41" s="1163"/>
      <c r="BC41" s="1163"/>
      <c r="BD41" s="1163"/>
      <c r="BE41" s="1163"/>
      <c r="BF41" s="1163"/>
      <c r="BG41" s="1163"/>
      <c r="BH41" s="1163"/>
      <c r="BI41" s="1163"/>
      <c r="BJ41" s="1163"/>
      <c r="BK41" s="1163"/>
      <c r="BL41" s="1163"/>
      <c r="BM41" s="1163"/>
      <c r="BN41" s="1163"/>
      <c r="BO41" s="1163"/>
      <c r="BP41" s="1163"/>
      <c r="BQ41" s="1163"/>
      <c r="BR41" s="1163"/>
      <c r="BS41" s="996">
        <f t="shared" si="49"/>
        <v>0</v>
      </c>
      <c r="BT41" s="997">
        <v>2</v>
      </c>
      <c r="BU41" s="997"/>
      <c r="BV41" s="998">
        <v>3.4</v>
      </c>
      <c r="BW41" s="1041"/>
      <c r="BX41" s="1046">
        <f t="shared" ref="BX41:BX53" si="55">(BV41*$BY$9)+(BW41*$BZ$9)</f>
        <v>1.9452601240958989</v>
      </c>
      <c r="BY41" s="1002">
        <f t="shared" si="50"/>
        <v>0</v>
      </c>
      <c r="BZ41" s="1002"/>
      <c r="CA41" s="1003">
        <f>BS41*BX41</f>
        <v>0</v>
      </c>
      <c r="CB41" s="1004">
        <v>920</v>
      </c>
      <c r="CC41" s="1005">
        <f t="shared" si="51"/>
        <v>1840</v>
      </c>
      <c r="CD41" s="1004"/>
      <c r="CE41" s="1004"/>
      <c r="CF41" s="1051">
        <v>385.85714285714283</v>
      </c>
      <c r="CG41" s="1007">
        <f t="shared" si="52"/>
        <v>0</v>
      </c>
      <c r="CH41" s="1006">
        <f t="shared" si="54"/>
        <v>0</v>
      </c>
      <c r="CI41" s="1042"/>
      <c r="CJ41" s="982" t="e">
        <f>SUM(#REF!,L41:N41)*CF41</f>
        <v>#REF!</v>
      </c>
      <c r="CK41" s="983"/>
      <c r="CL41" s="983"/>
      <c r="CM41" s="875"/>
      <c r="CN41" s="984">
        <f>COUNTA(#REF!)*$BV41</f>
        <v>3.4</v>
      </c>
      <c r="CO41" s="985">
        <f>COUNTA(#REF!)*$BW41</f>
        <v>0</v>
      </c>
      <c r="CP41" s="986">
        <f>COUNT(#REF!)*$BX41</f>
        <v>0</v>
      </c>
      <c r="CQ41" s="984">
        <f>COUNTA(#REF!)*$BV41</f>
        <v>3.4</v>
      </c>
      <c r="CR41" s="985">
        <f>COUNTA(#REF!)*$BW41</f>
        <v>0</v>
      </c>
      <c r="CS41" s="986">
        <f>COUNT(#REF!)*$BX41</f>
        <v>0</v>
      </c>
      <c r="CT41" s="984">
        <f>COUNTA(L41:O41)*$BV41</f>
        <v>0</v>
      </c>
      <c r="CU41" s="985">
        <f>COUNTA(L41:O41)*$BW41</f>
        <v>0</v>
      </c>
      <c r="CV41" s="986">
        <f>COUNT(L41:O41)*$BX41</f>
        <v>0</v>
      </c>
      <c r="CW41" s="984">
        <f>COUNTA(P41:U41)*$BV41</f>
        <v>0</v>
      </c>
      <c r="CX41" s="985">
        <f>COUNTA(P41:U41)*$BW41</f>
        <v>0</v>
      </c>
      <c r="CY41" s="986">
        <f>COUNT(P41:U41)*$BX41</f>
        <v>0</v>
      </c>
      <c r="CZ41" s="984"/>
      <c r="DA41" s="985"/>
      <c r="DB41" s="986"/>
      <c r="DC41" s="984"/>
      <c r="DD41" s="985"/>
      <c r="DE41" s="986"/>
      <c r="DF41" s="984"/>
      <c r="DG41" s="985"/>
      <c r="DH41" s="986"/>
      <c r="DI41" s="984"/>
      <c r="DJ41" s="985"/>
      <c r="DK41" s="986"/>
      <c r="DL41" s="984"/>
      <c r="DM41" s="985"/>
      <c r="DN41" s="986"/>
      <c r="DO41" s="984"/>
      <c r="DP41" s="985"/>
      <c r="DQ41" s="986"/>
      <c r="DR41" s="984"/>
      <c r="DS41" s="985"/>
      <c r="DT41" s="986"/>
      <c r="DU41" s="1043"/>
      <c r="DV41" s="1044"/>
      <c r="DW41" s="1044"/>
    </row>
    <row r="42" spans="3:127" ht="22.7" hidden="1" customHeight="1" thickBot="1">
      <c r="C42" s="1008" t="s">
        <v>472</v>
      </c>
      <c r="D42" s="1009">
        <v>0.79166666666666663</v>
      </c>
      <c r="E42" s="1010" t="s">
        <v>304</v>
      </c>
      <c r="F42" s="1010" t="s">
        <v>305</v>
      </c>
      <c r="G42" s="1011" t="s">
        <v>388</v>
      </c>
      <c r="H42" s="1012"/>
      <c r="I42" s="1011" t="s">
        <v>468</v>
      </c>
      <c r="J42" s="1013" t="s">
        <v>469</v>
      </c>
      <c r="K42" s="1011" t="s">
        <v>470</v>
      </c>
      <c r="L42" s="993"/>
      <c r="M42" s="993"/>
      <c r="N42" s="994"/>
      <c r="O42" s="995"/>
      <c r="P42" s="993"/>
      <c r="Q42" s="993"/>
      <c r="R42" s="993"/>
      <c r="S42" s="993"/>
      <c r="T42" s="993"/>
      <c r="U42" s="994"/>
      <c r="V42" s="995"/>
      <c r="W42" s="993"/>
      <c r="X42" s="993"/>
      <c r="Y42" s="993"/>
      <c r="Z42" s="993"/>
      <c r="AA42" s="993"/>
      <c r="AB42" s="994"/>
      <c r="AC42" s="995"/>
      <c r="AD42" s="993"/>
      <c r="AE42" s="993"/>
      <c r="AF42" s="993"/>
      <c r="AG42" s="993"/>
      <c r="AH42" s="993"/>
      <c r="AI42" s="994"/>
      <c r="AJ42" s="995"/>
      <c r="AK42" s="993"/>
      <c r="AL42" s="993"/>
      <c r="AM42" s="993"/>
      <c r="AN42" s="993"/>
      <c r="AO42" s="993"/>
      <c r="AP42" s="994"/>
      <c r="AQ42" s="1163"/>
      <c r="AR42" s="1163"/>
      <c r="AS42" s="1163"/>
      <c r="AT42" s="1163"/>
      <c r="AU42" s="1163"/>
      <c r="AV42" s="1163"/>
      <c r="AW42" s="1163"/>
      <c r="AX42" s="1163"/>
      <c r="AY42" s="1163"/>
      <c r="AZ42" s="1163"/>
      <c r="BA42" s="1163"/>
      <c r="BB42" s="1163"/>
      <c r="BC42" s="1163"/>
      <c r="BD42" s="1163"/>
      <c r="BE42" s="1163"/>
      <c r="BF42" s="1163"/>
      <c r="BG42" s="1163"/>
      <c r="BH42" s="1163"/>
      <c r="BI42" s="1163"/>
      <c r="BJ42" s="1163"/>
      <c r="BK42" s="1163"/>
      <c r="BL42" s="1163"/>
      <c r="BM42" s="1163"/>
      <c r="BN42" s="1163"/>
      <c r="BO42" s="1163"/>
      <c r="BP42" s="1163"/>
      <c r="BQ42" s="1163"/>
      <c r="BR42" s="1163"/>
      <c r="BS42" s="996">
        <f t="shared" si="49"/>
        <v>0</v>
      </c>
      <c r="BT42" s="997"/>
      <c r="BU42" s="997"/>
      <c r="BV42" s="998">
        <v>5.7</v>
      </c>
      <c r="BW42" s="1041"/>
      <c r="BX42" s="1046">
        <f t="shared" si="55"/>
        <v>3.2611713845137129</v>
      </c>
      <c r="BY42" s="1002">
        <f t="shared" si="50"/>
        <v>0</v>
      </c>
      <c r="BZ42" s="1002"/>
      <c r="CA42" s="1003">
        <f t="shared" ref="CA42:CA53" si="56">BS42*BX42</f>
        <v>0</v>
      </c>
      <c r="CB42" s="1004">
        <v>920</v>
      </c>
      <c r="CC42" s="1005">
        <f t="shared" si="51"/>
        <v>1840</v>
      </c>
      <c r="CD42" s="1004"/>
      <c r="CE42" s="1004"/>
      <c r="CF42" s="1051">
        <v>385.85714285714283</v>
      </c>
      <c r="CG42" s="1007">
        <f t="shared" si="52"/>
        <v>0</v>
      </c>
      <c r="CH42" s="1006">
        <f t="shared" si="54"/>
        <v>0</v>
      </c>
      <c r="CI42" s="1042"/>
      <c r="CJ42" s="982"/>
      <c r="CK42" s="983"/>
      <c r="CL42" s="983"/>
      <c r="CM42" s="875"/>
      <c r="CN42" s="984"/>
      <c r="CO42" s="985"/>
      <c r="CP42" s="986"/>
      <c r="CQ42" s="984"/>
      <c r="CR42" s="985"/>
      <c r="CS42" s="986"/>
      <c r="CT42" s="984"/>
      <c r="CU42" s="985"/>
      <c r="CV42" s="986"/>
      <c r="CW42" s="984"/>
      <c r="CX42" s="985"/>
      <c r="CY42" s="986"/>
      <c r="CZ42" s="984"/>
      <c r="DA42" s="985"/>
      <c r="DB42" s="986"/>
      <c r="DC42" s="984"/>
      <c r="DD42" s="985"/>
      <c r="DE42" s="986"/>
      <c r="DF42" s="984"/>
      <c r="DG42" s="985"/>
      <c r="DH42" s="986"/>
      <c r="DI42" s="984"/>
      <c r="DJ42" s="985"/>
      <c r="DK42" s="986"/>
      <c r="DL42" s="984"/>
      <c r="DM42" s="985"/>
      <c r="DN42" s="986"/>
      <c r="DO42" s="984"/>
      <c r="DP42" s="985"/>
      <c r="DQ42" s="986"/>
      <c r="DR42" s="984"/>
      <c r="DS42" s="985"/>
      <c r="DT42" s="986"/>
      <c r="DU42" s="1043"/>
      <c r="DV42" s="1044"/>
      <c r="DW42" s="1044"/>
    </row>
    <row r="43" spans="3:127" ht="22.7" hidden="1" customHeight="1" thickBot="1">
      <c r="C43" s="987" t="s">
        <v>303</v>
      </c>
      <c r="D43" s="988">
        <v>0.25</v>
      </c>
      <c r="E43" s="989" t="s">
        <v>304</v>
      </c>
      <c r="F43" s="989" t="s">
        <v>305</v>
      </c>
      <c r="G43" s="990" t="s">
        <v>386</v>
      </c>
      <c r="H43" s="991"/>
      <c r="I43" s="990" t="s">
        <v>468</v>
      </c>
      <c r="J43" s="1014" t="s">
        <v>473</v>
      </c>
      <c r="K43" s="990" t="s">
        <v>474</v>
      </c>
      <c r="L43" s="993"/>
      <c r="M43" s="993"/>
      <c r="N43" s="994"/>
      <c r="O43" s="995"/>
      <c r="P43" s="993"/>
      <c r="Q43" s="993"/>
      <c r="R43" s="993"/>
      <c r="S43" s="993"/>
      <c r="T43" s="993"/>
      <c r="U43" s="994"/>
      <c r="V43" s="995"/>
      <c r="W43" s="993"/>
      <c r="X43" s="993"/>
      <c r="Y43" s="993"/>
      <c r="Z43" s="993"/>
      <c r="AA43" s="993"/>
      <c r="AB43" s="994"/>
      <c r="AC43" s="995"/>
      <c r="AD43" s="993"/>
      <c r="AE43" s="993"/>
      <c r="AF43" s="993"/>
      <c r="AG43" s="993"/>
      <c r="AH43" s="993"/>
      <c r="AI43" s="994"/>
      <c r="AJ43" s="995"/>
      <c r="AK43" s="993"/>
      <c r="AL43" s="993"/>
      <c r="AM43" s="993"/>
      <c r="AN43" s="993"/>
      <c r="AO43" s="993"/>
      <c r="AP43" s="994"/>
      <c r="AQ43" s="1163"/>
      <c r="AR43" s="1163"/>
      <c r="AS43" s="1163"/>
      <c r="AT43" s="1163"/>
      <c r="AU43" s="1163"/>
      <c r="AV43" s="1163"/>
      <c r="AW43" s="1163"/>
      <c r="AX43" s="1163"/>
      <c r="AY43" s="1163"/>
      <c r="AZ43" s="1163"/>
      <c r="BA43" s="1163"/>
      <c r="BB43" s="1163"/>
      <c r="BC43" s="1163"/>
      <c r="BD43" s="1163"/>
      <c r="BE43" s="1163"/>
      <c r="BF43" s="1163"/>
      <c r="BG43" s="1163"/>
      <c r="BH43" s="1163"/>
      <c r="BI43" s="1163"/>
      <c r="BJ43" s="1163"/>
      <c r="BK43" s="1163"/>
      <c r="BL43" s="1163"/>
      <c r="BM43" s="1163"/>
      <c r="BN43" s="1163"/>
      <c r="BO43" s="1163"/>
      <c r="BP43" s="1163"/>
      <c r="BQ43" s="1163"/>
      <c r="BR43" s="1163"/>
      <c r="BS43" s="996">
        <f t="shared" si="49"/>
        <v>0</v>
      </c>
      <c r="BT43" s="997"/>
      <c r="BU43" s="997"/>
      <c r="BV43" s="998">
        <v>2.4</v>
      </c>
      <c r="BW43" s="1041"/>
      <c r="BX43" s="1046">
        <f t="shared" si="55"/>
        <v>1.3731247934794579</v>
      </c>
      <c r="BY43" s="1002">
        <f t="shared" si="50"/>
        <v>0</v>
      </c>
      <c r="BZ43" s="1002"/>
      <c r="CA43" s="1003">
        <f t="shared" si="56"/>
        <v>0</v>
      </c>
      <c r="CB43" s="1004">
        <v>920</v>
      </c>
      <c r="CC43" s="1005">
        <f t="shared" si="51"/>
        <v>1380</v>
      </c>
      <c r="CD43" s="1004"/>
      <c r="CE43" s="1004"/>
      <c r="CF43" s="1051">
        <v>385.85714285714283</v>
      </c>
      <c r="CG43" s="1007">
        <f t="shared" si="52"/>
        <v>0</v>
      </c>
      <c r="CH43" s="1006">
        <f t="shared" si="54"/>
        <v>0</v>
      </c>
      <c r="CI43" s="1042"/>
      <c r="CJ43" s="982"/>
      <c r="CK43" s="983"/>
      <c r="CL43" s="983"/>
      <c r="CM43" s="875"/>
      <c r="CN43" s="984"/>
      <c r="CO43" s="985"/>
      <c r="CP43" s="986"/>
      <c r="CQ43" s="984"/>
      <c r="CR43" s="985"/>
      <c r="CS43" s="986"/>
      <c r="CT43" s="984"/>
      <c r="CU43" s="985"/>
      <c r="CV43" s="986"/>
      <c r="CW43" s="984"/>
      <c r="CX43" s="985"/>
      <c r="CY43" s="986"/>
      <c r="CZ43" s="984"/>
      <c r="DA43" s="985"/>
      <c r="DB43" s="986"/>
      <c r="DC43" s="984"/>
      <c r="DD43" s="985"/>
      <c r="DE43" s="986"/>
      <c r="DF43" s="984"/>
      <c r="DG43" s="985"/>
      <c r="DH43" s="986"/>
      <c r="DI43" s="984"/>
      <c r="DJ43" s="985"/>
      <c r="DK43" s="986"/>
      <c r="DL43" s="984"/>
      <c r="DM43" s="985"/>
      <c r="DN43" s="986"/>
      <c r="DO43" s="984"/>
      <c r="DP43" s="985"/>
      <c r="DQ43" s="986"/>
      <c r="DR43" s="984"/>
      <c r="DS43" s="985"/>
      <c r="DT43" s="986"/>
      <c r="DU43" s="1043"/>
      <c r="DV43" s="1044"/>
      <c r="DW43" s="1044"/>
    </row>
    <row r="44" spans="3:127" ht="22.7" hidden="1" customHeight="1" thickBot="1">
      <c r="C44" s="987" t="s">
        <v>471</v>
      </c>
      <c r="D44" s="988">
        <v>0.3125</v>
      </c>
      <c r="E44" s="989" t="s">
        <v>304</v>
      </c>
      <c r="F44" s="989" t="s">
        <v>305</v>
      </c>
      <c r="G44" s="990" t="s">
        <v>386</v>
      </c>
      <c r="H44" s="991"/>
      <c r="I44" s="990" t="s">
        <v>468</v>
      </c>
      <c r="J44" s="1014" t="s">
        <v>473</v>
      </c>
      <c r="K44" s="990" t="s">
        <v>474</v>
      </c>
      <c r="L44" s="993"/>
      <c r="M44" s="993"/>
      <c r="N44" s="994"/>
      <c r="O44" s="995"/>
      <c r="P44" s="993"/>
      <c r="Q44" s="993"/>
      <c r="R44" s="993"/>
      <c r="S44" s="993"/>
      <c r="T44" s="993"/>
      <c r="U44" s="994"/>
      <c r="V44" s="995"/>
      <c r="W44" s="993"/>
      <c r="X44" s="993"/>
      <c r="Y44" s="993"/>
      <c r="Z44" s="993"/>
      <c r="AA44" s="993"/>
      <c r="AB44" s="994"/>
      <c r="AC44" s="995"/>
      <c r="AD44" s="993"/>
      <c r="AE44" s="993"/>
      <c r="AF44" s="993"/>
      <c r="AG44" s="993"/>
      <c r="AH44" s="993"/>
      <c r="AI44" s="994"/>
      <c r="AJ44" s="995"/>
      <c r="AK44" s="993"/>
      <c r="AL44" s="993"/>
      <c r="AM44" s="993"/>
      <c r="AN44" s="993"/>
      <c r="AO44" s="993"/>
      <c r="AP44" s="994"/>
      <c r="AQ44" s="1163"/>
      <c r="AR44" s="1163"/>
      <c r="AS44" s="1163"/>
      <c r="AT44" s="1163"/>
      <c r="AU44" s="1163"/>
      <c r="AV44" s="1163"/>
      <c r="AW44" s="1163"/>
      <c r="AX44" s="1163"/>
      <c r="AY44" s="1163"/>
      <c r="AZ44" s="1163"/>
      <c r="BA44" s="1163"/>
      <c r="BB44" s="1163"/>
      <c r="BC44" s="1163"/>
      <c r="BD44" s="1163"/>
      <c r="BE44" s="1163"/>
      <c r="BF44" s="1163"/>
      <c r="BG44" s="1163"/>
      <c r="BH44" s="1163"/>
      <c r="BI44" s="1163"/>
      <c r="BJ44" s="1163"/>
      <c r="BK44" s="1163"/>
      <c r="BL44" s="1163"/>
      <c r="BM44" s="1163"/>
      <c r="BN44" s="1163"/>
      <c r="BO44" s="1163"/>
      <c r="BP44" s="1163"/>
      <c r="BQ44" s="1163"/>
      <c r="BR44" s="1163"/>
      <c r="BS44" s="996">
        <f t="shared" si="49"/>
        <v>0</v>
      </c>
      <c r="BT44" s="997"/>
      <c r="BU44" s="997"/>
      <c r="BV44" s="998">
        <v>2.5</v>
      </c>
      <c r="BW44" s="1041"/>
      <c r="BX44" s="1046">
        <f t="shared" si="55"/>
        <v>1.430338326541102</v>
      </c>
      <c r="BY44" s="1002">
        <f t="shared" si="50"/>
        <v>0</v>
      </c>
      <c r="BZ44" s="1002"/>
      <c r="CA44" s="1003">
        <f t="shared" si="56"/>
        <v>0</v>
      </c>
      <c r="CB44" s="1004">
        <v>920</v>
      </c>
      <c r="CC44" s="1005">
        <f t="shared" si="51"/>
        <v>1380</v>
      </c>
      <c r="CD44" s="1004"/>
      <c r="CE44" s="1004"/>
      <c r="CF44" s="1051">
        <v>385.85714285714283</v>
      </c>
      <c r="CG44" s="1007">
        <f t="shared" si="52"/>
        <v>0</v>
      </c>
      <c r="CH44" s="1006">
        <f t="shared" si="54"/>
        <v>0</v>
      </c>
      <c r="CI44" s="1042"/>
      <c r="CJ44" s="982"/>
      <c r="CK44" s="983"/>
      <c r="CL44" s="983"/>
      <c r="CM44" s="875"/>
      <c r="CN44" s="984"/>
      <c r="CO44" s="985"/>
      <c r="CP44" s="986"/>
      <c r="CQ44" s="984"/>
      <c r="CR44" s="985"/>
      <c r="CS44" s="986"/>
      <c r="CT44" s="984"/>
      <c r="CU44" s="985"/>
      <c r="CV44" s="986"/>
      <c r="CW44" s="984"/>
      <c r="CX44" s="985"/>
      <c r="CY44" s="986"/>
      <c r="CZ44" s="984"/>
      <c r="DA44" s="985"/>
      <c r="DB44" s="986"/>
      <c r="DC44" s="984"/>
      <c r="DD44" s="985"/>
      <c r="DE44" s="986"/>
      <c r="DF44" s="984"/>
      <c r="DG44" s="985"/>
      <c r="DH44" s="986"/>
      <c r="DI44" s="984"/>
      <c r="DJ44" s="985"/>
      <c r="DK44" s="986"/>
      <c r="DL44" s="984"/>
      <c r="DM44" s="985"/>
      <c r="DN44" s="986"/>
      <c r="DO44" s="984"/>
      <c r="DP44" s="985"/>
      <c r="DQ44" s="986"/>
      <c r="DR44" s="984"/>
      <c r="DS44" s="985"/>
      <c r="DT44" s="986"/>
      <c r="DU44" s="1043"/>
      <c r="DV44" s="1044"/>
      <c r="DW44" s="1044"/>
    </row>
    <row r="45" spans="3:127" ht="22.7" hidden="1" customHeight="1" thickBot="1">
      <c r="C45" s="987" t="s">
        <v>309</v>
      </c>
      <c r="D45" s="988">
        <v>0.4375</v>
      </c>
      <c r="E45" s="989" t="s">
        <v>475</v>
      </c>
      <c r="F45" s="989" t="s">
        <v>305</v>
      </c>
      <c r="G45" s="990" t="s">
        <v>386</v>
      </c>
      <c r="H45" s="991"/>
      <c r="I45" s="990" t="s">
        <v>468</v>
      </c>
      <c r="J45" s="1014" t="s">
        <v>473</v>
      </c>
      <c r="K45" s="990" t="s">
        <v>474</v>
      </c>
      <c r="L45" s="993"/>
      <c r="M45" s="993"/>
      <c r="N45" s="994"/>
      <c r="O45" s="995"/>
      <c r="P45" s="993"/>
      <c r="Q45" s="993"/>
      <c r="R45" s="993"/>
      <c r="S45" s="993"/>
      <c r="T45" s="993"/>
      <c r="U45" s="994"/>
      <c r="V45" s="995"/>
      <c r="W45" s="993"/>
      <c r="X45" s="993"/>
      <c r="Y45" s="993"/>
      <c r="Z45" s="993"/>
      <c r="AA45" s="993"/>
      <c r="AB45" s="994"/>
      <c r="AC45" s="995"/>
      <c r="AD45" s="993"/>
      <c r="AE45" s="993"/>
      <c r="AF45" s="993"/>
      <c r="AG45" s="993"/>
      <c r="AH45" s="993"/>
      <c r="AI45" s="994"/>
      <c r="AJ45" s="995"/>
      <c r="AK45" s="993"/>
      <c r="AL45" s="993"/>
      <c r="AM45" s="993"/>
      <c r="AN45" s="993"/>
      <c r="AO45" s="993"/>
      <c r="AP45" s="994"/>
      <c r="AQ45" s="1163"/>
      <c r="AR45" s="1163"/>
      <c r="AS45" s="1163"/>
      <c r="AT45" s="1163"/>
      <c r="AU45" s="1163"/>
      <c r="AV45" s="1163"/>
      <c r="AW45" s="1163"/>
      <c r="AX45" s="1163"/>
      <c r="AY45" s="1163"/>
      <c r="AZ45" s="1163"/>
      <c r="BA45" s="1163"/>
      <c r="BB45" s="1163"/>
      <c r="BC45" s="1163"/>
      <c r="BD45" s="1163"/>
      <c r="BE45" s="1163"/>
      <c r="BF45" s="1163"/>
      <c r="BG45" s="1163"/>
      <c r="BH45" s="1163"/>
      <c r="BI45" s="1163"/>
      <c r="BJ45" s="1163"/>
      <c r="BK45" s="1163"/>
      <c r="BL45" s="1163"/>
      <c r="BM45" s="1163"/>
      <c r="BN45" s="1163"/>
      <c r="BO45" s="1163"/>
      <c r="BP45" s="1163"/>
      <c r="BQ45" s="1163"/>
      <c r="BR45" s="1163"/>
      <c r="BS45" s="996">
        <f t="shared" si="49"/>
        <v>0</v>
      </c>
      <c r="BT45" s="997"/>
      <c r="BU45" s="997"/>
      <c r="BV45" s="998">
        <v>1.1000000000000001</v>
      </c>
      <c r="BW45" s="1041"/>
      <c r="BX45" s="1046">
        <f t="shared" si="55"/>
        <v>0.62934886367808496</v>
      </c>
      <c r="BY45" s="1002">
        <f t="shared" si="50"/>
        <v>0</v>
      </c>
      <c r="BZ45" s="1002"/>
      <c r="CA45" s="1003">
        <f t="shared" si="56"/>
        <v>0</v>
      </c>
      <c r="CB45" s="1004">
        <v>920</v>
      </c>
      <c r="CC45" s="1005">
        <f t="shared" si="51"/>
        <v>1380</v>
      </c>
      <c r="CD45" s="1004"/>
      <c r="CE45" s="1004"/>
      <c r="CF45" s="1051">
        <v>385.85714285714283</v>
      </c>
      <c r="CG45" s="1007">
        <f t="shared" si="52"/>
        <v>0</v>
      </c>
      <c r="CH45" s="1006">
        <f t="shared" si="54"/>
        <v>0</v>
      </c>
      <c r="CI45" s="1042"/>
      <c r="CJ45" s="982"/>
      <c r="CK45" s="983"/>
      <c r="CL45" s="983"/>
      <c r="CM45" s="875"/>
      <c r="CN45" s="984"/>
      <c r="CO45" s="985"/>
      <c r="CP45" s="986"/>
      <c r="CQ45" s="984"/>
      <c r="CR45" s="985"/>
      <c r="CS45" s="986"/>
      <c r="CT45" s="984"/>
      <c r="CU45" s="985"/>
      <c r="CV45" s="986"/>
      <c r="CW45" s="984"/>
      <c r="CX45" s="985"/>
      <c r="CY45" s="986"/>
      <c r="CZ45" s="984"/>
      <c r="DA45" s="985"/>
      <c r="DB45" s="986"/>
      <c r="DC45" s="984"/>
      <c r="DD45" s="985"/>
      <c r="DE45" s="986"/>
      <c r="DF45" s="984"/>
      <c r="DG45" s="985"/>
      <c r="DH45" s="986"/>
      <c r="DI45" s="984"/>
      <c r="DJ45" s="985"/>
      <c r="DK45" s="986"/>
      <c r="DL45" s="984"/>
      <c r="DM45" s="985"/>
      <c r="DN45" s="986"/>
      <c r="DO45" s="984"/>
      <c r="DP45" s="985"/>
      <c r="DQ45" s="986"/>
      <c r="DR45" s="984"/>
      <c r="DS45" s="985"/>
      <c r="DT45" s="986"/>
      <c r="DU45" s="1043"/>
      <c r="DV45" s="1044"/>
      <c r="DW45" s="1044"/>
    </row>
    <row r="46" spans="3:127" ht="22.7" hidden="1" customHeight="1" thickBot="1">
      <c r="C46" s="987" t="s">
        <v>313</v>
      </c>
      <c r="D46" s="988">
        <v>0.54166666666666663</v>
      </c>
      <c r="E46" s="989" t="s">
        <v>304</v>
      </c>
      <c r="F46" s="989" t="s">
        <v>305</v>
      </c>
      <c r="G46" s="990" t="s">
        <v>386</v>
      </c>
      <c r="H46" s="991" t="s">
        <v>467</v>
      </c>
      <c r="I46" s="990" t="s">
        <v>468</v>
      </c>
      <c r="J46" s="1014" t="s">
        <v>473</v>
      </c>
      <c r="K46" s="990" t="s">
        <v>474</v>
      </c>
      <c r="L46" s="993"/>
      <c r="M46" s="993"/>
      <c r="N46" s="994"/>
      <c r="O46" s="995"/>
      <c r="P46" s="993"/>
      <c r="Q46" s="993"/>
      <c r="R46" s="993"/>
      <c r="S46" s="993"/>
      <c r="T46" s="993"/>
      <c r="U46" s="994"/>
      <c r="V46" s="995"/>
      <c r="W46" s="993"/>
      <c r="X46" s="993"/>
      <c r="Y46" s="993"/>
      <c r="Z46" s="993"/>
      <c r="AA46" s="993"/>
      <c r="AB46" s="994"/>
      <c r="AC46" s="995"/>
      <c r="AD46" s="993"/>
      <c r="AE46" s="993"/>
      <c r="AF46" s="993"/>
      <c r="AG46" s="993"/>
      <c r="AH46" s="993"/>
      <c r="AI46" s="994"/>
      <c r="AJ46" s="995"/>
      <c r="AK46" s="993"/>
      <c r="AL46" s="993"/>
      <c r="AM46" s="993"/>
      <c r="AN46" s="993"/>
      <c r="AO46" s="993"/>
      <c r="AP46" s="994"/>
      <c r="AQ46" s="1163"/>
      <c r="AR46" s="1163"/>
      <c r="AS46" s="1163"/>
      <c r="AT46" s="1163"/>
      <c r="AU46" s="1163"/>
      <c r="AV46" s="1163"/>
      <c r="AW46" s="1163"/>
      <c r="AX46" s="1163"/>
      <c r="AY46" s="1163"/>
      <c r="AZ46" s="1163"/>
      <c r="BA46" s="1163"/>
      <c r="BB46" s="1163"/>
      <c r="BC46" s="1163"/>
      <c r="BD46" s="1163"/>
      <c r="BE46" s="1163"/>
      <c r="BF46" s="1163"/>
      <c r="BG46" s="1163"/>
      <c r="BH46" s="1163"/>
      <c r="BI46" s="1163"/>
      <c r="BJ46" s="1163"/>
      <c r="BK46" s="1163"/>
      <c r="BL46" s="1163"/>
      <c r="BM46" s="1163"/>
      <c r="BN46" s="1163"/>
      <c r="BO46" s="1163"/>
      <c r="BP46" s="1163"/>
      <c r="BQ46" s="1163"/>
      <c r="BR46" s="1163"/>
      <c r="BS46" s="996">
        <f t="shared" si="49"/>
        <v>0</v>
      </c>
      <c r="BT46" s="997"/>
      <c r="BU46" s="997"/>
      <c r="BV46" s="998">
        <v>3.4</v>
      </c>
      <c r="BW46" s="1041"/>
      <c r="BX46" s="1046">
        <f t="shared" si="55"/>
        <v>1.9452601240958989</v>
      </c>
      <c r="BY46" s="1002">
        <f t="shared" si="50"/>
        <v>0</v>
      </c>
      <c r="BZ46" s="1002"/>
      <c r="CA46" s="1003">
        <f t="shared" si="56"/>
        <v>0</v>
      </c>
      <c r="CB46" s="1004">
        <v>920</v>
      </c>
      <c r="CC46" s="1005">
        <f t="shared" si="51"/>
        <v>1380</v>
      </c>
      <c r="CD46" s="1004"/>
      <c r="CE46" s="1004"/>
      <c r="CF46" s="1051">
        <v>385.85714285714283</v>
      </c>
      <c r="CG46" s="1007">
        <f t="shared" si="52"/>
        <v>0</v>
      </c>
      <c r="CH46" s="1006">
        <f t="shared" si="54"/>
        <v>0</v>
      </c>
      <c r="CI46" s="1042"/>
      <c r="CJ46" s="982"/>
      <c r="CK46" s="983"/>
      <c r="CL46" s="983"/>
      <c r="CM46" s="875"/>
      <c r="CN46" s="984"/>
      <c r="CO46" s="985"/>
      <c r="CP46" s="986"/>
      <c r="CQ46" s="984"/>
      <c r="CR46" s="985"/>
      <c r="CS46" s="986"/>
      <c r="CT46" s="984"/>
      <c r="CU46" s="985"/>
      <c r="CV46" s="986"/>
      <c r="CW46" s="984"/>
      <c r="CX46" s="985"/>
      <c r="CY46" s="986"/>
      <c r="CZ46" s="984"/>
      <c r="DA46" s="985"/>
      <c r="DB46" s="986"/>
      <c r="DC46" s="984"/>
      <c r="DD46" s="985"/>
      <c r="DE46" s="986"/>
      <c r="DF46" s="984"/>
      <c r="DG46" s="985"/>
      <c r="DH46" s="986"/>
      <c r="DI46" s="984"/>
      <c r="DJ46" s="985"/>
      <c r="DK46" s="986"/>
      <c r="DL46" s="984"/>
      <c r="DM46" s="985"/>
      <c r="DN46" s="986"/>
      <c r="DO46" s="984"/>
      <c r="DP46" s="985"/>
      <c r="DQ46" s="986"/>
      <c r="DR46" s="984"/>
      <c r="DS46" s="985"/>
      <c r="DT46" s="986"/>
      <c r="DU46" s="1043"/>
      <c r="DV46" s="1044"/>
      <c r="DW46" s="1044"/>
    </row>
    <row r="47" spans="3:127" ht="22.7" hidden="1" customHeight="1" thickBot="1">
      <c r="C47" s="1008" t="s">
        <v>472</v>
      </c>
      <c r="D47" s="1009">
        <v>0.79166666666666663</v>
      </c>
      <c r="E47" s="1010" t="s">
        <v>304</v>
      </c>
      <c r="F47" s="1010" t="s">
        <v>305</v>
      </c>
      <c r="G47" s="1011" t="s">
        <v>388</v>
      </c>
      <c r="H47" s="1012"/>
      <c r="I47" s="1011" t="s">
        <v>468</v>
      </c>
      <c r="J47" s="1014" t="s">
        <v>473</v>
      </c>
      <c r="K47" s="1011" t="s">
        <v>474</v>
      </c>
      <c r="L47" s="993"/>
      <c r="M47" s="993"/>
      <c r="N47" s="994"/>
      <c r="O47" s="995"/>
      <c r="P47" s="993"/>
      <c r="Q47" s="993"/>
      <c r="R47" s="993"/>
      <c r="S47" s="993"/>
      <c r="T47" s="993"/>
      <c r="U47" s="994"/>
      <c r="V47" s="995"/>
      <c r="W47" s="993"/>
      <c r="X47" s="993"/>
      <c r="Y47" s="993"/>
      <c r="Z47" s="993"/>
      <c r="AA47" s="993"/>
      <c r="AB47" s="994"/>
      <c r="AC47" s="995"/>
      <c r="AD47" s="993"/>
      <c r="AE47" s="993"/>
      <c r="AF47" s="993"/>
      <c r="AG47" s="993"/>
      <c r="AH47" s="993"/>
      <c r="AI47" s="994"/>
      <c r="AJ47" s="995"/>
      <c r="AK47" s="993"/>
      <c r="AL47" s="993"/>
      <c r="AM47" s="993"/>
      <c r="AN47" s="993"/>
      <c r="AO47" s="993"/>
      <c r="AP47" s="994"/>
      <c r="AQ47" s="1163"/>
      <c r="AR47" s="1163"/>
      <c r="AS47" s="1163"/>
      <c r="AT47" s="1163"/>
      <c r="AU47" s="1163"/>
      <c r="AV47" s="1163"/>
      <c r="AW47" s="1163"/>
      <c r="AX47" s="1163"/>
      <c r="AY47" s="1163"/>
      <c r="AZ47" s="1163"/>
      <c r="BA47" s="1163"/>
      <c r="BB47" s="1163"/>
      <c r="BC47" s="1163"/>
      <c r="BD47" s="1163"/>
      <c r="BE47" s="1163"/>
      <c r="BF47" s="1163"/>
      <c r="BG47" s="1163"/>
      <c r="BH47" s="1163"/>
      <c r="BI47" s="1163"/>
      <c r="BJ47" s="1163"/>
      <c r="BK47" s="1163"/>
      <c r="BL47" s="1163"/>
      <c r="BM47" s="1163"/>
      <c r="BN47" s="1163"/>
      <c r="BO47" s="1163"/>
      <c r="BP47" s="1163"/>
      <c r="BQ47" s="1163"/>
      <c r="BR47" s="1163"/>
      <c r="BS47" s="996">
        <f t="shared" si="49"/>
        <v>0</v>
      </c>
      <c r="BT47" s="997"/>
      <c r="BU47" s="997"/>
      <c r="BV47" s="998">
        <v>5.7</v>
      </c>
      <c r="BW47" s="1041"/>
      <c r="BX47" s="1046">
        <f t="shared" si="55"/>
        <v>3.2611713845137129</v>
      </c>
      <c r="BY47" s="1002">
        <f t="shared" si="50"/>
        <v>0</v>
      </c>
      <c r="BZ47" s="1002"/>
      <c r="CA47" s="1003">
        <f t="shared" si="56"/>
        <v>0</v>
      </c>
      <c r="CB47" s="1004">
        <v>920</v>
      </c>
      <c r="CC47" s="1005">
        <f t="shared" si="51"/>
        <v>1380</v>
      </c>
      <c r="CD47" s="1004"/>
      <c r="CE47" s="1004"/>
      <c r="CF47" s="1051">
        <v>385.85714285714283</v>
      </c>
      <c r="CG47" s="1007">
        <f t="shared" si="52"/>
        <v>0</v>
      </c>
      <c r="CH47" s="1006">
        <f t="shared" si="54"/>
        <v>0</v>
      </c>
      <c r="CI47" s="1042"/>
      <c r="CJ47" s="982"/>
      <c r="CK47" s="983"/>
      <c r="CL47" s="983"/>
      <c r="CM47" s="875"/>
      <c r="CN47" s="984"/>
      <c r="CO47" s="985"/>
      <c r="CP47" s="986"/>
      <c r="CQ47" s="984"/>
      <c r="CR47" s="985"/>
      <c r="CS47" s="986"/>
      <c r="CT47" s="984"/>
      <c r="CU47" s="985"/>
      <c r="CV47" s="986"/>
      <c r="CW47" s="984"/>
      <c r="CX47" s="985"/>
      <c r="CY47" s="986"/>
      <c r="CZ47" s="984"/>
      <c r="DA47" s="985"/>
      <c r="DB47" s="986"/>
      <c r="DC47" s="984"/>
      <c r="DD47" s="985"/>
      <c r="DE47" s="986"/>
      <c r="DF47" s="984"/>
      <c r="DG47" s="985"/>
      <c r="DH47" s="986"/>
      <c r="DI47" s="984"/>
      <c r="DJ47" s="985"/>
      <c r="DK47" s="986"/>
      <c r="DL47" s="984"/>
      <c r="DM47" s="985"/>
      <c r="DN47" s="986"/>
      <c r="DO47" s="984"/>
      <c r="DP47" s="985"/>
      <c r="DQ47" s="986"/>
      <c r="DR47" s="984"/>
      <c r="DS47" s="985"/>
      <c r="DT47" s="986"/>
      <c r="DU47" s="1043"/>
      <c r="DV47" s="1044"/>
      <c r="DW47" s="1044"/>
    </row>
    <row r="48" spans="3:127" ht="22.7" hidden="1" customHeight="1" thickBot="1">
      <c r="C48" s="1008" t="s">
        <v>477</v>
      </c>
      <c r="D48" s="1009">
        <v>0.79166666666666663</v>
      </c>
      <c r="E48" s="1010" t="s">
        <v>304</v>
      </c>
      <c r="F48" s="1010" t="s">
        <v>478</v>
      </c>
      <c r="G48" s="1011" t="s">
        <v>388</v>
      </c>
      <c r="H48" s="1012"/>
      <c r="I48" s="1011" t="s">
        <v>468</v>
      </c>
      <c r="J48" s="1014" t="s">
        <v>473</v>
      </c>
      <c r="K48" s="1011" t="s">
        <v>474</v>
      </c>
      <c r="L48" s="993"/>
      <c r="M48" s="993"/>
      <c r="N48" s="994"/>
      <c r="O48" s="995"/>
      <c r="P48" s="993"/>
      <c r="Q48" s="993"/>
      <c r="R48" s="993"/>
      <c r="S48" s="993"/>
      <c r="T48" s="993"/>
      <c r="U48" s="994"/>
      <c r="V48" s="995"/>
      <c r="W48" s="993"/>
      <c r="X48" s="993"/>
      <c r="Y48" s="993"/>
      <c r="Z48" s="993"/>
      <c r="AA48" s="993"/>
      <c r="AB48" s="994"/>
      <c r="AC48" s="995"/>
      <c r="AD48" s="993"/>
      <c r="AE48" s="993"/>
      <c r="AF48" s="993"/>
      <c r="AG48" s="993"/>
      <c r="AH48" s="993"/>
      <c r="AI48" s="994"/>
      <c r="AJ48" s="995"/>
      <c r="AK48" s="993"/>
      <c r="AL48" s="993"/>
      <c r="AM48" s="993"/>
      <c r="AN48" s="993"/>
      <c r="AO48" s="993"/>
      <c r="AP48" s="994"/>
      <c r="AQ48" s="1163"/>
      <c r="AR48" s="1163"/>
      <c r="AS48" s="1163"/>
      <c r="AT48" s="1163"/>
      <c r="AU48" s="1163"/>
      <c r="AV48" s="1163"/>
      <c r="AW48" s="1163"/>
      <c r="AX48" s="1163"/>
      <c r="AY48" s="1163"/>
      <c r="AZ48" s="1163"/>
      <c r="BA48" s="1163"/>
      <c r="BB48" s="1163"/>
      <c r="BC48" s="1163"/>
      <c r="BD48" s="1163"/>
      <c r="BE48" s="1163"/>
      <c r="BF48" s="1163"/>
      <c r="BG48" s="1163"/>
      <c r="BH48" s="1163"/>
      <c r="BI48" s="1163"/>
      <c r="BJ48" s="1163"/>
      <c r="BK48" s="1163"/>
      <c r="BL48" s="1163"/>
      <c r="BM48" s="1163"/>
      <c r="BN48" s="1163"/>
      <c r="BO48" s="1163"/>
      <c r="BP48" s="1163"/>
      <c r="BQ48" s="1163"/>
      <c r="BR48" s="1163"/>
      <c r="BS48" s="996">
        <f t="shared" si="49"/>
        <v>0</v>
      </c>
      <c r="BT48" s="997"/>
      <c r="BU48" s="997"/>
      <c r="BV48" s="998">
        <v>4.7</v>
      </c>
      <c r="BW48" s="1041"/>
      <c r="BX48" s="1046">
        <f t="shared" si="55"/>
        <v>2.6890360538972722</v>
      </c>
      <c r="BY48" s="1002">
        <f t="shared" si="50"/>
        <v>0</v>
      </c>
      <c r="BZ48" s="1002"/>
      <c r="CA48" s="1003">
        <f t="shared" si="56"/>
        <v>0</v>
      </c>
      <c r="CB48" s="1004">
        <v>920</v>
      </c>
      <c r="CC48" s="1005">
        <f t="shared" si="51"/>
        <v>1380</v>
      </c>
      <c r="CD48" s="1004"/>
      <c r="CE48" s="1004"/>
      <c r="CF48" s="1051">
        <v>385.85714285714283</v>
      </c>
      <c r="CG48" s="1007">
        <f t="shared" si="52"/>
        <v>0</v>
      </c>
      <c r="CH48" s="1006">
        <f t="shared" si="54"/>
        <v>0</v>
      </c>
      <c r="CI48" s="1042"/>
      <c r="CJ48" s="982"/>
      <c r="CK48" s="983"/>
      <c r="CL48" s="983"/>
      <c r="CM48" s="875"/>
      <c r="CN48" s="984"/>
      <c r="CO48" s="985"/>
      <c r="CP48" s="986"/>
      <c r="CQ48" s="984"/>
      <c r="CR48" s="985"/>
      <c r="CS48" s="986"/>
      <c r="CT48" s="984"/>
      <c r="CU48" s="985"/>
      <c r="CV48" s="986"/>
      <c r="CW48" s="984"/>
      <c r="CX48" s="985"/>
      <c r="CY48" s="986"/>
      <c r="CZ48" s="984"/>
      <c r="DA48" s="985"/>
      <c r="DB48" s="986"/>
      <c r="DC48" s="984"/>
      <c r="DD48" s="985"/>
      <c r="DE48" s="986"/>
      <c r="DF48" s="984"/>
      <c r="DG48" s="985"/>
      <c r="DH48" s="986"/>
      <c r="DI48" s="984"/>
      <c r="DJ48" s="985"/>
      <c r="DK48" s="986"/>
      <c r="DL48" s="984"/>
      <c r="DM48" s="985"/>
      <c r="DN48" s="986"/>
      <c r="DO48" s="984"/>
      <c r="DP48" s="985"/>
      <c r="DQ48" s="986"/>
      <c r="DR48" s="984"/>
      <c r="DS48" s="985"/>
      <c r="DT48" s="986"/>
      <c r="DU48" s="1043"/>
      <c r="DV48" s="1044"/>
      <c r="DW48" s="1044"/>
    </row>
    <row r="49" spans="1:131" ht="22.7" hidden="1" customHeight="1" thickBot="1">
      <c r="C49" s="987" t="s">
        <v>303</v>
      </c>
      <c r="D49" s="988">
        <v>0.25</v>
      </c>
      <c r="E49" s="989" t="s">
        <v>304</v>
      </c>
      <c r="F49" s="989" t="s">
        <v>305</v>
      </c>
      <c r="G49" s="990" t="s">
        <v>386</v>
      </c>
      <c r="H49" s="991"/>
      <c r="I49" s="990" t="s">
        <v>468</v>
      </c>
      <c r="J49" s="1014" t="s">
        <v>473</v>
      </c>
      <c r="K49" s="990" t="s">
        <v>367</v>
      </c>
      <c r="L49" s="993"/>
      <c r="M49" s="993"/>
      <c r="N49" s="994"/>
      <c r="O49" s="995"/>
      <c r="P49" s="993"/>
      <c r="Q49" s="993"/>
      <c r="R49" s="993"/>
      <c r="S49" s="993"/>
      <c r="T49" s="993"/>
      <c r="U49" s="994"/>
      <c r="V49" s="995"/>
      <c r="W49" s="993"/>
      <c r="X49" s="993"/>
      <c r="Y49" s="993"/>
      <c r="Z49" s="993"/>
      <c r="AA49" s="993"/>
      <c r="AB49" s="994"/>
      <c r="AC49" s="995"/>
      <c r="AD49" s="993"/>
      <c r="AE49" s="993"/>
      <c r="AF49" s="993"/>
      <c r="AG49" s="993"/>
      <c r="AH49" s="993"/>
      <c r="AI49" s="994"/>
      <c r="AJ49" s="995"/>
      <c r="AK49" s="993"/>
      <c r="AL49" s="993"/>
      <c r="AM49" s="993"/>
      <c r="AN49" s="993"/>
      <c r="AO49" s="993"/>
      <c r="AP49" s="994"/>
      <c r="AQ49" s="1163"/>
      <c r="AR49" s="1163"/>
      <c r="AS49" s="1163"/>
      <c r="AT49" s="1163"/>
      <c r="AU49" s="1163"/>
      <c r="AV49" s="1163"/>
      <c r="AW49" s="1163"/>
      <c r="AX49" s="1163"/>
      <c r="AY49" s="1163"/>
      <c r="AZ49" s="1163"/>
      <c r="BA49" s="1163"/>
      <c r="BB49" s="1163"/>
      <c r="BC49" s="1163"/>
      <c r="BD49" s="1163"/>
      <c r="BE49" s="1163"/>
      <c r="BF49" s="1163"/>
      <c r="BG49" s="1163"/>
      <c r="BH49" s="1163"/>
      <c r="BI49" s="1163"/>
      <c r="BJ49" s="1163"/>
      <c r="BK49" s="1163"/>
      <c r="BL49" s="1163"/>
      <c r="BM49" s="1163"/>
      <c r="BN49" s="1163"/>
      <c r="BO49" s="1163"/>
      <c r="BP49" s="1163"/>
      <c r="BQ49" s="1163"/>
      <c r="BR49" s="1163"/>
      <c r="BS49" s="996">
        <f t="shared" si="49"/>
        <v>0</v>
      </c>
      <c r="BT49" s="997"/>
      <c r="BU49" s="997"/>
      <c r="BV49" s="998">
        <v>2.4</v>
      </c>
      <c r="BW49" s="1041"/>
      <c r="BX49" s="1046">
        <f t="shared" si="55"/>
        <v>1.3731247934794579</v>
      </c>
      <c r="BY49" s="1002">
        <f t="shared" si="50"/>
        <v>0</v>
      </c>
      <c r="BZ49" s="1002"/>
      <c r="CA49" s="1003">
        <f t="shared" si="56"/>
        <v>0</v>
      </c>
      <c r="CB49" s="1004">
        <v>920</v>
      </c>
      <c r="CC49" s="1005">
        <f t="shared" si="51"/>
        <v>920</v>
      </c>
      <c r="CD49" s="1004"/>
      <c r="CE49" s="1004"/>
      <c r="CF49" s="1051">
        <v>385.85714285714283</v>
      </c>
      <c r="CG49" s="1007">
        <f t="shared" si="52"/>
        <v>0</v>
      </c>
      <c r="CH49" s="1006">
        <f t="shared" si="54"/>
        <v>0</v>
      </c>
      <c r="CI49" s="1042"/>
      <c r="CJ49" s="982"/>
      <c r="CK49" s="983"/>
      <c r="CL49" s="983"/>
      <c r="CM49" s="875"/>
      <c r="CN49" s="984"/>
      <c r="CO49" s="985"/>
      <c r="CP49" s="986"/>
      <c r="CQ49" s="984"/>
      <c r="CR49" s="985"/>
      <c r="CS49" s="986"/>
      <c r="CT49" s="984"/>
      <c r="CU49" s="985"/>
      <c r="CV49" s="986"/>
      <c r="CW49" s="984"/>
      <c r="CX49" s="985"/>
      <c r="CY49" s="986"/>
      <c r="CZ49" s="984"/>
      <c r="DA49" s="985"/>
      <c r="DB49" s="986"/>
      <c r="DC49" s="984"/>
      <c r="DD49" s="985"/>
      <c r="DE49" s="986"/>
      <c r="DF49" s="984"/>
      <c r="DG49" s="985"/>
      <c r="DH49" s="986"/>
      <c r="DI49" s="984"/>
      <c r="DJ49" s="985"/>
      <c r="DK49" s="986"/>
      <c r="DL49" s="984"/>
      <c r="DM49" s="985"/>
      <c r="DN49" s="986"/>
      <c r="DO49" s="984"/>
      <c r="DP49" s="985"/>
      <c r="DQ49" s="986"/>
      <c r="DR49" s="984"/>
      <c r="DS49" s="985"/>
      <c r="DT49" s="986"/>
      <c r="DU49" s="1043"/>
      <c r="DV49" s="1044"/>
      <c r="DW49" s="1044"/>
    </row>
    <row r="50" spans="1:131" ht="22.7" hidden="1" customHeight="1" thickBot="1">
      <c r="C50" s="987" t="s">
        <v>471</v>
      </c>
      <c r="D50" s="988">
        <v>0.3125</v>
      </c>
      <c r="E50" s="989" t="s">
        <v>304</v>
      </c>
      <c r="F50" s="989" t="s">
        <v>305</v>
      </c>
      <c r="G50" s="990" t="s">
        <v>386</v>
      </c>
      <c r="H50" s="991"/>
      <c r="I50" s="990" t="s">
        <v>468</v>
      </c>
      <c r="J50" s="1014" t="s">
        <v>473</v>
      </c>
      <c r="K50" s="990" t="s">
        <v>367</v>
      </c>
      <c r="L50" s="993"/>
      <c r="M50" s="993"/>
      <c r="N50" s="994"/>
      <c r="O50" s="995"/>
      <c r="P50" s="993"/>
      <c r="Q50" s="993"/>
      <c r="R50" s="993"/>
      <c r="S50" s="993"/>
      <c r="T50" s="993"/>
      <c r="U50" s="994"/>
      <c r="V50" s="995"/>
      <c r="W50" s="993"/>
      <c r="X50" s="993"/>
      <c r="Y50" s="993"/>
      <c r="Z50" s="993"/>
      <c r="AA50" s="993"/>
      <c r="AB50" s="994"/>
      <c r="AC50" s="995"/>
      <c r="AD50" s="993"/>
      <c r="AE50" s="993"/>
      <c r="AF50" s="993"/>
      <c r="AG50" s="993"/>
      <c r="AH50" s="993"/>
      <c r="AI50" s="994"/>
      <c r="AJ50" s="995"/>
      <c r="AK50" s="993"/>
      <c r="AL50" s="993"/>
      <c r="AM50" s="993"/>
      <c r="AN50" s="993"/>
      <c r="AO50" s="993"/>
      <c r="AP50" s="994"/>
      <c r="AQ50" s="1163"/>
      <c r="AR50" s="1163"/>
      <c r="AS50" s="1163"/>
      <c r="AT50" s="1163"/>
      <c r="AU50" s="1163"/>
      <c r="AV50" s="1163"/>
      <c r="AW50" s="1163"/>
      <c r="AX50" s="1163"/>
      <c r="AY50" s="1163"/>
      <c r="AZ50" s="1163"/>
      <c r="BA50" s="1163"/>
      <c r="BB50" s="1163"/>
      <c r="BC50" s="1163"/>
      <c r="BD50" s="1163"/>
      <c r="BE50" s="1163"/>
      <c r="BF50" s="1163"/>
      <c r="BG50" s="1163"/>
      <c r="BH50" s="1163"/>
      <c r="BI50" s="1163"/>
      <c r="BJ50" s="1163"/>
      <c r="BK50" s="1163"/>
      <c r="BL50" s="1163"/>
      <c r="BM50" s="1163"/>
      <c r="BN50" s="1163"/>
      <c r="BO50" s="1163"/>
      <c r="BP50" s="1163"/>
      <c r="BQ50" s="1163"/>
      <c r="BR50" s="1163"/>
      <c r="BS50" s="996">
        <f t="shared" si="49"/>
        <v>0</v>
      </c>
      <c r="BT50" s="997"/>
      <c r="BU50" s="997"/>
      <c r="BV50" s="998">
        <v>2.5</v>
      </c>
      <c r="BW50" s="1041"/>
      <c r="BX50" s="1046">
        <f t="shared" si="55"/>
        <v>1.430338326541102</v>
      </c>
      <c r="BY50" s="1002">
        <f t="shared" si="50"/>
        <v>0</v>
      </c>
      <c r="BZ50" s="1002"/>
      <c r="CA50" s="1003">
        <f t="shared" si="56"/>
        <v>0</v>
      </c>
      <c r="CB50" s="1004">
        <v>920</v>
      </c>
      <c r="CC50" s="1005">
        <f t="shared" si="51"/>
        <v>920</v>
      </c>
      <c r="CD50" s="1004"/>
      <c r="CE50" s="1004"/>
      <c r="CF50" s="1051">
        <v>385.85714285714283</v>
      </c>
      <c r="CG50" s="1007">
        <f t="shared" si="52"/>
        <v>0</v>
      </c>
      <c r="CH50" s="1006">
        <f t="shared" si="54"/>
        <v>0</v>
      </c>
      <c r="CI50" s="1042"/>
      <c r="CJ50" s="982"/>
      <c r="CK50" s="983"/>
      <c r="CL50" s="983"/>
      <c r="CM50" s="875"/>
      <c r="CN50" s="984"/>
      <c r="CO50" s="985"/>
      <c r="CP50" s="986"/>
      <c r="CQ50" s="984"/>
      <c r="CR50" s="985"/>
      <c r="CS50" s="986"/>
      <c r="CT50" s="984"/>
      <c r="CU50" s="985"/>
      <c r="CV50" s="986"/>
      <c r="CW50" s="984"/>
      <c r="CX50" s="985"/>
      <c r="CY50" s="986"/>
      <c r="CZ50" s="984"/>
      <c r="DA50" s="985"/>
      <c r="DB50" s="986"/>
      <c r="DC50" s="984"/>
      <c r="DD50" s="985"/>
      <c r="DE50" s="986"/>
      <c r="DF50" s="984"/>
      <c r="DG50" s="985"/>
      <c r="DH50" s="986"/>
      <c r="DI50" s="984"/>
      <c r="DJ50" s="985"/>
      <c r="DK50" s="986"/>
      <c r="DL50" s="984"/>
      <c r="DM50" s="985"/>
      <c r="DN50" s="986"/>
      <c r="DO50" s="984"/>
      <c r="DP50" s="985"/>
      <c r="DQ50" s="986"/>
      <c r="DR50" s="984"/>
      <c r="DS50" s="985"/>
      <c r="DT50" s="986"/>
      <c r="DU50" s="1043"/>
      <c r="DV50" s="1044"/>
      <c r="DW50" s="1044"/>
    </row>
    <row r="51" spans="1:131" ht="22.7" hidden="1" customHeight="1" thickBot="1">
      <c r="C51" s="987" t="s">
        <v>309</v>
      </c>
      <c r="D51" s="988">
        <v>0.4375</v>
      </c>
      <c r="E51" s="989" t="s">
        <v>475</v>
      </c>
      <c r="F51" s="989" t="s">
        <v>305</v>
      </c>
      <c r="G51" s="990" t="s">
        <v>386</v>
      </c>
      <c r="H51" s="991"/>
      <c r="I51" s="990" t="s">
        <v>468</v>
      </c>
      <c r="J51" s="1014" t="s">
        <v>473</v>
      </c>
      <c r="K51" s="990" t="s">
        <v>367</v>
      </c>
      <c r="L51" s="993"/>
      <c r="M51" s="993"/>
      <c r="N51" s="994"/>
      <c r="O51" s="995"/>
      <c r="P51" s="993"/>
      <c r="Q51" s="993"/>
      <c r="R51" s="993"/>
      <c r="S51" s="993"/>
      <c r="T51" s="993"/>
      <c r="U51" s="994"/>
      <c r="V51" s="995"/>
      <c r="W51" s="993"/>
      <c r="X51" s="993"/>
      <c r="Y51" s="993"/>
      <c r="Z51" s="993"/>
      <c r="AA51" s="993"/>
      <c r="AB51" s="994"/>
      <c r="AC51" s="995"/>
      <c r="AD51" s="993"/>
      <c r="AE51" s="993"/>
      <c r="AF51" s="993"/>
      <c r="AG51" s="993"/>
      <c r="AH51" s="993"/>
      <c r="AI51" s="994"/>
      <c r="AJ51" s="995"/>
      <c r="AK51" s="993"/>
      <c r="AL51" s="993"/>
      <c r="AM51" s="993"/>
      <c r="AN51" s="993"/>
      <c r="AO51" s="993"/>
      <c r="AP51" s="994"/>
      <c r="AQ51" s="1163"/>
      <c r="AR51" s="1163"/>
      <c r="AS51" s="1163"/>
      <c r="AT51" s="1163"/>
      <c r="AU51" s="1163"/>
      <c r="AV51" s="1163"/>
      <c r="AW51" s="1163"/>
      <c r="AX51" s="1163"/>
      <c r="AY51" s="1163"/>
      <c r="AZ51" s="1163"/>
      <c r="BA51" s="1163"/>
      <c r="BB51" s="1163"/>
      <c r="BC51" s="1163"/>
      <c r="BD51" s="1163"/>
      <c r="BE51" s="1163"/>
      <c r="BF51" s="1163"/>
      <c r="BG51" s="1163"/>
      <c r="BH51" s="1163"/>
      <c r="BI51" s="1163"/>
      <c r="BJ51" s="1163"/>
      <c r="BK51" s="1163"/>
      <c r="BL51" s="1163"/>
      <c r="BM51" s="1163"/>
      <c r="BN51" s="1163"/>
      <c r="BO51" s="1163"/>
      <c r="BP51" s="1163"/>
      <c r="BQ51" s="1163"/>
      <c r="BR51" s="1163"/>
      <c r="BS51" s="996">
        <f t="shared" si="49"/>
        <v>0</v>
      </c>
      <c r="BT51" s="997"/>
      <c r="BU51" s="997"/>
      <c r="BV51" s="998">
        <v>1.1000000000000001</v>
      </c>
      <c r="BW51" s="1041"/>
      <c r="BX51" s="1046">
        <f t="shared" si="55"/>
        <v>0.62934886367808496</v>
      </c>
      <c r="BY51" s="1002">
        <f t="shared" si="50"/>
        <v>0</v>
      </c>
      <c r="BZ51" s="1002"/>
      <c r="CA51" s="1003">
        <f t="shared" si="56"/>
        <v>0</v>
      </c>
      <c r="CB51" s="1004">
        <v>920</v>
      </c>
      <c r="CC51" s="1005">
        <f t="shared" si="51"/>
        <v>920</v>
      </c>
      <c r="CD51" s="1004"/>
      <c r="CE51" s="1004"/>
      <c r="CF51" s="1051">
        <v>385.85714285714283</v>
      </c>
      <c r="CG51" s="1007">
        <f t="shared" si="52"/>
        <v>0</v>
      </c>
      <c r="CH51" s="1006">
        <f t="shared" si="54"/>
        <v>0</v>
      </c>
      <c r="CI51" s="1042"/>
      <c r="CJ51" s="982"/>
      <c r="CK51" s="983"/>
      <c r="CL51" s="983"/>
      <c r="CM51" s="875"/>
      <c r="CN51" s="984"/>
      <c r="CO51" s="985"/>
      <c r="CP51" s="986"/>
      <c r="CQ51" s="984"/>
      <c r="CR51" s="985"/>
      <c r="CS51" s="986"/>
      <c r="CT51" s="984"/>
      <c r="CU51" s="985"/>
      <c r="CV51" s="986"/>
      <c r="CW51" s="984"/>
      <c r="CX51" s="985"/>
      <c r="CY51" s="986"/>
      <c r="CZ51" s="984"/>
      <c r="DA51" s="985"/>
      <c r="DB51" s="986"/>
      <c r="DC51" s="984"/>
      <c r="DD51" s="985"/>
      <c r="DE51" s="986"/>
      <c r="DF51" s="984"/>
      <c r="DG51" s="985"/>
      <c r="DH51" s="986"/>
      <c r="DI51" s="984"/>
      <c r="DJ51" s="985"/>
      <c r="DK51" s="986"/>
      <c r="DL51" s="984"/>
      <c r="DM51" s="985"/>
      <c r="DN51" s="986"/>
      <c r="DO51" s="984"/>
      <c r="DP51" s="985"/>
      <c r="DQ51" s="986"/>
      <c r="DR51" s="984"/>
      <c r="DS51" s="985"/>
      <c r="DT51" s="986"/>
      <c r="DU51" s="1043"/>
      <c r="DV51" s="1044"/>
      <c r="DW51" s="1044"/>
    </row>
    <row r="52" spans="1:131" ht="22.7" hidden="1" customHeight="1" thickBot="1">
      <c r="C52" s="987" t="s">
        <v>313</v>
      </c>
      <c r="D52" s="988">
        <v>0.54166666666666663</v>
      </c>
      <c r="E52" s="989" t="s">
        <v>304</v>
      </c>
      <c r="F52" s="989" t="s">
        <v>305</v>
      </c>
      <c r="G52" s="990" t="s">
        <v>386</v>
      </c>
      <c r="H52" s="991" t="s">
        <v>467</v>
      </c>
      <c r="I52" s="990" t="s">
        <v>468</v>
      </c>
      <c r="J52" s="1014" t="s">
        <v>473</v>
      </c>
      <c r="K52" s="990" t="s">
        <v>367</v>
      </c>
      <c r="L52" s="993"/>
      <c r="M52" s="993"/>
      <c r="N52" s="994"/>
      <c r="O52" s="995"/>
      <c r="P52" s="993"/>
      <c r="Q52" s="993"/>
      <c r="R52" s="993"/>
      <c r="S52" s="993"/>
      <c r="T52" s="993"/>
      <c r="U52" s="994"/>
      <c r="V52" s="995"/>
      <c r="W52" s="993"/>
      <c r="X52" s="993"/>
      <c r="Y52" s="993"/>
      <c r="Z52" s="993"/>
      <c r="AA52" s="993"/>
      <c r="AB52" s="994"/>
      <c r="AC52" s="995"/>
      <c r="AD52" s="993"/>
      <c r="AE52" s="993"/>
      <c r="AF52" s="993"/>
      <c r="AG52" s="993"/>
      <c r="AH52" s="993"/>
      <c r="AI52" s="994"/>
      <c r="AJ52" s="995"/>
      <c r="AK52" s="993"/>
      <c r="AL52" s="993"/>
      <c r="AM52" s="993"/>
      <c r="AN52" s="993"/>
      <c r="AO52" s="993"/>
      <c r="AP52" s="994"/>
      <c r="AQ52" s="1163"/>
      <c r="AR52" s="1163"/>
      <c r="AS52" s="1163"/>
      <c r="AT52" s="1163"/>
      <c r="AU52" s="1163"/>
      <c r="AV52" s="1163"/>
      <c r="AW52" s="1163"/>
      <c r="AX52" s="1163"/>
      <c r="AY52" s="1163"/>
      <c r="AZ52" s="1163"/>
      <c r="BA52" s="1163"/>
      <c r="BB52" s="1163"/>
      <c r="BC52" s="1163"/>
      <c r="BD52" s="1163"/>
      <c r="BE52" s="1163"/>
      <c r="BF52" s="1163"/>
      <c r="BG52" s="1163"/>
      <c r="BH52" s="1163"/>
      <c r="BI52" s="1163"/>
      <c r="BJ52" s="1163"/>
      <c r="BK52" s="1163"/>
      <c r="BL52" s="1163"/>
      <c r="BM52" s="1163"/>
      <c r="BN52" s="1163"/>
      <c r="BO52" s="1163"/>
      <c r="BP52" s="1163"/>
      <c r="BQ52" s="1163"/>
      <c r="BR52" s="1163"/>
      <c r="BS52" s="996">
        <f t="shared" si="49"/>
        <v>0</v>
      </c>
      <c r="BT52" s="997"/>
      <c r="BU52" s="997"/>
      <c r="BV52" s="998">
        <v>3.4</v>
      </c>
      <c r="BW52" s="1041"/>
      <c r="BX52" s="1046">
        <f t="shared" si="55"/>
        <v>1.9452601240958989</v>
      </c>
      <c r="BY52" s="1002">
        <f t="shared" si="50"/>
        <v>0</v>
      </c>
      <c r="BZ52" s="1002"/>
      <c r="CA52" s="1003">
        <f t="shared" si="56"/>
        <v>0</v>
      </c>
      <c r="CB52" s="1004">
        <v>920</v>
      </c>
      <c r="CC52" s="1005">
        <f t="shared" si="51"/>
        <v>920</v>
      </c>
      <c r="CD52" s="1004"/>
      <c r="CE52" s="1004"/>
      <c r="CF52" s="1051">
        <v>385.85714285714283</v>
      </c>
      <c r="CG52" s="1007">
        <f t="shared" si="52"/>
        <v>0</v>
      </c>
      <c r="CH52" s="1006">
        <f t="shared" si="54"/>
        <v>0</v>
      </c>
      <c r="CI52" s="1042"/>
      <c r="CJ52" s="982"/>
      <c r="CK52" s="983"/>
      <c r="CL52" s="983"/>
      <c r="CM52" s="875"/>
      <c r="CN52" s="984"/>
      <c r="CO52" s="985"/>
      <c r="CP52" s="986"/>
      <c r="CQ52" s="984"/>
      <c r="CR52" s="985"/>
      <c r="CS52" s="986"/>
      <c r="CT52" s="984"/>
      <c r="CU52" s="985"/>
      <c r="CV52" s="986"/>
      <c r="CW52" s="984"/>
      <c r="CX52" s="985"/>
      <c r="CY52" s="986"/>
      <c r="CZ52" s="984"/>
      <c r="DA52" s="985"/>
      <c r="DB52" s="986"/>
      <c r="DC52" s="984"/>
      <c r="DD52" s="985"/>
      <c r="DE52" s="986"/>
      <c r="DF52" s="984"/>
      <c r="DG52" s="985"/>
      <c r="DH52" s="986"/>
      <c r="DI52" s="984"/>
      <c r="DJ52" s="985"/>
      <c r="DK52" s="986"/>
      <c r="DL52" s="984"/>
      <c r="DM52" s="985"/>
      <c r="DN52" s="986"/>
      <c r="DO52" s="984"/>
      <c r="DP52" s="985"/>
      <c r="DQ52" s="986"/>
      <c r="DR52" s="984"/>
      <c r="DS52" s="985"/>
      <c r="DT52" s="986"/>
      <c r="DU52" s="1043"/>
      <c r="DV52" s="1044"/>
      <c r="DW52" s="1044"/>
    </row>
    <row r="53" spans="1:131" ht="22.7" hidden="1" customHeight="1" thickBot="1">
      <c r="C53" s="1008" t="s">
        <v>472</v>
      </c>
      <c r="D53" s="1009">
        <v>0.79166666666666663</v>
      </c>
      <c r="E53" s="1010" t="s">
        <v>304</v>
      </c>
      <c r="F53" s="1010" t="s">
        <v>305</v>
      </c>
      <c r="G53" s="1011" t="s">
        <v>388</v>
      </c>
      <c r="H53" s="1012"/>
      <c r="I53" s="1011" t="s">
        <v>468</v>
      </c>
      <c r="J53" s="1014" t="s">
        <v>473</v>
      </c>
      <c r="K53" s="990" t="s">
        <v>367</v>
      </c>
      <c r="L53" s="993"/>
      <c r="M53" s="993"/>
      <c r="N53" s="994"/>
      <c r="O53" s="995"/>
      <c r="P53" s="993"/>
      <c r="Q53" s="993"/>
      <c r="R53" s="993"/>
      <c r="S53" s="993"/>
      <c r="T53" s="993"/>
      <c r="U53" s="994"/>
      <c r="V53" s="995"/>
      <c r="W53" s="993"/>
      <c r="X53" s="993"/>
      <c r="Y53" s="993"/>
      <c r="Z53" s="993"/>
      <c r="AA53" s="993"/>
      <c r="AB53" s="994"/>
      <c r="AC53" s="995"/>
      <c r="AD53" s="993"/>
      <c r="AE53" s="993"/>
      <c r="AF53" s="993"/>
      <c r="AG53" s="993"/>
      <c r="AH53" s="993"/>
      <c r="AI53" s="994"/>
      <c r="AJ53" s="995"/>
      <c r="AK53" s="993"/>
      <c r="AL53" s="993"/>
      <c r="AM53" s="993"/>
      <c r="AN53" s="993"/>
      <c r="AO53" s="993"/>
      <c r="AP53" s="994"/>
      <c r="AQ53" s="1163"/>
      <c r="AR53" s="1163"/>
      <c r="AS53" s="1163"/>
      <c r="AT53" s="1163"/>
      <c r="AU53" s="1163"/>
      <c r="AV53" s="1163"/>
      <c r="AW53" s="1163"/>
      <c r="AX53" s="1163"/>
      <c r="AY53" s="1163"/>
      <c r="AZ53" s="1163"/>
      <c r="BA53" s="1163"/>
      <c r="BB53" s="1163"/>
      <c r="BC53" s="1163"/>
      <c r="BD53" s="1163"/>
      <c r="BE53" s="1163"/>
      <c r="BF53" s="1163"/>
      <c r="BG53" s="1163"/>
      <c r="BH53" s="1163"/>
      <c r="BI53" s="1163"/>
      <c r="BJ53" s="1163"/>
      <c r="BK53" s="1163"/>
      <c r="BL53" s="1163"/>
      <c r="BM53" s="1163"/>
      <c r="BN53" s="1163"/>
      <c r="BO53" s="1163"/>
      <c r="BP53" s="1163"/>
      <c r="BQ53" s="1163"/>
      <c r="BR53" s="1163"/>
      <c r="BS53" s="996">
        <f t="shared" si="49"/>
        <v>0</v>
      </c>
      <c r="BT53" s="997"/>
      <c r="BU53" s="997"/>
      <c r="BV53" s="998">
        <v>5.7</v>
      </c>
      <c r="BW53" s="1041"/>
      <c r="BX53" s="1046">
        <f t="shared" si="55"/>
        <v>3.2611713845137129</v>
      </c>
      <c r="BY53" s="1002">
        <f t="shared" si="50"/>
        <v>0</v>
      </c>
      <c r="BZ53" s="1002"/>
      <c r="CA53" s="1003">
        <f t="shared" si="56"/>
        <v>0</v>
      </c>
      <c r="CB53" s="1004">
        <v>920</v>
      </c>
      <c r="CC53" s="1005">
        <f t="shared" si="51"/>
        <v>920</v>
      </c>
      <c r="CD53" s="1004"/>
      <c r="CE53" s="1004"/>
      <c r="CF53" s="1051">
        <v>385.85714285714283</v>
      </c>
      <c r="CG53" s="1007">
        <f t="shared" si="52"/>
        <v>0</v>
      </c>
      <c r="CH53" s="1006">
        <f t="shared" si="54"/>
        <v>0</v>
      </c>
      <c r="CI53" s="1042"/>
      <c r="CJ53" s="982"/>
      <c r="CK53" s="983"/>
      <c r="CL53" s="983"/>
      <c r="CM53" s="875"/>
      <c r="CN53" s="984"/>
      <c r="CO53" s="985"/>
      <c r="CP53" s="986"/>
      <c r="CQ53" s="984"/>
      <c r="CR53" s="985"/>
      <c r="CS53" s="986"/>
      <c r="CT53" s="984"/>
      <c r="CU53" s="985"/>
      <c r="CV53" s="986"/>
      <c r="CW53" s="984"/>
      <c r="CX53" s="985"/>
      <c r="CY53" s="986"/>
      <c r="CZ53" s="984"/>
      <c r="DA53" s="985"/>
      <c r="DB53" s="986"/>
      <c r="DC53" s="984"/>
      <c r="DD53" s="985"/>
      <c r="DE53" s="986"/>
      <c r="DF53" s="984"/>
      <c r="DG53" s="985"/>
      <c r="DH53" s="986"/>
      <c r="DI53" s="984"/>
      <c r="DJ53" s="985"/>
      <c r="DK53" s="986"/>
      <c r="DL53" s="984"/>
      <c r="DM53" s="985"/>
      <c r="DN53" s="986"/>
      <c r="DO53" s="984"/>
      <c r="DP53" s="985"/>
      <c r="DQ53" s="986"/>
      <c r="DR53" s="984"/>
      <c r="DS53" s="985"/>
      <c r="DT53" s="986"/>
      <c r="DU53" s="1043"/>
      <c r="DV53" s="1044"/>
      <c r="DW53" s="1044"/>
    </row>
    <row r="54" spans="1:131" ht="24.75" hidden="1" customHeight="1" thickBot="1">
      <c r="C54" s="2018" t="s">
        <v>319</v>
      </c>
      <c r="D54" s="2019"/>
      <c r="E54" s="2019"/>
      <c r="F54" s="2019"/>
      <c r="G54" s="2019"/>
      <c r="H54" s="2019"/>
      <c r="I54" s="2019"/>
      <c r="J54" s="2019"/>
      <c r="K54" s="2021"/>
      <c r="L54" s="1018">
        <f t="shared" ref="L54:BS54" si="57">SUM(L39:L53)</f>
        <v>0</v>
      </c>
      <c r="M54" s="1018">
        <f t="shared" si="57"/>
        <v>0</v>
      </c>
      <c r="N54" s="1018">
        <f t="shared" si="57"/>
        <v>0</v>
      </c>
      <c r="O54" s="1018">
        <f t="shared" si="57"/>
        <v>0</v>
      </c>
      <c r="P54" s="1018">
        <f t="shared" si="57"/>
        <v>0</v>
      </c>
      <c r="Q54" s="1018">
        <f t="shared" si="57"/>
        <v>0</v>
      </c>
      <c r="R54" s="1018">
        <f t="shared" si="57"/>
        <v>0</v>
      </c>
      <c r="S54" s="1018">
        <f t="shared" si="57"/>
        <v>0</v>
      </c>
      <c r="T54" s="1018">
        <f t="shared" si="57"/>
        <v>0</v>
      </c>
      <c r="U54" s="1018">
        <f t="shared" si="57"/>
        <v>0</v>
      </c>
      <c r="V54" s="1018">
        <f t="shared" si="57"/>
        <v>0</v>
      </c>
      <c r="W54" s="1018">
        <f t="shared" si="57"/>
        <v>0</v>
      </c>
      <c r="X54" s="1018">
        <f t="shared" si="57"/>
        <v>0</v>
      </c>
      <c r="Y54" s="1018">
        <f t="shared" si="57"/>
        <v>0</v>
      </c>
      <c r="Z54" s="1018">
        <f t="shared" si="57"/>
        <v>0</v>
      </c>
      <c r="AA54" s="1018">
        <f t="shared" si="57"/>
        <v>0</v>
      </c>
      <c r="AB54" s="1018">
        <f t="shared" si="57"/>
        <v>0</v>
      </c>
      <c r="AC54" s="1018">
        <f t="shared" si="57"/>
        <v>0</v>
      </c>
      <c r="AD54" s="1018">
        <f t="shared" si="57"/>
        <v>0</v>
      </c>
      <c r="AE54" s="1018">
        <f t="shared" si="57"/>
        <v>0</v>
      </c>
      <c r="AF54" s="1018">
        <f t="shared" si="57"/>
        <v>0</v>
      </c>
      <c r="AG54" s="1018">
        <f t="shared" si="57"/>
        <v>0</v>
      </c>
      <c r="AH54" s="1018">
        <f t="shared" si="57"/>
        <v>0</v>
      </c>
      <c r="AI54" s="1018">
        <f t="shared" si="57"/>
        <v>0</v>
      </c>
      <c r="AJ54" s="1018">
        <f t="shared" si="57"/>
        <v>0</v>
      </c>
      <c r="AK54" s="1018">
        <f t="shared" si="57"/>
        <v>0</v>
      </c>
      <c r="AL54" s="1018">
        <f t="shared" si="57"/>
        <v>0</v>
      </c>
      <c r="AM54" s="1018">
        <f t="shared" si="57"/>
        <v>0</v>
      </c>
      <c r="AN54" s="1018">
        <f t="shared" si="57"/>
        <v>0</v>
      </c>
      <c r="AO54" s="1018">
        <f t="shared" si="57"/>
        <v>0</v>
      </c>
      <c r="AP54" s="1018">
        <f t="shared" si="57"/>
        <v>0</v>
      </c>
      <c r="AQ54" s="1018"/>
      <c r="AR54" s="1018"/>
      <c r="AS54" s="1018"/>
      <c r="AT54" s="1018"/>
      <c r="AU54" s="1018"/>
      <c r="AV54" s="1018"/>
      <c r="AW54" s="1018"/>
      <c r="AX54" s="1018"/>
      <c r="AY54" s="1018"/>
      <c r="AZ54" s="1018"/>
      <c r="BA54" s="1018"/>
      <c r="BB54" s="1018"/>
      <c r="BC54" s="1018"/>
      <c r="BD54" s="1018"/>
      <c r="BE54" s="1018"/>
      <c r="BF54" s="1018"/>
      <c r="BG54" s="1018"/>
      <c r="BH54" s="1018"/>
      <c r="BI54" s="1018"/>
      <c r="BJ54" s="1018"/>
      <c r="BK54" s="1018"/>
      <c r="BL54" s="1018"/>
      <c r="BM54" s="1018"/>
      <c r="BN54" s="1018"/>
      <c r="BO54" s="1018"/>
      <c r="BP54" s="1018"/>
      <c r="BQ54" s="1018"/>
      <c r="BR54" s="1018"/>
      <c r="BS54" s="1018">
        <f t="shared" si="57"/>
        <v>0</v>
      </c>
      <c r="BT54" s="1053"/>
      <c r="BU54" s="1053"/>
      <c r="BV54" s="1021"/>
      <c r="BW54" s="1021"/>
      <c r="BX54" s="1021"/>
      <c r="BY54" s="1021">
        <f>SUM(BY39:BY53)</f>
        <v>0</v>
      </c>
      <c r="BZ54" s="1021">
        <f>SUM(BZ39:BZ53)</f>
        <v>0</v>
      </c>
      <c r="CA54" s="1021">
        <f>SUM(CA39:CA53)</f>
        <v>0</v>
      </c>
      <c r="CB54" s="1024"/>
      <c r="CC54" s="1024"/>
      <c r="CD54" s="1025"/>
      <c r="CE54" s="1025"/>
      <c r="CF54" s="1026"/>
      <c r="CG54" s="1024">
        <f>SUM(CG39:CG53)</f>
        <v>0</v>
      </c>
      <c r="CH54" s="1024">
        <f>SUM(CH39:CH53)</f>
        <v>0</v>
      </c>
      <c r="CI54" s="1054"/>
      <c r="CJ54" s="1028" t="e">
        <f>SUM(CJ39:CJ53)</f>
        <v>#REF!</v>
      </c>
      <c r="CK54" s="1029"/>
      <c r="CL54" s="1029"/>
      <c r="CM54" s="1039"/>
      <c r="CN54" s="1030">
        <f t="shared" ref="CN54:CY54" si="58">SUM(CN39:CN53)</f>
        <v>8.3000000000000007</v>
      </c>
      <c r="CO54" s="1030">
        <f t="shared" si="58"/>
        <v>0</v>
      </c>
      <c r="CP54" s="1031">
        <f t="shared" si="58"/>
        <v>0</v>
      </c>
      <c r="CQ54" s="1030">
        <f t="shared" si="58"/>
        <v>8.3000000000000007</v>
      </c>
      <c r="CR54" s="1030">
        <f t="shared" si="58"/>
        <v>0</v>
      </c>
      <c r="CS54" s="1031">
        <f t="shared" si="58"/>
        <v>0</v>
      </c>
      <c r="CT54" s="1030">
        <f t="shared" si="58"/>
        <v>0</v>
      </c>
      <c r="CU54" s="1030">
        <f t="shared" si="58"/>
        <v>0</v>
      </c>
      <c r="CV54" s="1031">
        <f t="shared" si="58"/>
        <v>0</v>
      </c>
      <c r="CW54" s="1030">
        <f t="shared" si="58"/>
        <v>0</v>
      </c>
      <c r="CX54" s="1030">
        <f t="shared" si="58"/>
        <v>0</v>
      </c>
      <c r="CY54" s="1031">
        <f t="shared" si="58"/>
        <v>0</v>
      </c>
      <c r="CZ54" s="1030"/>
      <c r="DA54" s="1030"/>
      <c r="DB54" s="1031"/>
      <c r="DC54" s="1030"/>
      <c r="DD54" s="1030"/>
      <c r="DE54" s="1031"/>
      <c r="DF54" s="1030"/>
      <c r="DG54" s="1030"/>
      <c r="DH54" s="1031"/>
      <c r="DI54" s="1030"/>
      <c r="DJ54" s="1030"/>
      <c r="DK54" s="1031"/>
      <c r="DL54" s="1030"/>
      <c r="DM54" s="1030"/>
      <c r="DN54" s="1031"/>
      <c r="DO54" s="1030"/>
      <c r="DP54" s="1030"/>
      <c r="DQ54" s="1031"/>
      <c r="DR54" s="1030"/>
      <c r="DS54" s="1030"/>
      <c r="DT54" s="1031"/>
      <c r="DU54" s="1055">
        <f>DN54+DK54+DH54+DE54+DB54+CY54+CV54+CS54+CP54+DQ54+DT54</f>
        <v>0</v>
      </c>
    </row>
    <row r="55" spans="1:131" ht="16.350000000000001" customHeight="1" thickBot="1">
      <c r="C55" s="1032"/>
      <c r="D55" s="1033"/>
      <c r="E55" s="1033"/>
      <c r="F55" s="1033"/>
      <c r="G55" s="1033"/>
      <c r="H55" s="1033"/>
      <c r="I55" s="1033"/>
      <c r="J55" s="1033"/>
      <c r="K55" s="1033"/>
      <c r="L55" s="942"/>
      <c r="M55" s="942"/>
      <c r="N55" s="942"/>
      <c r="O55" s="942"/>
      <c r="P55" s="942"/>
      <c r="Q55" s="942"/>
      <c r="R55" s="942"/>
      <c r="S55" s="942"/>
      <c r="T55" s="942"/>
      <c r="U55" s="942"/>
      <c r="V55" s="942"/>
      <c r="W55" s="942"/>
      <c r="X55" s="942"/>
      <c r="Y55" s="942"/>
      <c r="Z55" s="942"/>
      <c r="AA55" s="942"/>
      <c r="AB55" s="942"/>
      <c r="AC55" s="942"/>
      <c r="AD55" s="942"/>
      <c r="AE55" s="942"/>
      <c r="AF55" s="942"/>
      <c r="AG55" s="942"/>
      <c r="AH55" s="942"/>
      <c r="AI55" s="942"/>
      <c r="AJ55" s="942"/>
      <c r="AK55" s="942"/>
      <c r="AL55" s="942"/>
      <c r="AM55" s="942"/>
      <c r="AN55" s="942"/>
      <c r="AO55" s="942"/>
      <c r="AP55" s="942"/>
      <c r="AQ55" s="942"/>
      <c r="AR55" s="942"/>
      <c r="AS55" s="942"/>
      <c r="AT55" s="942"/>
      <c r="AU55" s="942"/>
      <c r="AV55" s="942"/>
      <c r="AW55" s="942"/>
      <c r="AX55" s="942"/>
      <c r="AY55" s="942"/>
      <c r="AZ55" s="942"/>
      <c r="BA55" s="942"/>
      <c r="BB55" s="942"/>
      <c r="BC55" s="942"/>
      <c r="BD55" s="942"/>
      <c r="BE55" s="942"/>
      <c r="BF55" s="942"/>
      <c r="BG55" s="942"/>
      <c r="BH55" s="942"/>
      <c r="BI55" s="942"/>
      <c r="BJ55" s="942"/>
      <c r="BK55" s="942"/>
      <c r="BL55" s="942"/>
      <c r="BM55" s="942"/>
      <c r="BN55" s="942"/>
      <c r="BO55" s="942"/>
      <c r="BP55" s="942"/>
      <c r="BQ55" s="942"/>
      <c r="BR55" s="942"/>
      <c r="BS55" s="942"/>
      <c r="BT55" s="918"/>
      <c r="BU55" s="918"/>
      <c r="BV55" s="918"/>
      <c r="BW55" s="918"/>
      <c r="BX55" s="918"/>
      <c r="BY55" s="918"/>
      <c r="BZ55" s="918"/>
      <c r="CA55" s="1035"/>
      <c r="CB55" s="904"/>
      <c r="CC55" s="1056">
        <v>40</v>
      </c>
      <c r="CD55" s="906"/>
      <c r="CE55" s="906"/>
      <c r="CF55" s="1057"/>
      <c r="CG55" s="944"/>
      <c r="CH55" s="908"/>
      <c r="CI55" s="1038"/>
      <c r="CJ55" s="943"/>
      <c r="CK55" s="943"/>
      <c r="CL55" s="943"/>
      <c r="CM55" s="1039"/>
      <c r="CN55" s="1030"/>
      <c r="CO55" s="1030"/>
      <c r="CP55" s="1030"/>
      <c r="CQ55" s="1030"/>
      <c r="CR55" s="1030"/>
      <c r="CS55" s="1030"/>
      <c r="CT55" s="1030"/>
      <c r="CU55" s="1030"/>
      <c r="CV55" s="1030"/>
      <c r="CW55" s="1030"/>
      <c r="CX55" s="1030"/>
      <c r="CY55" s="1030"/>
      <c r="CZ55" s="1030"/>
      <c r="DA55" s="1030"/>
      <c r="DB55" s="1030"/>
      <c r="DC55" s="1030"/>
      <c r="DD55" s="1030"/>
      <c r="DE55" s="1030"/>
      <c r="DF55" s="1030"/>
      <c r="DG55" s="1030"/>
      <c r="DH55" s="1030"/>
      <c r="DI55" s="1030"/>
      <c r="DJ55" s="1030"/>
      <c r="DK55" s="1030"/>
      <c r="DL55" s="1030"/>
      <c r="DM55" s="1030"/>
      <c r="DN55" s="1030"/>
      <c r="DO55" s="1030"/>
      <c r="DP55" s="1030"/>
      <c r="DQ55" s="1030"/>
      <c r="DR55" s="1030"/>
      <c r="DS55" s="1030"/>
      <c r="DT55" s="1030"/>
    </row>
    <row r="56" spans="1:131" ht="23.85" customHeight="1" thickBot="1">
      <c r="C56" s="947" t="s">
        <v>483</v>
      </c>
      <c r="D56" s="940"/>
      <c r="E56" s="940"/>
      <c r="F56" s="940"/>
      <c r="G56" s="940"/>
      <c r="H56" s="940"/>
      <c r="I56" s="940"/>
      <c r="J56" s="940"/>
      <c r="K56" s="940"/>
      <c r="L56" s="959"/>
      <c r="M56" s="959"/>
      <c r="N56" s="959"/>
      <c r="O56" s="959"/>
      <c r="P56" s="959"/>
      <c r="Q56" s="959"/>
      <c r="R56" s="959"/>
      <c r="S56" s="959"/>
      <c r="T56" s="959"/>
      <c r="U56" s="959"/>
      <c r="V56" s="959"/>
      <c r="W56" s="959"/>
      <c r="X56" s="959"/>
      <c r="Y56" s="959"/>
      <c r="Z56" s="959"/>
      <c r="AA56" s="959"/>
      <c r="AB56" s="959"/>
      <c r="AC56" s="959"/>
      <c r="AD56" s="959"/>
      <c r="AE56" s="959"/>
      <c r="AF56" s="959"/>
      <c r="AG56" s="959"/>
      <c r="AH56" s="959"/>
      <c r="AI56" s="959"/>
      <c r="AJ56" s="959"/>
      <c r="AK56" s="959"/>
      <c r="AL56" s="959"/>
      <c r="AM56" s="959"/>
      <c r="AN56" s="959"/>
      <c r="AO56" s="959"/>
      <c r="AP56" s="959"/>
      <c r="AQ56" s="959"/>
      <c r="AR56" s="959"/>
      <c r="AS56" s="959"/>
      <c r="AT56" s="959"/>
      <c r="AU56" s="959"/>
      <c r="AV56" s="959"/>
      <c r="AW56" s="959"/>
      <c r="AX56" s="959"/>
      <c r="AY56" s="959"/>
      <c r="AZ56" s="959"/>
      <c r="BA56" s="959"/>
      <c r="BB56" s="959"/>
      <c r="BC56" s="959"/>
      <c r="BD56" s="959"/>
      <c r="BE56" s="959"/>
      <c r="BF56" s="959"/>
      <c r="BG56" s="959"/>
      <c r="BH56" s="959"/>
      <c r="BI56" s="959"/>
      <c r="BJ56" s="959"/>
      <c r="BK56" s="959"/>
      <c r="BL56" s="959"/>
      <c r="BM56" s="959"/>
      <c r="BN56" s="959"/>
      <c r="BO56" s="959"/>
      <c r="BP56" s="959"/>
      <c r="BQ56" s="959"/>
      <c r="BR56" s="959"/>
      <c r="BS56" s="959"/>
      <c r="CB56" s="891"/>
      <c r="CC56" s="892"/>
      <c r="CD56" s="1058" t="s">
        <v>364</v>
      </c>
      <c r="CE56" s="1058"/>
      <c r="CF56" s="1059"/>
      <c r="CG56" s="1060"/>
      <c r="CH56" s="893"/>
      <c r="CI56" s="959"/>
      <c r="CN56" s="2014">
        <v>1</v>
      </c>
      <c r="CO56" s="2015"/>
      <c r="CP56" s="2016"/>
      <c r="CQ56" s="2014">
        <v>2</v>
      </c>
      <c r="CR56" s="2015"/>
      <c r="CS56" s="2016"/>
      <c r="CT56" s="2014">
        <v>3</v>
      </c>
      <c r="CU56" s="2015"/>
      <c r="CV56" s="2016"/>
      <c r="CW56" s="2014">
        <v>4</v>
      </c>
      <c r="CX56" s="2015"/>
      <c r="CY56" s="2016"/>
      <c r="CZ56" s="2014">
        <v>5</v>
      </c>
      <c r="DA56" s="2015"/>
      <c r="DB56" s="2016"/>
      <c r="DC56" s="2014"/>
      <c r="DD56" s="2015"/>
      <c r="DE56" s="2016"/>
      <c r="DF56" s="2014"/>
      <c r="DG56" s="2015"/>
      <c r="DH56" s="2016"/>
      <c r="DI56" s="2014"/>
      <c r="DJ56" s="2015"/>
      <c r="DK56" s="2016"/>
      <c r="DL56" s="2014"/>
      <c r="DM56" s="2015"/>
      <c r="DN56" s="2016"/>
      <c r="DO56" s="2014"/>
      <c r="DP56" s="2015"/>
      <c r="DQ56" s="2016"/>
      <c r="DR56" s="2014"/>
      <c r="DS56" s="2015"/>
      <c r="DT56" s="2016"/>
    </row>
    <row r="57" spans="1:131" ht="21.75" customHeight="1">
      <c r="A57" s="1061"/>
      <c r="B57" s="1061"/>
      <c r="C57" s="1062" t="s">
        <v>484</v>
      </c>
      <c r="D57" s="964">
        <v>0.875</v>
      </c>
      <c r="E57" s="964" t="s">
        <v>485</v>
      </c>
      <c r="F57" s="964" t="s">
        <v>305</v>
      </c>
      <c r="G57" s="966" t="s">
        <v>388</v>
      </c>
      <c r="H57" s="1063" t="s">
        <v>486</v>
      </c>
      <c r="I57" s="966" t="s">
        <v>468</v>
      </c>
      <c r="J57" s="968" t="s">
        <v>469</v>
      </c>
      <c r="K57" s="966" t="s">
        <v>487</v>
      </c>
      <c r="L57" s="1064"/>
      <c r="M57" s="1065"/>
      <c r="N57" s="1066"/>
      <c r="O57" s="1066"/>
      <c r="P57" s="1064"/>
      <c r="Q57" s="1064"/>
      <c r="R57" s="1064"/>
      <c r="S57" s="1064"/>
      <c r="T57" s="1065"/>
      <c r="U57" s="1066"/>
      <c r="V57" s="1066"/>
      <c r="W57" s="1064"/>
      <c r="X57" s="1064"/>
      <c r="Y57" s="1064"/>
      <c r="Z57" s="1064"/>
      <c r="AA57" s="1064"/>
      <c r="AB57" s="1066"/>
      <c r="AC57" s="1066"/>
      <c r="AD57" s="1064"/>
      <c r="AE57" s="1064"/>
      <c r="AF57" s="1064">
        <v>2</v>
      </c>
      <c r="AG57" s="1064">
        <v>2</v>
      </c>
      <c r="AH57" s="1065">
        <v>2</v>
      </c>
      <c r="AI57" s="1066"/>
      <c r="AJ57" s="1066"/>
      <c r="AK57" s="1064"/>
      <c r="AL57" s="1064">
        <v>2</v>
      </c>
      <c r="AM57" s="1064">
        <v>2</v>
      </c>
      <c r="AN57" s="1064">
        <v>2</v>
      </c>
      <c r="AO57" s="1065">
        <v>2</v>
      </c>
      <c r="AP57" s="1066"/>
      <c r="AQ57" s="1066"/>
      <c r="AR57" s="1064"/>
      <c r="AS57" s="1064">
        <v>2</v>
      </c>
      <c r="AT57" s="1064">
        <v>2</v>
      </c>
      <c r="AU57" s="1064">
        <v>2</v>
      </c>
      <c r="AV57" s="1065">
        <v>2</v>
      </c>
      <c r="AW57" s="1066"/>
      <c r="AX57" s="1066"/>
      <c r="AY57" s="1064"/>
      <c r="AZ57" s="1064">
        <v>2</v>
      </c>
      <c r="BA57" s="1064">
        <v>2</v>
      </c>
      <c r="BB57" s="1064">
        <v>2</v>
      </c>
      <c r="BC57" s="1065">
        <v>2</v>
      </c>
      <c r="BD57" s="1066"/>
      <c r="BE57" s="1066"/>
      <c r="BF57" s="1064"/>
      <c r="BG57" s="1064">
        <v>2</v>
      </c>
      <c r="BH57" s="1064">
        <v>2</v>
      </c>
      <c r="BI57" s="1064">
        <v>2</v>
      </c>
      <c r="BJ57" s="1065">
        <v>2</v>
      </c>
      <c r="BK57" s="1066"/>
      <c r="BL57" s="1064"/>
      <c r="BM57" s="1064">
        <v>2</v>
      </c>
      <c r="BN57" s="1064">
        <v>2</v>
      </c>
      <c r="BO57" s="1064">
        <v>2</v>
      </c>
      <c r="BP57" s="1065">
        <v>2</v>
      </c>
      <c r="BQ57" s="1066"/>
      <c r="BR57" s="1164"/>
      <c r="BS57" s="1067">
        <f>SUM(L57:BR57)</f>
        <v>46</v>
      </c>
      <c r="BT57" s="1068"/>
      <c r="BU57" s="1069"/>
      <c r="BV57" s="1068">
        <v>3.2</v>
      </c>
      <c r="BW57" s="975">
        <v>1.6</v>
      </c>
      <c r="BX57" s="976">
        <f>(BV57*$BY$9)+(BW57*$BZ$9)</f>
        <v>2.5154165289863055</v>
      </c>
      <c r="BY57" s="1070">
        <f>+BS57*BV57</f>
        <v>147.20000000000002</v>
      </c>
      <c r="BZ57" s="1071">
        <f>+BS57*BW57</f>
        <v>73.600000000000009</v>
      </c>
      <c r="CA57" s="1072">
        <f>BS57*BX57</f>
        <v>115.70916033337005</v>
      </c>
      <c r="CB57" s="1073">
        <v>1200</v>
      </c>
      <c r="CC57" s="1073">
        <f>(CB57/30)*K57</f>
        <v>200</v>
      </c>
      <c r="CD57" s="1074"/>
      <c r="CE57" s="1074"/>
      <c r="CF57" s="2026" t="s">
        <v>488</v>
      </c>
      <c r="CG57" s="981">
        <f>CC57*BS57</f>
        <v>9200</v>
      </c>
      <c r="CH57" s="2026" t="s">
        <v>488</v>
      </c>
      <c r="CI57" s="1075"/>
      <c r="CJ57" s="982" t="e">
        <f>SUM(L57:O57)*CF57</f>
        <v>#VALUE!</v>
      </c>
      <c r="CK57" s="982" t="e">
        <f>SUM(P57:AP57)*CF57</f>
        <v>#VALUE!</v>
      </c>
      <c r="CL57" s="982" t="e">
        <f>SUM(#REF!)*CF57</f>
        <v>#REF!</v>
      </c>
      <c r="CM57" s="875"/>
      <c r="CN57" s="984">
        <f>COUNTA(L57:O57)*$BV57</f>
        <v>0</v>
      </c>
      <c r="CO57" s="985">
        <f>COUNTA(L57:O57)*$BW57</f>
        <v>0</v>
      </c>
      <c r="CP57" s="986">
        <f>COUNT(L57:O57)*$BX57</f>
        <v>0</v>
      </c>
      <c r="CQ57" s="984">
        <f>COUNTA(P57:V57)*$BV57</f>
        <v>0</v>
      </c>
      <c r="CR57" s="985">
        <f>COUNTA(P57:V57)*$BW57</f>
        <v>0</v>
      </c>
      <c r="CS57" s="986">
        <f>COUNT(P57:V57)*$BX57</f>
        <v>0</v>
      </c>
      <c r="CT57" s="984">
        <f>COUNTA(W57:AC57)*$BV57</f>
        <v>0</v>
      </c>
      <c r="CU57" s="985">
        <f>COUNTA(W57:AC57)*$BW57</f>
        <v>0</v>
      </c>
      <c r="CV57" s="986">
        <f>COUNT(W57:AC57)*$BX57</f>
        <v>0</v>
      </c>
      <c r="CW57" s="984">
        <f>COUNTA(AD57:AJ57)*$BV57</f>
        <v>9.6000000000000014</v>
      </c>
      <c r="CX57" s="985">
        <f>COUNTA(AD57:AJ57)*$BW57</f>
        <v>4.8000000000000007</v>
      </c>
      <c r="CY57" s="986">
        <f>COUNT(AD57:AJ57)*$BX57</f>
        <v>7.5462495869589166</v>
      </c>
      <c r="CZ57" s="984">
        <f>COUNTA(AK57:AP57)*$BV57</f>
        <v>12.8</v>
      </c>
      <c r="DA57" s="985">
        <f>COUNTA(AK57:AP57)*$BW57</f>
        <v>6.4</v>
      </c>
      <c r="DB57" s="986">
        <f>COUNT(AK57:AP57)*$BX57</f>
        <v>10.061666115945222</v>
      </c>
      <c r="DC57" s="984">
        <f>COUNTA(#REF!)*$BV57</f>
        <v>3.2</v>
      </c>
      <c r="DD57" s="985">
        <f>COUNTA(#REF!)*$BW57</f>
        <v>1.6</v>
      </c>
      <c r="DE57" s="986">
        <f>COUNT(#REF!)*$BX57</f>
        <v>0</v>
      </c>
      <c r="DF57" s="984">
        <f>COUNTA(#REF!)*$BV57</f>
        <v>3.2</v>
      </c>
      <c r="DG57" s="985">
        <f>COUNTA(#REF!)*$BW57</f>
        <v>1.6</v>
      </c>
      <c r="DH57" s="986">
        <f>COUNT(#REF!)*$BX57</f>
        <v>0</v>
      </c>
      <c r="DI57" s="984"/>
      <c r="DJ57" s="985"/>
      <c r="DK57" s="986"/>
      <c r="DL57" s="984"/>
      <c r="DM57" s="985"/>
      <c r="DN57" s="986"/>
      <c r="DO57" s="984"/>
      <c r="DP57" s="985"/>
      <c r="DQ57" s="986"/>
      <c r="DR57" s="984"/>
      <c r="DS57" s="985"/>
      <c r="DT57" s="986"/>
      <c r="DU57" s="1076"/>
      <c r="DV57" s="1076"/>
      <c r="DW57" s="1076"/>
      <c r="DX57" s="1076"/>
      <c r="DY57" s="1076"/>
      <c r="DZ57" s="1076"/>
      <c r="EA57" s="1076"/>
    </row>
    <row r="58" spans="1:131" ht="21.75" customHeight="1">
      <c r="A58" s="1061"/>
      <c r="B58" s="1061"/>
      <c r="C58" s="1008" t="s">
        <v>489</v>
      </c>
      <c r="D58" s="1009">
        <v>0.875</v>
      </c>
      <c r="E58" s="1010" t="s">
        <v>485</v>
      </c>
      <c r="F58" s="1010" t="s">
        <v>305</v>
      </c>
      <c r="G58" s="1011" t="str">
        <f t="shared" ref="G58:G60" si="59">IF(D58&lt;=0.541,"DAY",(IF(D58&lt;=0.74930556,"EARLY",(IF(D58&lt;=0.97916667,"PRIME","LATE")))))</f>
        <v>PRIME</v>
      </c>
      <c r="H58" s="1077" t="s">
        <v>486</v>
      </c>
      <c r="I58" s="990" t="s">
        <v>468</v>
      </c>
      <c r="J58" s="1014" t="s">
        <v>473</v>
      </c>
      <c r="K58" s="1011" t="s">
        <v>490</v>
      </c>
      <c r="L58" s="1078"/>
      <c r="M58" s="1079"/>
      <c r="N58" s="1080"/>
      <c r="O58" s="1081"/>
      <c r="P58" s="1079"/>
      <c r="Q58" s="1079"/>
      <c r="R58" s="1078"/>
      <c r="S58" s="1078"/>
      <c r="T58" s="1082"/>
      <c r="U58" s="1083"/>
      <c r="V58" s="1083"/>
      <c r="W58" s="1084"/>
      <c r="X58" s="1084"/>
      <c r="Y58" s="1084"/>
      <c r="Z58" s="1084"/>
      <c r="AA58" s="1084"/>
      <c r="AB58" s="1083"/>
      <c r="AC58" s="1083"/>
      <c r="AD58" s="1084"/>
      <c r="AE58" s="1084"/>
      <c r="AF58" s="1084">
        <v>2</v>
      </c>
      <c r="AG58" s="1084">
        <v>2</v>
      </c>
      <c r="AH58" s="1084">
        <v>2</v>
      </c>
      <c r="AI58" s="1083"/>
      <c r="AJ58" s="1083"/>
      <c r="AK58" s="1084"/>
      <c r="AL58" s="1084">
        <v>2</v>
      </c>
      <c r="AM58" s="1084">
        <v>2</v>
      </c>
      <c r="AN58" s="1084">
        <v>2</v>
      </c>
      <c r="AO58" s="1084">
        <v>2</v>
      </c>
      <c r="AP58" s="1083"/>
      <c r="AQ58" s="1083"/>
      <c r="AR58" s="1084"/>
      <c r="AS58" s="1084">
        <v>2</v>
      </c>
      <c r="AT58" s="1084">
        <v>2</v>
      </c>
      <c r="AU58" s="1084">
        <v>2</v>
      </c>
      <c r="AV58" s="1084">
        <v>2</v>
      </c>
      <c r="AW58" s="1083"/>
      <c r="AX58" s="1083"/>
      <c r="AY58" s="1084"/>
      <c r="AZ58" s="1084">
        <v>2</v>
      </c>
      <c r="BA58" s="1084">
        <v>2</v>
      </c>
      <c r="BB58" s="1084">
        <v>2</v>
      </c>
      <c r="BC58" s="1084">
        <v>2</v>
      </c>
      <c r="BD58" s="1083"/>
      <c r="BE58" s="1083"/>
      <c r="BF58" s="1084"/>
      <c r="BG58" s="1084">
        <v>2</v>
      </c>
      <c r="BH58" s="1084">
        <v>2</v>
      </c>
      <c r="BI58" s="1084">
        <v>2</v>
      </c>
      <c r="BJ58" s="1084">
        <v>2</v>
      </c>
      <c r="BK58" s="1083"/>
      <c r="BL58" s="1084"/>
      <c r="BM58" s="1084">
        <v>2</v>
      </c>
      <c r="BN58" s="1084">
        <v>2</v>
      </c>
      <c r="BO58" s="1084">
        <v>2</v>
      </c>
      <c r="BP58" s="1084">
        <v>2</v>
      </c>
      <c r="BQ58" s="1083"/>
      <c r="BR58" s="1165"/>
      <c r="BS58" s="1085">
        <f>SUM(L58:BR58)</f>
        <v>46</v>
      </c>
      <c r="BT58" s="1086"/>
      <c r="BU58" s="1087"/>
      <c r="BV58" s="1088">
        <v>3.2</v>
      </c>
      <c r="BW58" s="999">
        <v>1.6</v>
      </c>
      <c r="BX58" s="1089">
        <f>(BV58*$BY$9)+(BW58*$BZ$9)</f>
        <v>2.5154165289863055</v>
      </c>
      <c r="BY58" s="1090">
        <f t="shared" ref="BY58:BY61" si="60">+BS58*BV58</f>
        <v>147.20000000000002</v>
      </c>
      <c r="BZ58" s="1091">
        <f t="shared" ref="BZ58:BZ61" si="61">+BS58*BW58</f>
        <v>73.600000000000009</v>
      </c>
      <c r="CA58" s="1092">
        <f t="shared" ref="CA58:CA61" si="62">BS58*BX58</f>
        <v>115.70916033337005</v>
      </c>
      <c r="CB58" s="1093"/>
      <c r="CC58" s="1093"/>
      <c r="CD58" s="1094"/>
      <c r="CE58" s="1094"/>
      <c r="CF58" s="2027"/>
      <c r="CG58" s="1051"/>
      <c r="CH58" s="2027"/>
      <c r="CI58" s="1075"/>
      <c r="CJ58" s="982"/>
      <c r="CK58" s="982"/>
      <c r="CL58" s="982"/>
      <c r="CM58" s="875"/>
      <c r="CN58" s="984"/>
      <c r="CO58" s="985"/>
      <c r="CP58" s="986"/>
      <c r="CQ58" s="984"/>
      <c r="CR58" s="985"/>
      <c r="CS58" s="986"/>
      <c r="CT58" s="984"/>
      <c r="CU58" s="985"/>
      <c r="CV58" s="986"/>
      <c r="CW58" s="984"/>
      <c r="CX58" s="985"/>
      <c r="CY58" s="986"/>
      <c r="CZ58" s="984"/>
      <c r="DA58" s="985"/>
      <c r="DB58" s="986"/>
      <c r="DC58" s="984"/>
      <c r="DD58" s="985"/>
      <c r="DE58" s="986"/>
      <c r="DF58" s="984"/>
      <c r="DG58" s="985"/>
      <c r="DH58" s="986"/>
      <c r="DI58" s="984"/>
      <c r="DJ58" s="985"/>
      <c r="DK58" s="986"/>
      <c r="DL58" s="984"/>
      <c r="DM58" s="985"/>
      <c r="DN58" s="986"/>
      <c r="DO58" s="984"/>
      <c r="DP58" s="985"/>
      <c r="DQ58" s="986"/>
      <c r="DR58" s="984"/>
      <c r="DS58" s="985"/>
      <c r="DT58" s="986"/>
      <c r="DU58" s="1076"/>
      <c r="DV58" s="1076"/>
      <c r="DW58" s="1076"/>
      <c r="DX58" s="1076"/>
      <c r="DY58" s="1076"/>
      <c r="DZ58" s="1076"/>
      <c r="EA58" s="1076"/>
    </row>
    <row r="59" spans="1:131" ht="20.25" customHeight="1">
      <c r="C59" s="1008" t="s">
        <v>491</v>
      </c>
      <c r="D59" s="1009">
        <v>0.875</v>
      </c>
      <c r="E59" s="1010" t="s">
        <v>485</v>
      </c>
      <c r="F59" s="1010" t="s">
        <v>305</v>
      </c>
      <c r="G59" s="1011" t="str">
        <f t="shared" si="59"/>
        <v>PRIME</v>
      </c>
      <c r="H59" s="1077" t="s">
        <v>486</v>
      </c>
      <c r="I59" s="990" t="s">
        <v>468</v>
      </c>
      <c r="J59" s="1014" t="s">
        <v>473</v>
      </c>
      <c r="K59" s="1011" t="s">
        <v>381</v>
      </c>
      <c r="L59" s="1078"/>
      <c r="M59" s="1079"/>
      <c r="N59" s="1080"/>
      <c r="O59" s="1080"/>
      <c r="P59" s="1079"/>
      <c r="Q59" s="1079"/>
      <c r="R59" s="1078"/>
      <c r="S59" s="1078"/>
      <c r="T59" s="1079"/>
      <c r="U59" s="1080"/>
      <c r="V59" s="1080"/>
      <c r="W59" s="1079"/>
      <c r="X59" s="1079"/>
      <c r="Y59" s="1078"/>
      <c r="Z59" s="1078"/>
      <c r="AA59" s="1078"/>
      <c r="AB59" s="1080"/>
      <c r="AC59" s="1080"/>
      <c r="AD59" s="1079"/>
      <c r="AE59" s="1079"/>
      <c r="AF59" s="1078">
        <v>1</v>
      </c>
      <c r="AG59" s="1078">
        <v>1</v>
      </c>
      <c r="AH59" s="1078">
        <v>1</v>
      </c>
      <c r="AI59" s="1080"/>
      <c r="AJ59" s="1080"/>
      <c r="AK59" s="1079"/>
      <c r="AL59" s="1079">
        <v>1</v>
      </c>
      <c r="AM59" s="1078">
        <v>1</v>
      </c>
      <c r="AN59" s="1078">
        <v>1</v>
      </c>
      <c r="AO59" s="1079">
        <v>1</v>
      </c>
      <c r="AP59" s="1080"/>
      <c r="AQ59" s="1080"/>
      <c r="AR59" s="1079"/>
      <c r="AS59" s="1079">
        <v>1</v>
      </c>
      <c r="AT59" s="1078">
        <v>1</v>
      </c>
      <c r="AU59" s="1078">
        <v>1</v>
      </c>
      <c r="AV59" s="1079">
        <v>1</v>
      </c>
      <c r="AW59" s="1080"/>
      <c r="AX59" s="1080"/>
      <c r="AY59" s="1079"/>
      <c r="AZ59" s="1079">
        <v>1</v>
      </c>
      <c r="BA59" s="1078">
        <v>1</v>
      </c>
      <c r="BB59" s="1078">
        <v>1</v>
      </c>
      <c r="BC59" s="1079">
        <v>1</v>
      </c>
      <c r="BD59" s="1080"/>
      <c r="BE59" s="1080"/>
      <c r="BF59" s="1079"/>
      <c r="BG59" s="1079">
        <v>1</v>
      </c>
      <c r="BH59" s="1078">
        <v>1</v>
      </c>
      <c r="BI59" s="1078">
        <v>1</v>
      </c>
      <c r="BJ59" s="1079">
        <v>1</v>
      </c>
      <c r="BK59" s="1080"/>
      <c r="BL59" s="1079"/>
      <c r="BM59" s="1079">
        <v>1</v>
      </c>
      <c r="BN59" s="1078">
        <v>1</v>
      </c>
      <c r="BO59" s="1078">
        <v>1</v>
      </c>
      <c r="BP59" s="1079">
        <v>1</v>
      </c>
      <c r="BQ59" s="1080"/>
      <c r="BR59" s="1166"/>
      <c r="BS59" s="1085">
        <f t="shared" ref="BS59:BS61" si="63">SUM(L59:BR59)</f>
        <v>23</v>
      </c>
      <c r="BT59" s="1088"/>
      <c r="BU59" s="1095"/>
      <c r="BV59" s="1088">
        <v>3.2</v>
      </c>
      <c r="BW59" s="999">
        <v>1.6</v>
      </c>
      <c r="BX59" s="1089">
        <f>(BV59*$BY$9)+(BW59*$BZ$9)</f>
        <v>2.5154165289863055</v>
      </c>
      <c r="BY59" s="1090">
        <f t="shared" si="60"/>
        <v>73.600000000000009</v>
      </c>
      <c r="BZ59" s="1091">
        <f t="shared" si="61"/>
        <v>36.800000000000004</v>
      </c>
      <c r="CA59" s="1092">
        <f t="shared" si="62"/>
        <v>57.854580166685025</v>
      </c>
      <c r="CB59" s="1096">
        <v>3200</v>
      </c>
      <c r="CC59" s="1096">
        <f>(CB59/30)*K59</f>
        <v>746.66666666666674</v>
      </c>
      <c r="CD59" s="1097"/>
      <c r="CE59" s="1097"/>
      <c r="CF59" s="2027"/>
      <c r="CG59" s="1006">
        <f t="shared" ref="CG59:CG61" si="64">CC59*BS59</f>
        <v>17173.333333333336</v>
      </c>
      <c r="CH59" s="2027"/>
      <c r="CI59" s="1075"/>
      <c r="CJ59" s="982"/>
      <c r="CK59" s="982"/>
      <c r="CL59" s="982"/>
      <c r="CM59" s="875"/>
      <c r="CN59" s="984"/>
      <c r="CO59" s="985"/>
      <c r="CP59" s="986"/>
      <c r="CQ59" s="984"/>
      <c r="CR59" s="985"/>
      <c r="CS59" s="986"/>
      <c r="CT59" s="984"/>
      <c r="CU59" s="985"/>
      <c r="CV59" s="986"/>
      <c r="CW59" s="984"/>
      <c r="CX59" s="985"/>
      <c r="CY59" s="986"/>
      <c r="CZ59" s="984"/>
      <c r="DA59" s="985"/>
      <c r="DB59" s="986"/>
      <c r="DC59" s="984"/>
      <c r="DD59" s="985"/>
      <c r="DE59" s="986"/>
      <c r="DF59" s="984"/>
      <c r="DG59" s="985"/>
      <c r="DH59" s="986"/>
      <c r="DI59" s="984"/>
      <c r="DJ59" s="985"/>
      <c r="DK59" s="986"/>
      <c r="DL59" s="984"/>
      <c r="DM59" s="985"/>
      <c r="DN59" s="986"/>
      <c r="DO59" s="984"/>
      <c r="DP59" s="985"/>
      <c r="DQ59" s="986"/>
      <c r="DR59" s="984"/>
      <c r="DS59" s="985"/>
      <c r="DT59" s="986"/>
      <c r="DU59" s="1076"/>
      <c r="DV59" s="1076"/>
      <c r="DW59" s="1076"/>
      <c r="DX59" s="1076"/>
      <c r="DY59" s="1076"/>
      <c r="DZ59" s="1076"/>
      <c r="EA59" s="1076"/>
    </row>
    <row r="60" spans="1:131" ht="20.25" customHeight="1">
      <c r="C60" s="1008" t="s">
        <v>492</v>
      </c>
      <c r="D60" s="1009">
        <v>0.875</v>
      </c>
      <c r="E60" s="1010" t="s">
        <v>485</v>
      </c>
      <c r="F60" s="1010" t="s">
        <v>305</v>
      </c>
      <c r="G60" s="1011" t="str">
        <f t="shared" si="59"/>
        <v>PRIME</v>
      </c>
      <c r="H60" s="1077" t="s">
        <v>486</v>
      </c>
      <c r="I60" s="990" t="s">
        <v>468</v>
      </c>
      <c r="J60" s="1014" t="s">
        <v>473</v>
      </c>
      <c r="K60" s="1011" t="s">
        <v>487</v>
      </c>
      <c r="L60" s="1078"/>
      <c r="M60" s="1079"/>
      <c r="N60" s="1080"/>
      <c r="O60" s="1080"/>
      <c r="P60" s="1079"/>
      <c r="Q60" s="1079"/>
      <c r="R60" s="1078"/>
      <c r="S60" s="1078"/>
      <c r="T60" s="1079"/>
      <c r="U60" s="1080"/>
      <c r="V60" s="1080"/>
      <c r="W60" s="1079"/>
      <c r="X60" s="1079"/>
      <c r="Y60" s="1078"/>
      <c r="Z60" s="1078"/>
      <c r="AA60" s="1078"/>
      <c r="AB60" s="1080"/>
      <c r="AC60" s="1080"/>
      <c r="AD60" s="1079"/>
      <c r="AE60" s="1079"/>
      <c r="AF60" s="1078">
        <v>1</v>
      </c>
      <c r="AG60" s="1078">
        <v>1</v>
      </c>
      <c r="AH60" s="1078">
        <v>1</v>
      </c>
      <c r="AI60" s="1080"/>
      <c r="AJ60" s="1080"/>
      <c r="AK60" s="1079"/>
      <c r="AL60" s="1079">
        <v>1</v>
      </c>
      <c r="AM60" s="1078">
        <v>1</v>
      </c>
      <c r="AN60" s="1078">
        <v>1</v>
      </c>
      <c r="AO60" s="1079">
        <v>1</v>
      </c>
      <c r="AP60" s="1080"/>
      <c r="AQ60" s="1080"/>
      <c r="AR60" s="1079"/>
      <c r="AS60" s="1079">
        <v>1</v>
      </c>
      <c r="AT60" s="1078">
        <v>1</v>
      </c>
      <c r="AU60" s="1078">
        <v>1</v>
      </c>
      <c r="AV60" s="1079">
        <v>1</v>
      </c>
      <c r="AW60" s="1080"/>
      <c r="AX60" s="1080"/>
      <c r="AY60" s="1079"/>
      <c r="AZ60" s="1079">
        <v>1</v>
      </c>
      <c r="BA60" s="1078">
        <v>1</v>
      </c>
      <c r="BB60" s="1078">
        <v>1</v>
      </c>
      <c r="BC60" s="1079">
        <v>1</v>
      </c>
      <c r="BD60" s="1080"/>
      <c r="BE60" s="1080"/>
      <c r="BF60" s="1079"/>
      <c r="BG60" s="1079">
        <v>1</v>
      </c>
      <c r="BH60" s="1078">
        <v>1</v>
      </c>
      <c r="BI60" s="1078">
        <v>1</v>
      </c>
      <c r="BJ60" s="1079">
        <v>1</v>
      </c>
      <c r="BK60" s="1080"/>
      <c r="BL60" s="1079"/>
      <c r="BM60" s="1079">
        <v>1</v>
      </c>
      <c r="BN60" s="1078">
        <v>1</v>
      </c>
      <c r="BO60" s="1078">
        <v>1</v>
      </c>
      <c r="BP60" s="1079">
        <v>1</v>
      </c>
      <c r="BQ60" s="1080"/>
      <c r="BR60" s="1166"/>
      <c r="BS60" s="1085">
        <f t="shared" si="63"/>
        <v>23</v>
      </c>
      <c r="BT60" s="1088"/>
      <c r="BU60" s="1095"/>
      <c r="BV60" s="1088">
        <v>3.2</v>
      </c>
      <c r="BW60" s="999">
        <v>1.6</v>
      </c>
      <c r="BX60" s="1089">
        <f>(BV60*$BY$9)+(BW60*$BZ$9)</f>
        <v>2.5154165289863055</v>
      </c>
      <c r="BY60" s="1090">
        <f t="shared" si="60"/>
        <v>73.600000000000009</v>
      </c>
      <c r="BZ60" s="1091">
        <f t="shared" si="61"/>
        <v>36.800000000000004</v>
      </c>
      <c r="CA60" s="1092">
        <f>BS60*BX60</f>
        <v>57.854580166685025</v>
      </c>
      <c r="CB60" s="1096">
        <v>3200</v>
      </c>
      <c r="CC60" s="1096">
        <f>(CB60/30)*K60</f>
        <v>533.33333333333337</v>
      </c>
      <c r="CD60" s="1097"/>
      <c r="CE60" s="1097"/>
      <c r="CF60" s="2027"/>
      <c r="CG60" s="1006">
        <f t="shared" si="64"/>
        <v>12266.666666666668</v>
      </c>
      <c r="CH60" s="2027"/>
      <c r="CI60" s="1075"/>
      <c r="CJ60" s="982"/>
      <c r="CK60" s="982"/>
      <c r="CL60" s="982"/>
      <c r="CM60" s="875"/>
      <c r="CN60" s="984"/>
      <c r="CO60" s="985"/>
      <c r="CP60" s="986"/>
      <c r="CQ60" s="984"/>
      <c r="CR60" s="985"/>
      <c r="CS60" s="986"/>
      <c r="CT60" s="984"/>
      <c r="CU60" s="985"/>
      <c r="CV60" s="986"/>
      <c r="CW60" s="984"/>
      <c r="CX60" s="985"/>
      <c r="CY60" s="986"/>
      <c r="CZ60" s="984"/>
      <c r="DA60" s="985"/>
      <c r="DB60" s="986"/>
      <c r="DC60" s="984"/>
      <c r="DD60" s="985"/>
      <c r="DE60" s="986"/>
      <c r="DF60" s="984"/>
      <c r="DG60" s="985"/>
      <c r="DH60" s="986"/>
      <c r="DI60" s="984"/>
      <c r="DJ60" s="985"/>
      <c r="DK60" s="986"/>
      <c r="DL60" s="984"/>
      <c r="DM60" s="985"/>
      <c r="DN60" s="986"/>
      <c r="DO60" s="984"/>
      <c r="DP60" s="985"/>
      <c r="DQ60" s="986"/>
      <c r="DR60" s="984"/>
      <c r="DS60" s="985"/>
      <c r="DT60" s="986"/>
      <c r="DU60" s="1076"/>
      <c r="DV60" s="1076"/>
      <c r="DW60" s="1076"/>
      <c r="DX60" s="1076"/>
      <c r="DY60" s="1076"/>
      <c r="DZ60" s="1076"/>
      <c r="EA60" s="1076"/>
    </row>
    <row r="61" spans="1:131" ht="20.25" customHeight="1">
      <c r="C61" s="1098" t="s">
        <v>493</v>
      </c>
      <c r="D61" s="1009">
        <v>0.875</v>
      </c>
      <c r="E61" s="1010" t="s">
        <v>485</v>
      </c>
      <c r="F61" s="1010" t="s">
        <v>305</v>
      </c>
      <c r="G61" s="1011" t="str">
        <f>IF(D61&lt;=0.541,"DAY",(IF(D61&lt;=0.74930556,"EARLY",(IF(D61&lt;=0.97916667,"PRIME","LATE")))))</f>
        <v>PRIME</v>
      </c>
      <c r="H61" s="1077" t="s">
        <v>486</v>
      </c>
      <c r="I61" s="1011" t="s">
        <v>468</v>
      </c>
      <c r="J61" s="1014" t="s">
        <v>473</v>
      </c>
      <c r="K61" s="1011" t="s">
        <v>494</v>
      </c>
      <c r="L61" s="1078"/>
      <c r="M61" s="1079"/>
      <c r="N61" s="1080"/>
      <c r="O61" s="1080"/>
      <c r="P61" s="1079"/>
      <c r="Q61" s="1079"/>
      <c r="R61" s="1078"/>
      <c r="S61" s="1078"/>
      <c r="T61" s="1079"/>
      <c r="U61" s="1080"/>
      <c r="V61" s="1080"/>
      <c r="W61" s="1079"/>
      <c r="X61" s="1079"/>
      <c r="Y61" s="1078"/>
      <c r="Z61" s="1079"/>
      <c r="AA61" s="1078"/>
      <c r="AB61" s="1080"/>
      <c r="AC61" s="1080"/>
      <c r="AD61" s="1079"/>
      <c r="AE61" s="1079"/>
      <c r="AF61" s="1078"/>
      <c r="AG61" s="1079">
        <v>1</v>
      </c>
      <c r="AH61" s="1079"/>
      <c r="AI61" s="1080"/>
      <c r="AJ61" s="1080"/>
      <c r="AK61" s="1079"/>
      <c r="AL61" s="1079"/>
      <c r="AM61" s="1079">
        <v>1</v>
      </c>
      <c r="AN61" s="1079">
        <v>1</v>
      </c>
      <c r="AO61" s="1079"/>
      <c r="AP61" s="1080"/>
      <c r="AQ61" s="1080"/>
      <c r="AR61" s="1079"/>
      <c r="AS61" s="1079"/>
      <c r="AT61" s="1079">
        <v>1</v>
      </c>
      <c r="AU61" s="1079">
        <v>1</v>
      </c>
      <c r="AV61" s="1079"/>
      <c r="AW61" s="1080"/>
      <c r="AX61" s="1080"/>
      <c r="AY61" s="1079"/>
      <c r="AZ61" s="1079"/>
      <c r="BA61" s="1079">
        <v>1</v>
      </c>
      <c r="BB61" s="1079">
        <v>1</v>
      </c>
      <c r="BC61" s="1079"/>
      <c r="BD61" s="1080"/>
      <c r="BE61" s="1080"/>
      <c r="BF61" s="1079"/>
      <c r="BG61" s="1079"/>
      <c r="BH61" s="1079">
        <v>1</v>
      </c>
      <c r="BI61" s="1079">
        <v>1</v>
      </c>
      <c r="BJ61" s="1079"/>
      <c r="BK61" s="1080"/>
      <c r="BL61" s="1079"/>
      <c r="BM61" s="1079"/>
      <c r="BN61" s="1079">
        <v>1</v>
      </c>
      <c r="BO61" s="1079">
        <v>1</v>
      </c>
      <c r="BP61" s="1079"/>
      <c r="BQ61" s="1080"/>
      <c r="BR61" s="1166"/>
      <c r="BS61" s="1085">
        <f t="shared" si="63"/>
        <v>11</v>
      </c>
      <c r="BT61" s="1088"/>
      <c r="BU61" s="1095"/>
      <c r="BV61" s="1088">
        <v>3.2</v>
      </c>
      <c r="BW61" s="999">
        <v>1.6</v>
      </c>
      <c r="BX61" s="1089">
        <f>(BV61*$BY$9)+(BW61*$BZ$9)</f>
        <v>2.5154165289863055</v>
      </c>
      <c r="BY61" s="1090">
        <f t="shared" si="60"/>
        <v>35.200000000000003</v>
      </c>
      <c r="BZ61" s="1091">
        <f t="shared" si="61"/>
        <v>17.600000000000001</v>
      </c>
      <c r="CA61" s="1092">
        <f t="shared" si="62"/>
        <v>27.669581818849359</v>
      </c>
      <c r="CB61" s="1096">
        <v>3200</v>
      </c>
      <c r="CC61" s="1096">
        <f>(CB61/30)*K61</f>
        <v>1066.6666666666667</v>
      </c>
      <c r="CD61" s="1097"/>
      <c r="CE61" s="1097"/>
      <c r="CF61" s="2028"/>
      <c r="CG61" s="1006">
        <f t="shared" si="64"/>
        <v>11733.333333333334</v>
      </c>
      <c r="CH61" s="2028"/>
      <c r="CI61" s="1075"/>
      <c r="CJ61" s="982"/>
      <c r="CK61" s="982"/>
      <c r="CL61" s="982"/>
      <c r="CM61" s="875"/>
      <c r="CN61" s="984"/>
      <c r="CO61" s="985"/>
      <c r="CP61" s="986"/>
      <c r="CQ61" s="984"/>
      <c r="CR61" s="985"/>
      <c r="CS61" s="986"/>
      <c r="CT61" s="984"/>
      <c r="CU61" s="985"/>
      <c r="CV61" s="986"/>
      <c r="CW61" s="984"/>
      <c r="CX61" s="985"/>
      <c r="CY61" s="986"/>
      <c r="CZ61" s="984"/>
      <c r="DA61" s="985"/>
      <c r="DB61" s="986"/>
      <c r="DC61" s="984"/>
      <c r="DD61" s="985"/>
      <c r="DE61" s="986"/>
      <c r="DF61" s="984"/>
      <c r="DG61" s="985"/>
      <c r="DH61" s="986"/>
      <c r="DI61" s="984"/>
      <c r="DJ61" s="985"/>
      <c r="DK61" s="986"/>
      <c r="DL61" s="984"/>
      <c r="DM61" s="985"/>
      <c r="DN61" s="986"/>
      <c r="DO61" s="984"/>
      <c r="DP61" s="985"/>
      <c r="DQ61" s="986"/>
      <c r="DR61" s="984"/>
      <c r="DS61" s="985"/>
      <c r="DT61" s="986"/>
      <c r="DU61" s="1076"/>
      <c r="DV61" s="1076"/>
      <c r="DW61" s="1076"/>
      <c r="DX61" s="1076"/>
      <c r="DY61" s="1076"/>
      <c r="DZ61" s="1076"/>
      <c r="EA61" s="1076"/>
    </row>
    <row r="62" spans="1:131" ht="25.35" customHeight="1">
      <c r="C62" s="2018" t="s">
        <v>383</v>
      </c>
      <c r="D62" s="2019"/>
      <c r="E62" s="2019"/>
      <c r="F62" s="2019"/>
      <c r="G62" s="2019"/>
      <c r="H62" s="2019"/>
      <c r="I62" s="2019"/>
      <c r="J62" s="2019"/>
      <c r="K62" s="2021"/>
      <c r="L62" s="1018">
        <f t="shared" ref="L62:AP62" si="65">SUM(L57:L61)</f>
        <v>0</v>
      </c>
      <c r="M62" s="1018">
        <f t="shared" si="65"/>
        <v>0</v>
      </c>
      <c r="N62" s="1018">
        <f t="shared" si="65"/>
        <v>0</v>
      </c>
      <c r="O62" s="1018">
        <f t="shared" si="65"/>
        <v>0</v>
      </c>
      <c r="P62" s="1018">
        <f t="shared" si="65"/>
        <v>0</v>
      </c>
      <c r="Q62" s="1018">
        <f t="shared" si="65"/>
        <v>0</v>
      </c>
      <c r="R62" s="1018">
        <f t="shared" si="65"/>
        <v>0</v>
      </c>
      <c r="S62" s="1018">
        <f t="shared" si="65"/>
        <v>0</v>
      </c>
      <c r="T62" s="1018">
        <f t="shared" si="65"/>
        <v>0</v>
      </c>
      <c r="U62" s="1018">
        <f t="shared" si="65"/>
        <v>0</v>
      </c>
      <c r="V62" s="1018">
        <f t="shared" si="65"/>
        <v>0</v>
      </c>
      <c r="W62" s="1018">
        <f t="shared" si="65"/>
        <v>0</v>
      </c>
      <c r="X62" s="1018">
        <f t="shared" si="65"/>
        <v>0</v>
      </c>
      <c r="Y62" s="1018">
        <f t="shared" si="65"/>
        <v>0</v>
      </c>
      <c r="Z62" s="1018">
        <f t="shared" si="65"/>
        <v>0</v>
      </c>
      <c r="AA62" s="1018">
        <f t="shared" si="65"/>
        <v>0</v>
      </c>
      <c r="AB62" s="1018">
        <f t="shared" si="65"/>
        <v>0</v>
      </c>
      <c r="AC62" s="1018">
        <f t="shared" si="65"/>
        <v>0</v>
      </c>
      <c r="AD62" s="1018">
        <f t="shared" si="65"/>
        <v>0</v>
      </c>
      <c r="AE62" s="1018">
        <f t="shared" si="65"/>
        <v>0</v>
      </c>
      <c r="AF62" s="1018">
        <f t="shared" si="65"/>
        <v>6</v>
      </c>
      <c r="AG62" s="1018">
        <f t="shared" si="65"/>
        <v>7</v>
      </c>
      <c r="AH62" s="1018">
        <f t="shared" si="65"/>
        <v>6</v>
      </c>
      <c r="AI62" s="1018">
        <f t="shared" si="65"/>
        <v>0</v>
      </c>
      <c r="AJ62" s="1018">
        <f t="shared" si="65"/>
        <v>0</v>
      </c>
      <c r="AK62" s="1018">
        <f t="shared" si="65"/>
        <v>0</v>
      </c>
      <c r="AL62" s="1018">
        <f t="shared" si="65"/>
        <v>6</v>
      </c>
      <c r="AM62" s="1018">
        <f t="shared" si="65"/>
        <v>7</v>
      </c>
      <c r="AN62" s="1018">
        <f t="shared" si="65"/>
        <v>7</v>
      </c>
      <c r="AO62" s="1018">
        <f t="shared" si="65"/>
        <v>6</v>
      </c>
      <c r="AP62" s="1018">
        <f t="shared" si="65"/>
        <v>0</v>
      </c>
      <c r="AQ62" s="1018"/>
      <c r="AR62" s="1018">
        <f t="shared" ref="AR62:AW62" si="66">SUM(AR57:AR61)</f>
        <v>0</v>
      </c>
      <c r="AS62" s="1018">
        <f t="shared" si="66"/>
        <v>6</v>
      </c>
      <c r="AT62" s="1018">
        <f t="shared" si="66"/>
        <v>7</v>
      </c>
      <c r="AU62" s="1018">
        <f t="shared" si="66"/>
        <v>7</v>
      </c>
      <c r="AV62" s="1018">
        <f t="shared" si="66"/>
        <v>6</v>
      </c>
      <c r="AW62" s="1018">
        <f t="shared" si="66"/>
        <v>0</v>
      </c>
      <c r="AX62" s="1018"/>
      <c r="AY62" s="1018">
        <f t="shared" ref="AY62:BD62" si="67">SUM(AY57:AY61)</f>
        <v>0</v>
      </c>
      <c r="AZ62" s="1018">
        <f t="shared" si="67"/>
        <v>6</v>
      </c>
      <c r="BA62" s="1018">
        <f t="shared" si="67"/>
        <v>7</v>
      </c>
      <c r="BB62" s="1018">
        <f t="shared" si="67"/>
        <v>7</v>
      </c>
      <c r="BC62" s="1018">
        <f t="shared" si="67"/>
        <v>6</v>
      </c>
      <c r="BD62" s="1018">
        <f t="shared" si="67"/>
        <v>0</v>
      </c>
      <c r="BE62" s="1018"/>
      <c r="BF62" s="1018">
        <f t="shared" ref="BF62:BQ62" si="68">SUM(BF57:BF61)</f>
        <v>0</v>
      </c>
      <c r="BG62" s="1018">
        <f t="shared" si="68"/>
        <v>6</v>
      </c>
      <c r="BH62" s="1018">
        <f t="shared" si="68"/>
        <v>7</v>
      </c>
      <c r="BI62" s="1018">
        <f t="shared" si="68"/>
        <v>7</v>
      </c>
      <c r="BJ62" s="1018">
        <f t="shared" si="68"/>
        <v>6</v>
      </c>
      <c r="BK62" s="1018">
        <f t="shared" si="68"/>
        <v>0</v>
      </c>
      <c r="BL62" s="1018">
        <f t="shared" si="68"/>
        <v>0</v>
      </c>
      <c r="BM62" s="1018">
        <f t="shared" si="68"/>
        <v>6</v>
      </c>
      <c r="BN62" s="1018">
        <f t="shared" si="68"/>
        <v>7</v>
      </c>
      <c r="BO62" s="1018">
        <f t="shared" si="68"/>
        <v>7</v>
      </c>
      <c r="BP62" s="1018">
        <f t="shared" si="68"/>
        <v>6</v>
      </c>
      <c r="BQ62" s="1018">
        <f t="shared" si="68"/>
        <v>0</v>
      </c>
      <c r="BR62" s="1018"/>
      <c r="BS62" s="1018">
        <f>SUM(BS57:BS61)</f>
        <v>149</v>
      </c>
      <c r="BT62" s="1019"/>
      <c r="BU62" s="1019"/>
      <c r="BV62" s="1020"/>
      <c r="BW62" s="1099"/>
      <c r="BX62" s="1100"/>
      <c r="BY62" s="1020">
        <f>SUM(BY57:BY61)</f>
        <v>476.80000000000007</v>
      </c>
      <c r="BZ62" s="1020">
        <f>SUM(BZ57:BZ61)</f>
        <v>238.40000000000003</v>
      </c>
      <c r="CA62" s="1020">
        <f>SUM(CA57:CA61)</f>
        <v>374.79706281895949</v>
      </c>
      <c r="CB62" s="1024"/>
      <c r="CC62" s="1024"/>
      <c r="CD62" s="1025"/>
      <c r="CE62" s="1025"/>
      <c r="CF62" s="1026" t="s">
        <v>122</v>
      </c>
      <c r="CG62" s="1024">
        <f>SUM(CG57:CG61)</f>
        <v>50373.333333333336</v>
      </c>
      <c r="CH62" s="1024" t="s">
        <v>122</v>
      </c>
      <c r="CI62" s="1038"/>
      <c r="CJ62" s="1028" t="e">
        <f>SUM(CJ57:CJ61)</f>
        <v>#VALUE!</v>
      </c>
      <c r="CK62" s="1028" t="e">
        <f>SUM(CK57:CK61)</f>
        <v>#VALUE!</v>
      </c>
      <c r="CL62" s="1028" t="e">
        <f>SUM(CL57:CL61)</f>
        <v>#REF!</v>
      </c>
      <c r="CM62" s="1039"/>
      <c r="CN62" s="1030">
        <f t="shared" ref="CN62:DH62" si="69">SUM(CN57:CN61)</f>
        <v>0</v>
      </c>
      <c r="CO62" s="1030">
        <f t="shared" si="69"/>
        <v>0</v>
      </c>
      <c r="CP62" s="1031">
        <f t="shared" si="69"/>
        <v>0</v>
      </c>
      <c r="CQ62" s="1030">
        <f t="shared" si="69"/>
        <v>0</v>
      </c>
      <c r="CR62" s="1030">
        <f t="shared" si="69"/>
        <v>0</v>
      </c>
      <c r="CS62" s="1031">
        <f t="shared" si="69"/>
        <v>0</v>
      </c>
      <c r="CT62" s="1030">
        <f t="shared" si="69"/>
        <v>0</v>
      </c>
      <c r="CU62" s="1030">
        <f t="shared" si="69"/>
        <v>0</v>
      </c>
      <c r="CV62" s="1031">
        <f t="shared" si="69"/>
        <v>0</v>
      </c>
      <c r="CW62" s="1030">
        <f t="shared" si="69"/>
        <v>9.6000000000000014</v>
      </c>
      <c r="CX62" s="1030">
        <f t="shared" si="69"/>
        <v>4.8000000000000007</v>
      </c>
      <c r="CY62" s="1031">
        <f t="shared" si="69"/>
        <v>7.5462495869589166</v>
      </c>
      <c r="CZ62" s="1030">
        <f t="shared" si="69"/>
        <v>12.8</v>
      </c>
      <c r="DA62" s="1030">
        <f t="shared" si="69"/>
        <v>6.4</v>
      </c>
      <c r="DB62" s="1031">
        <f t="shared" si="69"/>
        <v>10.061666115945222</v>
      </c>
      <c r="DC62" s="1030">
        <f t="shared" si="69"/>
        <v>3.2</v>
      </c>
      <c r="DD62" s="1030">
        <f t="shared" si="69"/>
        <v>1.6</v>
      </c>
      <c r="DE62" s="1031">
        <f t="shared" si="69"/>
        <v>0</v>
      </c>
      <c r="DF62" s="1030">
        <f t="shared" si="69"/>
        <v>3.2</v>
      </c>
      <c r="DG62" s="1030">
        <f t="shared" si="69"/>
        <v>1.6</v>
      </c>
      <c r="DH62" s="1031">
        <f t="shared" si="69"/>
        <v>0</v>
      </c>
      <c r="DI62" s="1030"/>
      <c r="DJ62" s="1030"/>
      <c r="DK62" s="1031"/>
      <c r="DL62" s="1030"/>
      <c r="DM62" s="1030"/>
      <c r="DN62" s="1031"/>
      <c r="DO62" s="1030"/>
      <c r="DP62" s="1030"/>
      <c r="DQ62" s="1031"/>
      <c r="DR62" s="1030"/>
      <c r="DS62" s="1030"/>
      <c r="DT62" s="1031"/>
      <c r="DU62" s="1101"/>
      <c r="DV62" s="1101"/>
      <c r="DW62" s="1101"/>
      <c r="DX62" s="1101"/>
      <c r="DY62" s="1101"/>
      <c r="DZ62" s="1101"/>
      <c r="EA62" s="1101"/>
    </row>
    <row r="63" spans="1:131" ht="18.95" thickBot="1">
      <c r="CB63" s="871"/>
    </row>
    <row r="64" spans="1:131" ht="24" hidden="1" customHeight="1">
      <c r="C64" s="947" t="s">
        <v>495</v>
      </c>
      <c r="D64" s="940"/>
      <c r="E64" s="940"/>
      <c r="F64" s="940"/>
      <c r="G64" s="940"/>
      <c r="H64" s="940"/>
      <c r="I64" s="940"/>
      <c r="J64" s="940"/>
      <c r="K64" s="940"/>
      <c r="L64" s="959"/>
      <c r="M64" s="959"/>
      <c r="N64" s="959"/>
      <c r="O64" s="959"/>
      <c r="P64" s="959"/>
      <c r="Q64" s="959"/>
      <c r="R64" s="959"/>
      <c r="S64" s="959"/>
      <c r="T64" s="959"/>
      <c r="U64" s="959"/>
      <c r="V64" s="959"/>
      <c r="W64" s="959"/>
      <c r="X64" s="959"/>
      <c r="Y64" s="959"/>
      <c r="Z64" s="959"/>
      <c r="AA64" s="959"/>
      <c r="AB64" s="959"/>
      <c r="AC64" s="959"/>
      <c r="AD64" s="959"/>
      <c r="AE64" s="959"/>
      <c r="AF64" s="959"/>
      <c r="AG64" s="959"/>
      <c r="AH64" s="959"/>
      <c r="AI64" s="959"/>
      <c r="AJ64" s="959"/>
      <c r="AK64" s="959"/>
      <c r="AL64" s="959"/>
      <c r="AM64" s="959"/>
      <c r="AN64" s="959"/>
      <c r="AO64" s="959"/>
      <c r="AP64" s="959"/>
      <c r="AQ64" s="959"/>
      <c r="AR64" s="959"/>
      <c r="AS64" s="959"/>
      <c r="AT64" s="959"/>
      <c r="AU64" s="959"/>
      <c r="AV64" s="959"/>
      <c r="AW64" s="959"/>
      <c r="AX64" s="959"/>
      <c r="AY64" s="959"/>
      <c r="AZ64" s="959"/>
      <c r="BA64" s="959"/>
      <c r="BB64" s="959"/>
      <c r="BC64" s="959"/>
      <c r="BD64" s="959"/>
      <c r="BE64" s="959"/>
      <c r="BF64" s="959"/>
      <c r="BG64" s="959"/>
      <c r="BH64" s="959"/>
      <c r="BI64" s="959"/>
      <c r="BJ64" s="959"/>
      <c r="BK64" s="959"/>
      <c r="BL64" s="959"/>
      <c r="BM64" s="959"/>
      <c r="BN64" s="959"/>
      <c r="BO64" s="959"/>
      <c r="BP64" s="959"/>
      <c r="BQ64" s="959"/>
      <c r="BR64" s="959"/>
      <c r="BS64" s="959"/>
      <c r="CB64" s="1102"/>
      <c r="CC64" s="1103"/>
      <c r="CD64" s="1104" t="s">
        <v>364</v>
      </c>
      <c r="CE64" s="1104"/>
      <c r="CF64" s="1105"/>
      <c r="CG64" s="1106"/>
    </row>
    <row r="65" spans="3:86" ht="18.95" hidden="1" thickBot="1">
      <c r="C65" s="1107" t="s">
        <v>496</v>
      </c>
      <c r="D65" s="964">
        <v>0.25</v>
      </c>
      <c r="E65" s="964" t="s">
        <v>304</v>
      </c>
      <c r="F65" s="964" t="s">
        <v>305</v>
      </c>
      <c r="G65" s="966" t="s">
        <v>373</v>
      </c>
      <c r="H65" s="1063" t="s">
        <v>486</v>
      </c>
      <c r="I65" s="966" t="s">
        <v>468</v>
      </c>
      <c r="J65" s="968" t="s">
        <v>469</v>
      </c>
      <c r="K65" s="966" t="s">
        <v>470</v>
      </c>
      <c r="L65" s="1064"/>
      <c r="M65" s="1065"/>
      <c r="N65" s="1066"/>
      <c r="O65" s="1066"/>
      <c r="P65" s="1064"/>
      <c r="Q65" s="1064"/>
      <c r="R65" s="1064"/>
      <c r="S65" s="1064"/>
      <c r="T65" s="1065"/>
      <c r="U65" s="1066"/>
      <c r="V65" s="1066"/>
      <c r="W65" s="1064"/>
      <c r="X65" s="1064"/>
      <c r="Y65" s="1064"/>
      <c r="Z65" s="1064"/>
      <c r="AA65" s="1065"/>
      <c r="AB65" s="1066"/>
      <c r="AC65" s="1066"/>
      <c r="AD65" s="1064"/>
      <c r="AE65" s="1064"/>
      <c r="AF65" s="1064"/>
      <c r="AG65" s="1064"/>
      <c r="AH65" s="1065"/>
      <c r="AI65" s="1066"/>
      <c r="AJ65" s="1066"/>
      <c r="AK65" s="1064"/>
      <c r="AL65" s="1064"/>
      <c r="AM65" s="1064"/>
      <c r="AN65" s="1064"/>
      <c r="AO65" s="1065"/>
      <c r="AP65" s="1066"/>
      <c r="AQ65" s="1164"/>
      <c r="AR65" s="1164"/>
      <c r="AS65" s="1164"/>
      <c r="AT65" s="1164"/>
      <c r="AU65" s="1164"/>
      <c r="AV65" s="1164"/>
      <c r="AW65" s="1164"/>
      <c r="AX65" s="1164"/>
      <c r="AY65" s="1164"/>
      <c r="AZ65" s="1164"/>
      <c r="BA65" s="1164"/>
      <c r="BB65" s="1164"/>
      <c r="BC65" s="1164"/>
      <c r="BD65" s="1164"/>
      <c r="BE65" s="1164"/>
      <c r="BF65" s="1164"/>
      <c r="BG65" s="1164"/>
      <c r="BH65" s="1164"/>
      <c r="BI65" s="1164"/>
      <c r="BJ65" s="1164"/>
      <c r="BK65" s="1164"/>
      <c r="BL65" s="1164"/>
      <c r="BM65" s="1164"/>
      <c r="BN65" s="1164"/>
      <c r="BO65" s="1164"/>
      <c r="BP65" s="1164"/>
      <c r="BQ65" s="1164"/>
      <c r="BR65" s="1164"/>
      <c r="BS65" s="1067">
        <f t="shared" ref="BS65:BS90" si="70">SUM(L65:AP65)</f>
        <v>0</v>
      </c>
      <c r="BT65" s="1108"/>
      <c r="BU65" s="1109"/>
      <c r="BV65" s="1108">
        <v>0.7</v>
      </c>
      <c r="BW65" s="1110">
        <v>1.6</v>
      </c>
      <c r="BX65" s="976">
        <f>(BV65*$BY$9)+(BW65*$BZ$9)</f>
        <v>1.0850782024452033</v>
      </c>
      <c r="BY65" s="1111">
        <f t="shared" ref="BY65:BY90" si="71">+BS65*BV65</f>
        <v>0</v>
      </c>
      <c r="BZ65" s="1112">
        <f t="shared" ref="BZ65:BZ90" si="72">+BS65*BW65</f>
        <v>0</v>
      </c>
      <c r="CA65" s="1113">
        <f>BS65*BX65</f>
        <v>0</v>
      </c>
      <c r="CB65" s="1114">
        <v>1200</v>
      </c>
      <c r="CC65" s="1115">
        <f>(CB65/30)*K65</f>
        <v>2400</v>
      </c>
      <c r="CD65" s="1116"/>
      <c r="CE65" s="1116"/>
      <c r="CF65" s="1117">
        <v>392</v>
      </c>
      <c r="CG65" s="1118">
        <f t="shared" ref="CG65:CG90" si="73">CC65*BS65</f>
        <v>0</v>
      </c>
      <c r="CH65" s="1118">
        <f t="shared" ref="CH65:CH90" si="74">CF65*BS65</f>
        <v>0</v>
      </c>
    </row>
    <row r="66" spans="3:86" ht="18.95" hidden="1" thickBot="1">
      <c r="C66" s="1008" t="s">
        <v>497</v>
      </c>
      <c r="D66" s="1009">
        <v>0.29166666666666669</v>
      </c>
      <c r="E66" s="1010" t="s">
        <v>304</v>
      </c>
      <c r="F66" s="1010" t="s">
        <v>305</v>
      </c>
      <c r="G66" s="1011" t="s">
        <v>373</v>
      </c>
      <c r="H66" s="1077" t="s">
        <v>486</v>
      </c>
      <c r="I66" s="1011" t="s">
        <v>468</v>
      </c>
      <c r="J66" s="992" t="s">
        <v>469</v>
      </c>
      <c r="K66" s="1011" t="s">
        <v>470</v>
      </c>
      <c r="L66" s="1078"/>
      <c r="M66" s="1079"/>
      <c r="N66" s="1080"/>
      <c r="O66" s="1081"/>
      <c r="P66" s="1079"/>
      <c r="Q66" s="1079"/>
      <c r="R66" s="1078"/>
      <c r="S66" s="1078"/>
      <c r="T66" s="1079"/>
      <c r="U66" s="1080"/>
      <c r="V66" s="1080"/>
      <c r="W66" s="1079"/>
      <c r="X66" s="1079"/>
      <c r="Y66" s="1078"/>
      <c r="Z66" s="1078"/>
      <c r="AA66" s="1079"/>
      <c r="AB66" s="1080"/>
      <c r="AC66" s="1081"/>
      <c r="AD66" s="1079"/>
      <c r="AE66" s="1079"/>
      <c r="AF66" s="1078"/>
      <c r="AG66" s="1078"/>
      <c r="AH66" s="1079"/>
      <c r="AI66" s="1080"/>
      <c r="AJ66" s="1081"/>
      <c r="AK66" s="1079"/>
      <c r="AL66" s="1079"/>
      <c r="AM66" s="1078"/>
      <c r="AN66" s="1078"/>
      <c r="AO66" s="1079"/>
      <c r="AP66" s="1080"/>
      <c r="AQ66" s="1166"/>
      <c r="AR66" s="1166"/>
      <c r="AS66" s="1166"/>
      <c r="AT66" s="1166"/>
      <c r="AU66" s="1166"/>
      <c r="AV66" s="1166"/>
      <c r="AW66" s="1166"/>
      <c r="AX66" s="1166"/>
      <c r="AY66" s="1166"/>
      <c r="AZ66" s="1166"/>
      <c r="BA66" s="1166"/>
      <c r="BB66" s="1166"/>
      <c r="BC66" s="1166"/>
      <c r="BD66" s="1166"/>
      <c r="BE66" s="1166"/>
      <c r="BF66" s="1166"/>
      <c r="BG66" s="1166"/>
      <c r="BH66" s="1166"/>
      <c r="BI66" s="1166"/>
      <c r="BJ66" s="1166"/>
      <c r="BK66" s="1166"/>
      <c r="BL66" s="1166"/>
      <c r="BM66" s="1166"/>
      <c r="BN66" s="1166"/>
      <c r="BO66" s="1166"/>
      <c r="BP66" s="1166"/>
      <c r="BQ66" s="1166"/>
      <c r="BR66" s="1166"/>
      <c r="BS66" s="1085">
        <f t="shared" si="70"/>
        <v>0</v>
      </c>
      <c r="BT66" s="1119"/>
      <c r="BU66" s="1120"/>
      <c r="BV66" s="1119">
        <v>0.8</v>
      </c>
      <c r="BW66" s="1121">
        <v>3.8</v>
      </c>
      <c r="BX66" s="1089">
        <f>(BV66*$BY$9)+(BW66*$BZ$9)</f>
        <v>2.0835940081506772</v>
      </c>
      <c r="BY66" s="1122">
        <f t="shared" si="71"/>
        <v>0</v>
      </c>
      <c r="BZ66" s="1123">
        <f t="shared" si="72"/>
        <v>0</v>
      </c>
      <c r="CA66" s="1124">
        <f t="shared" ref="CA66:CA90" si="75">BS66*BX66</f>
        <v>0</v>
      </c>
      <c r="CB66" s="1125">
        <v>1000</v>
      </c>
      <c r="CC66" s="1126">
        <v>400</v>
      </c>
      <c r="CD66" s="1127">
        <v>200</v>
      </c>
      <c r="CE66" s="1127">
        <f>((CD66/30)*K66)*BX66</f>
        <v>833.43760326027086</v>
      </c>
      <c r="CF66" s="1128">
        <v>672</v>
      </c>
      <c r="CG66" s="1129">
        <f t="shared" si="73"/>
        <v>0</v>
      </c>
      <c r="CH66" s="1129">
        <f t="shared" si="74"/>
        <v>0</v>
      </c>
    </row>
    <row r="67" spans="3:86" ht="18.95" hidden="1" thickBot="1">
      <c r="C67" s="1008" t="s">
        <v>346</v>
      </c>
      <c r="D67" s="1009">
        <v>0.35416666666666669</v>
      </c>
      <c r="E67" s="1010" t="s">
        <v>475</v>
      </c>
      <c r="F67" s="1010" t="s">
        <v>305</v>
      </c>
      <c r="G67" s="1011" t="s">
        <v>373</v>
      </c>
      <c r="H67" s="1077" t="s">
        <v>486</v>
      </c>
      <c r="I67" s="990" t="s">
        <v>468</v>
      </c>
      <c r="J67" s="992" t="s">
        <v>469</v>
      </c>
      <c r="K67" s="1011" t="s">
        <v>470</v>
      </c>
      <c r="L67" s="1079"/>
      <c r="M67" s="1079"/>
      <c r="N67" s="1080"/>
      <c r="O67" s="1081"/>
      <c r="P67" s="1079"/>
      <c r="Q67" s="1079"/>
      <c r="R67" s="1079"/>
      <c r="S67" s="1079"/>
      <c r="T67" s="1079"/>
      <c r="U67" s="1080"/>
      <c r="V67" s="1080"/>
      <c r="W67" s="1079"/>
      <c r="X67" s="1079"/>
      <c r="Y67" s="1079"/>
      <c r="Z67" s="1079"/>
      <c r="AA67" s="1079"/>
      <c r="AB67" s="1080"/>
      <c r="AC67" s="1081"/>
      <c r="AD67" s="1079"/>
      <c r="AE67" s="1079"/>
      <c r="AF67" s="1079"/>
      <c r="AG67" s="1079"/>
      <c r="AH67" s="1079"/>
      <c r="AI67" s="1080"/>
      <c r="AJ67" s="1081"/>
      <c r="AK67" s="1079"/>
      <c r="AL67" s="1079"/>
      <c r="AM67" s="1079"/>
      <c r="AN67" s="1079"/>
      <c r="AO67" s="1079"/>
      <c r="AP67" s="1080"/>
      <c r="AQ67" s="1166"/>
      <c r="AR67" s="1166"/>
      <c r="AS67" s="1166"/>
      <c r="AT67" s="1166"/>
      <c r="AU67" s="1166"/>
      <c r="AV67" s="1166"/>
      <c r="AW67" s="1166"/>
      <c r="AX67" s="1166"/>
      <c r="AY67" s="1166"/>
      <c r="AZ67" s="1166"/>
      <c r="BA67" s="1166"/>
      <c r="BB67" s="1166"/>
      <c r="BC67" s="1166"/>
      <c r="BD67" s="1166"/>
      <c r="BE67" s="1166"/>
      <c r="BF67" s="1166"/>
      <c r="BG67" s="1166"/>
      <c r="BH67" s="1166"/>
      <c r="BI67" s="1166"/>
      <c r="BJ67" s="1166"/>
      <c r="BK67" s="1166"/>
      <c r="BL67" s="1166"/>
      <c r="BM67" s="1166"/>
      <c r="BN67" s="1166"/>
      <c r="BO67" s="1166"/>
      <c r="BP67" s="1166"/>
      <c r="BQ67" s="1166"/>
      <c r="BR67" s="1166"/>
      <c r="BS67" s="1085">
        <f t="shared" si="70"/>
        <v>0</v>
      </c>
      <c r="BT67" s="1119"/>
      <c r="BU67" s="1120"/>
      <c r="BV67" s="1119">
        <v>0.5</v>
      </c>
      <c r="BW67" s="1121">
        <v>4</v>
      </c>
      <c r="BX67" s="1089">
        <f t="shared" ref="BX67:BX90" si="76">(BV67*$BY$9)+(BW67*$BZ$9)</f>
        <v>1.9975263428424568</v>
      </c>
      <c r="BY67" s="1122">
        <f t="shared" si="71"/>
        <v>0</v>
      </c>
      <c r="BZ67" s="1123">
        <f t="shared" si="72"/>
        <v>0</v>
      </c>
      <c r="CA67" s="1124">
        <f t="shared" si="75"/>
        <v>0</v>
      </c>
      <c r="CB67" s="1125">
        <v>2000</v>
      </c>
      <c r="CC67" s="1126">
        <f t="shared" ref="CC67:CC90" si="77">(CB67/30)*K67</f>
        <v>4000.0000000000005</v>
      </c>
      <c r="CD67" s="1127"/>
      <c r="CE67" s="1127"/>
      <c r="CF67" s="1128">
        <v>420</v>
      </c>
      <c r="CG67" s="1129">
        <f t="shared" si="73"/>
        <v>0</v>
      </c>
      <c r="CH67" s="1129">
        <f t="shared" si="74"/>
        <v>0</v>
      </c>
    </row>
    <row r="68" spans="3:86" ht="18.95" hidden="1" thickBot="1">
      <c r="C68" s="1008" t="s">
        <v>347</v>
      </c>
      <c r="D68" s="1009">
        <v>0.5</v>
      </c>
      <c r="E68" s="1010" t="s">
        <v>304</v>
      </c>
      <c r="F68" s="1010" t="s">
        <v>305</v>
      </c>
      <c r="G68" s="1011" t="s">
        <v>386</v>
      </c>
      <c r="H68" s="1077"/>
      <c r="I68" s="990" t="s">
        <v>468</v>
      </c>
      <c r="J68" s="992" t="s">
        <v>469</v>
      </c>
      <c r="K68" s="1011" t="s">
        <v>470</v>
      </c>
      <c r="L68" s="1079"/>
      <c r="M68" s="1079"/>
      <c r="N68" s="1080"/>
      <c r="O68" s="1081"/>
      <c r="P68" s="1079"/>
      <c r="Q68" s="1079"/>
      <c r="R68" s="1079"/>
      <c r="S68" s="1079"/>
      <c r="T68" s="1079"/>
      <c r="U68" s="1080"/>
      <c r="V68" s="1080"/>
      <c r="W68" s="1079"/>
      <c r="X68" s="1079"/>
      <c r="Y68" s="1079"/>
      <c r="Z68" s="1079"/>
      <c r="AA68" s="1079"/>
      <c r="AB68" s="1080"/>
      <c r="AC68" s="1081"/>
      <c r="AD68" s="1079"/>
      <c r="AE68" s="1079"/>
      <c r="AF68" s="1079"/>
      <c r="AG68" s="1079"/>
      <c r="AH68" s="1079"/>
      <c r="AI68" s="1080"/>
      <c r="AJ68" s="1081"/>
      <c r="AK68" s="1079"/>
      <c r="AL68" s="1079"/>
      <c r="AM68" s="1079"/>
      <c r="AN68" s="1079"/>
      <c r="AO68" s="1079"/>
      <c r="AP68" s="1080"/>
      <c r="AQ68" s="1166"/>
      <c r="AR68" s="1166"/>
      <c r="AS68" s="1166"/>
      <c r="AT68" s="1166"/>
      <c r="AU68" s="1166"/>
      <c r="AV68" s="1166"/>
      <c r="AW68" s="1166"/>
      <c r="AX68" s="1166"/>
      <c r="AY68" s="1166"/>
      <c r="AZ68" s="1166"/>
      <c r="BA68" s="1166"/>
      <c r="BB68" s="1166"/>
      <c r="BC68" s="1166"/>
      <c r="BD68" s="1166"/>
      <c r="BE68" s="1166"/>
      <c r="BF68" s="1166"/>
      <c r="BG68" s="1166"/>
      <c r="BH68" s="1166"/>
      <c r="BI68" s="1166"/>
      <c r="BJ68" s="1166"/>
      <c r="BK68" s="1166"/>
      <c r="BL68" s="1166"/>
      <c r="BM68" s="1166"/>
      <c r="BN68" s="1166"/>
      <c r="BO68" s="1166"/>
      <c r="BP68" s="1166"/>
      <c r="BQ68" s="1166"/>
      <c r="BR68" s="1166"/>
      <c r="BS68" s="1085">
        <f t="shared" si="70"/>
        <v>0</v>
      </c>
      <c r="BT68" s="1119"/>
      <c r="BU68" s="1120"/>
      <c r="BV68" s="1119">
        <v>0.6</v>
      </c>
      <c r="BW68" s="1121">
        <v>4.4000000000000004</v>
      </c>
      <c r="BX68" s="1089">
        <f t="shared" si="76"/>
        <v>2.2258857436575248</v>
      </c>
      <c r="BY68" s="1122">
        <f t="shared" si="71"/>
        <v>0</v>
      </c>
      <c r="BZ68" s="1123">
        <f t="shared" si="72"/>
        <v>0</v>
      </c>
      <c r="CA68" s="1124">
        <f t="shared" si="75"/>
        <v>0</v>
      </c>
      <c r="CB68" s="1125">
        <v>2000</v>
      </c>
      <c r="CC68" s="1126">
        <f t="shared" si="77"/>
        <v>4000.0000000000005</v>
      </c>
      <c r="CD68" s="1127"/>
      <c r="CE68" s="1127"/>
      <c r="CF68" s="1128">
        <v>504</v>
      </c>
      <c r="CG68" s="1129">
        <f t="shared" si="73"/>
        <v>0</v>
      </c>
      <c r="CH68" s="1129">
        <f t="shared" si="74"/>
        <v>0</v>
      </c>
    </row>
    <row r="69" spans="3:86" ht="18.95" hidden="1" thickBot="1">
      <c r="C69" s="1098" t="s">
        <v>348</v>
      </c>
      <c r="D69" s="1009">
        <v>0.58333333333333337</v>
      </c>
      <c r="E69" s="1010" t="s">
        <v>475</v>
      </c>
      <c r="F69" s="1010" t="s">
        <v>305</v>
      </c>
      <c r="G69" s="1011" t="s">
        <v>386</v>
      </c>
      <c r="H69" s="1077"/>
      <c r="I69" s="990" t="s">
        <v>468</v>
      </c>
      <c r="J69" s="992" t="s">
        <v>469</v>
      </c>
      <c r="K69" s="1011" t="s">
        <v>470</v>
      </c>
      <c r="L69" s="1079"/>
      <c r="M69" s="1079"/>
      <c r="N69" s="1080"/>
      <c r="O69" s="1081"/>
      <c r="P69" s="1079"/>
      <c r="Q69" s="1079"/>
      <c r="R69" s="1079"/>
      <c r="S69" s="1079"/>
      <c r="T69" s="1079"/>
      <c r="U69" s="1080"/>
      <c r="V69" s="1080"/>
      <c r="W69" s="1079"/>
      <c r="X69" s="1079"/>
      <c r="Y69" s="1079"/>
      <c r="Z69" s="1079"/>
      <c r="AA69" s="1079"/>
      <c r="AB69" s="1080"/>
      <c r="AC69" s="1081"/>
      <c r="AD69" s="1079"/>
      <c r="AE69" s="1079"/>
      <c r="AF69" s="1079"/>
      <c r="AG69" s="1079"/>
      <c r="AH69" s="1079"/>
      <c r="AI69" s="1080"/>
      <c r="AJ69" s="1081"/>
      <c r="AK69" s="1079"/>
      <c r="AL69" s="1079"/>
      <c r="AM69" s="1079"/>
      <c r="AN69" s="1079"/>
      <c r="AO69" s="1079"/>
      <c r="AP69" s="1080"/>
      <c r="AQ69" s="1166"/>
      <c r="AR69" s="1166"/>
      <c r="AS69" s="1166"/>
      <c r="AT69" s="1166"/>
      <c r="AU69" s="1166"/>
      <c r="AV69" s="1166"/>
      <c r="AW69" s="1166"/>
      <c r="AX69" s="1166"/>
      <c r="AY69" s="1166"/>
      <c r="AZ69" s="1166"/>
      <c r="BA69" s="1166"/>
      <c r="BB69" s="1166"/>
      <c r="BC69" s="1166"/>
      <c r="BD69" s="1166"/>
      <c r="BE69" s="1166"/>
      <c r="BF69" s="1166"/>
      <c r="BG69" s="1166"/>
      <c r="BH69" s="1166"/>
      <c r="BI69" s="1166"/>
      <c r="BJ69" s="1166"/>
      <c r="BK69" s="1166"/>
      <c r="BL69" s="1166"/>
      <c r="BM69" s="1166"/>
      <c r="BN69" s="1166"/>
      <c r="BO69" s="1166"/>
      <c r="BP69" s="1166"/>
      <c r="BQ69" s="1166"/>
      <c r="BR69" s="1166"/>
      <c r="BS69" s="1085">
        <f t="shared" si="70"/>
        <v>0</v>
      </c>
      <c r="BT69" s="1119"/>
      <c r="BU69" s="1120"/>
      <c r="BV69" s="1119">
        <v>0.7</v>
      </c>
      <c r="BW69" s="1121">
        <v>3.3</v>
      </c>
      <c r="BX69" s="1089">
        <f t="shared" si="76"/>
        <v>1.8124481403972537</v>
      </c>
      <c r="BY69" s="1122">
        <f t="shared" si="71"/>
        <v>0</v>
      </c>
      <c r="BZ69" s="1123">
        <f t="shared" si="72"/>
        <v>0</v>
      </c>
      <c r="CA69" s="1124">
        <f t="shared" si="75"/>
        <v>0</v>
      </c>
      <c r="CB69" s="1125">
        <v>2000</v>
      </c>
      <c r="CC69" s="1126">
        <f t="shared" si="77"/>
        <v>4000.0000000000005</v>
      </c>
      <c r="CD69" s="1127"/>
      <c r="CE69" s="1127"/>
      <c r="CF69" s="1128">
        <v>560</v>
      </c>
      <c r="CG69" s="1129">
        <f t="shared" si="73"/>
        <v>0</v>
      </c>
      <c r="CH69" s="1129">
        <f t="shared" si="74"/>
        <v>0</v>
      </c>
    </row>
    <row r="70" spans="3:86" ht="18.95" hidden="1" thickBot="1">
      <c r="C70" s="1098" t="s">
        <v>498</v>
      </c>
      <c r="D70" s="1009">
        <v>0.72916666666666663</v>
      </c>
      <c r="E70" s="1010" t="s">
        <v>499</v>
      </c>
      <c r="F70" s="1010" t="s">
        <v>305</v>
      </c>
      <c r="G70" s="1011" t="s">
        <v>386</v>
      </c>
      <c r="H70" s="1077"/>
      <c r="I70" s="990" t="s">
        <v>468</v>
      </c>
      <c r="J70" s="992" t="s">
        <v>469</v>
      </c>
      <c r="K70" s="1011" t="s">
        <v>470</v>
      </c>
      <c r="L70" s="1079"/>
      <c r="M70" s="1079"/>
      <c r="N70" s="1080"/>
      <c r="O70" s="1081"/>
      <c r="P70" s="1079"/>
      <c r="Q70" s="1079"/>
      <c r="R70" s="1079"/>
      <c r="S70" s="1079"/>
      <c r="T70" s="1079"/>
      <c r="U70" s="1080"/>
      <c r="V70" s="1080"/>
      <c r="W70" s="1079"/>
      <c r="X70" s="1079"/>
      <c r="Y70" s="1079"/>
      <c r="Z70" s="1079"/>
      <c r="AA70" s="1079"/>
      <c r="AB70" s="1080"/>
      <c r="AC70" s="1081"/>
      <c r="AD70" s="1079"/>
      <c r="AE70" s="1079"/>
      <c r="AF70" s="1079"/>
      <c r="AG70" s="1079"/>
      <c r="AH70" s="1079"/>
      <c r="AI70" s="1080"/>
      <c r="AJ70" s="1081"/>
      <c r="AK70" s="1079"/>
      <c r="AL70" s="1079"/>
      <c r="AM70" s="1079"/>
      <c r="AN70" s="1079"/>
      <c r="AO70" s="1079"/>
      <c r="AP70" s="1080"/>
      <c r="AQ70" s="1166"/>
      <c r="AR70" s="1166"/>
      <c r="AS70" s="1166"/>
      <c r="AT70" s="1166"/>
      <c r="AU70" s="1166"/>
      <c r="AV70" s="1166"/>
      <c r="AW70" s="1166"/>
      <c r="AX70" s="1166"/>
      <c r="AY70" s="1166"/>
      <c r="AZ70" s="1166"/>
      <c r="BA70" s="1166"/>
      <c r="BB70" s="1166"/>
      <c r="BC70" s="1166"/>
      <c r="BD70" s="1166"/>
      <c r="BE70" s="1166"/>
      <c r="BF70" s="1166"/>
      <c r="BG70" s="1166"/>
      <c r="BH70" s="1166"/>
      <c r="BI70" s="1166"/>
      <c r="BJ70" s="1166"/>
      <c r="BK70" s="1166"/>
      <c r="BL70" s="1166"/>
      <c r="BM70" s="1166"/>
      <c r="BN70" s="1166"/>
      <c r="BO70" s="1166"/>
      <c r="BP70" s="1166"/>
      <c r="BQ70" s="1166"/>
      <c r="BR70" s="1166"/>
      <c r="BS70" s="1085">
        <f t="shared" si="70"/>
        <v>0</v>
      </c>
      <c r="BT70" s="1119"/>
      <c r="BU70" s="1120"/>
      <c r="BV70" s="1119">
        <v>0.1</v>
      </c>
      <c r="BW70" s="1121">
        <v>2.2999999999999998</v>
      </c>
      <c r="BX70" s="1089">
        <f t="shared" si="76"/>
        <v>1.0413022726438299</v>
      </c>
      <c r="BY70" s="1122">
        <f t="shared" si="71"/>
        <v>0</v>
      </c>
      <c r="BZ70" s="1123">
        <f t="shared" si="72"/>
        <v>0</v>
      </c>
      <c r="CA70" s="1124">
        <f t="shared" si="75"/>
        <v>0</v>
      </c>
      <c r="CB70" s="1125">
        <v>2000</v>
      </c>
      <c r="CC70" s="1126">
        <f t="shared" si="77"/>
        <v>4000.0000000000005</v>
      </c>
      <c r="CD70" s="1127"/>
      <c r="CE70" s="1127"/>
      <c r="CF70" s="1128">
        <v>560</v>
      </c>
      <c r="CG70" s="1129">
        <f t="shared" si="73"/>
        <v>0</v>
      </c>
      <c r="CH70" s="1129">
        <f t="shared" si="74"/>
        <v>0</v>
      </c>
    </row>
    <row r="71" spans="3:86" ht="18.95" hidden="1" thickBot="1">
      <c r="C71" s="1098" t="s">
        <v>352</v>
      </c>
      <c r="D71" s="1009">
        <v>0.79166666666666663</v>
      </c>
      <c r="E71" s="1010" t="s">
        <v>304</v>
      </c>
      <c r="F71" s="1010" t="s">
        <v>305</v>
      </c>
      <c r="G71" s="1011" t="s">
        <v>388</v>
      </c>
      <c r="H71" s="1077"/>
      <c r="I71" s="990" t="s">
        <v>468</v>
      </c>
      <c r="J71" s="992" t="s">
        <v>469</v>
      </c>
      <c r="K71" s="1011" t="s">
        <v>470</v>
      </c>
      <c r="L71" s="1079"/>
      <c r="M71" s="1079"/>
      <c r="N71" s="1080"/>
      <c r="O71" s="1081"/>
      <c r="P71" s="1079"/>
      <c r="Q71" s="1079"/>
      <c r="R71" s="1079"/>
      <c r="S71" s="1079"/>
      <c r="T71" s="1079"/>
      <c r="U71" s="1080"/>
      <c r="V71" s="1080"/>
      <c r="W71" s="1079"/>
      <c r="X71" s="1079"/>
      <c r="Y71" s="1079"/>
      <c r="Z71" s="1079"/>
      <c r="AA71" s="1079"/>
      <c r="AB71" s="1080"/>
      <c r="AC71" s="1081"/>
      <c r="AD71" s="1079"/>
      <c r="AE71" s="1079"/>
      <c r="AF71" s="1079"/>
      <c r="AG71" s="1079"/>
      <c r="AH71" s="1079"/>
      <c r="AI71" s="1080"/>
      <c r="AJ71" s="1081"/>
      <c r="AK71" s="1079"/>
      <c r="AL71" s="1079"/>
      <c r="AM71" s="1079"/>
      <c r="AN71" s="1079"/>
      <c r="AO71" s="1079"/>
      <c r="AP71" s="1080"/>
      <c r="AQ71" s="1166"/>
      <c r="AR71" s="1166"/>
      <c r="AS71" s="1166"/>
      <c r="AT71" s="1166"/>
      <c r="AU71" s="1166"/>
      <c r="AV71" s="1166"/>
      <c r="AW71" s="1166"/>
      <c r="AX71" s="1166"/>
      <c r="AY71" s="1166"/>
      <c r="AZ71" s="1166"/>
      <c r="BA71" s="1166"/>
      <c r="BB71" s="1166"/>
      <c r="BC71" s="1166"/>
      <c r="BD71" s="1166"/>
      <c r="BE71" s="1166"/>
      <c r="BF71" s="1166"/>
      <c r="BG71" s="1166"/>
      <c r="BH71" s="1166"/>
      <c r="BI71" s="1166"/>
      <c r="BJ71" s="1166"/>
      <c r="BK71" s="1166"/>
      <c r="BL71" s="1166"/>
      <c r="BM71" s="1166"/>
      <c r="BN71" s="1166"/>
      <c r="BO71" s="1166"/>
      <c r="BP71" s="1166"/>
      <c r="BQ71" s="1166"/>
      <c r="BR71" s="1166"/>
      <c r="BS71" s="1085">
        <f t="shared" si="70"/>
        <v>0</v>
      </c>
      <c r="BT71" s="1119"/>
      <c r="BU71" s="1120"/>
      <c r="BV71" s="1119">
        <v>1.2</v>
      </c>
      <c r="BW71" s="1121">
        <v>3.7</v>
      </c>
      <c r="BX71" s="1089">
        <f t="shared" si="76"/>
        <v>2.2696616734588977</v>
      </c>
      <c r="BY71" s="1122">
        <f t="shared" si="71"/>
        <v>0</v>
      </c>
      <c r="BZ71" s="1123">
        <f t="shared" si="72"/>
        <v>0</v>
      </c>
      <c r="CA71" s="1124">
        <f t="shared" si="75"/>
        <v>0</v>
      </c>
      <c r="CB71" s="1125">
        <v>2000</v>
      </c>
      <c r="CC71" s="1126">
        <f t="shared" si="77"/>
        <v>4000.0000000000005</v>
      </c>
      <c r="CD71" s="1127"/>
      <c r="CE71" s="1127"/>
      <c r="CF71" s="1128">
        <v>1500</v>
      </c>
      <c r="CG71" s="1129">
        <f t="shared" si="73"/>
        <v>0</v>
      </c>
      <c r="CH71" s="1129">
        <f t="shared" si="74"/>
        <v>0</v>
      </c>
    </row>
    <row r="72" spans="3:86" ht="18.95" hidden="1" thickBot="1">
      <c r="C72" s="1098" t="s">
        <v>500</v>
      </c>
      <c r="D72" s="1009">
        <v>0.90625</v>
      </c>
      <c r="E72" s="1010" t="s">
        <v>322</v>
      </c>
      <c r="F72" s="1010" t="s">
        <v>305</v>
      </c>
      <c r="G72" s="1011" t="s">
        <v>388</v>
      </c>
      <c r="H72" s="1077"/>
      <c r="I72" s="990" t="s">
        <v>468</v>
      </c>
      <c r="J72" s="992" t="s">
        <v>469</v>
      </c>
      <c r="K72" s="1011" t="s">
        <v>470</v>
      </c>
      <c r="L72" s="1079"/>
      <c r="M72" s="1079"/>
      <c r="N72" s="1080"/>
      <c r="O72" s="1081"/>
      <c r="P72" s="1079"/>
      <c r="Q72" s="1079"/>
      <c r="R72" s="1079"/>
      <c r="S72" s="1079"/>
      <c r="T72" s="1079"/>
      <c r="U72" s="1080"/>
      <c r="V72" s="1080"/>
      <c r="W72" s="1079"/>
      <c r="X72" s="1079"/>
      <c r="Y72" s="1079"/>
      <c r="Z72" s="1079"/>
      <c r="AA72" s="1079"/>
      <c r="AB72" s="1080"/>
      <c r="AC72" s="1081"/>
      <c r="AD72" s="1079"/>
      <c r="AE72" s="1079"/>
      <c r="AF72" s="1079"/>
      <c r="AG72" s="1079"/>
      <c r="AH72" s="1079"/>
      <c r="AI72" s="1080"/>
      <c r="AJ72" s="1081"/>
      <c r="AK72" s="1079"/>
      <c r="AL72" s="1079"/>
      <c r="AM72" s="1079"/>
      <c r="AN72" s="1079"/>
      <c r="AO72" s="1079"/>
      <c r="AP72" s="1080"/>
      <c r="AQ72" s="1166"/>
      <c r="AR72" s="1166"/>
      <c r="AS72" s="1166"/>
      <c r="AT72" s="1166"/>
      <c r="AU72" s="1166"/>
      <c r="AV72" s="1166"/>
      <c r="AW72" s="1166"/>
      <c r="AX72" s="1166"/>
      <c r="AY72" s="1166"/>
      <c r="AZ72" s="1166"/>
      <c r="BA72" s="1166"/>
      <c r="BB72" s="1166"/>
      <c r="BC72" s="1166"/>
      <c r="BD72" s="1166"/>
      <c r="BE72" s="1166"/>
      <c r="BF72" s="1166"/>
      <c r="BG72" s="1166"/>
      <c r="BH72" s="1166"/>
      <c r="BI72" s="1166"/>
      <c r="BJ72" s="1166"/>
      <c r="BK72" s="1166"/>
      <c r="BL72" s="1166"/>
      <c r="BM72" s="1166"/>
      <c r="BN72" s="1166"/>
      <c r="BO72" s="1166"/>
      <c r="BP72" s="1166"/>
      <c r="BQ72" s="1166"/>
      <c r="BR72" s="1166"/>
      <c r="BS72" s="1085">
        <f t="shared" si="70"/>
        <v>0</v>
      </c>
      <c r="BT72" s="1119"/>
      <c r="BU72" s="1120"/>
      <c r="BV72" s="1119">
        <v>0.4</v>
      </c>
      <c r="BW72" s="1121">
        <v>1.8</v>
      </c>
      <c r="BX72" s="1089">
        <f t="shared" si="76"/>
        <v>0.99901053713698273</v>
      </c>
      <c r="BY72" s="1122">
        <f t="shared" si="71"/>
        <v>0</v>
      </c>
      <c r="BZ72" s="1123">
        <f t="shared" si="72"/>
        <v>0</v>
      </c>
      <c r="CA72" s="1124">
        <f t="shared" si="75"/>
        <v>0</v>
      </c>
      <c r="CB72" s="1125">
        <v>2000</v>
      </c>
      <c r="CC72" s="1126">
        <f t="shared" si="77"/>
        <v>4000.0000000000005</v>
      </c>
      <c r="CD72" s="1127"/>
      <c r="CE72" s="1127"/>
      <c r="CF72" s="1128">
        <v>896</v>
      </c>
      <c r="CG72" s="1129">
        <f t="shared" si="73"/>
        <v>0</v>
      </c>
      <c r="CH72" s="1129">
        <f t="shared" si="74"/>
        <v>0</v>
      </c>
    </row>
    <row r="73" spans="3:86" ht="18.95" hidden="1" thickBot="1">
      <c r="C73" s="1098" t="s">
        <v>496</v>
      </c>
      <c r="D73" s="1009">
        <v>0.25</v>
      </c>
      <c r="E73" s="1010" t="s">
        <v>304</v>
      </c>
      <c r="F73" s="1010" t="s">
        <v>305</v>
      </c>
      <c r="G73" s="1011" t="s">
        <v>373</v>
      </c>
      <c r="H73" s="1077" t="s">
        <v>486</v>
      </c>
      <c r="I73" s="1011" t="s">
        <v>468</v>
      </c>
      <c r="J73" s="1014" t="s">
        <v>473</v>
      </c>
      <c r="K73" s="1011" t="s">
        <v>474</v>
      </c>
      <c r="L73" s="1079"/>
      <c r="M73" s="1079"/>
      <c r="N73" s="1080"/>
      <c r="O73" s="1081"/>
      <c r="P73" s="1079"/>
      <c r="Q73" s="1079"/>
      <c r="R73" s="1079"/>
      <c r="S73" s="1079"/>
      <c r="T73" s="1079"/>
      <c r="U73" s="1080"/>
      <c r="V73" s="1080"/>
      <c r="W73" s="1079"/>
      <c r="X73" s="1079"/>
      <c r="Y73" s="1079"/>
      <c r="Z73" s="1079"/>
      <c r="AA73" s="1079"/>
      <c r="AB73" s="1080"/>
      <c r="AC73" s="1081"/>
      <c r="AD73" s="1079"/>
      <c r="AE73" s="1079"/>
      <c r="AF73" s="1079"/>
      <c r="AG73" s="1079"/>
      <c r="AH73" s="1079"/>
      <c r="AI73" s="1080"/>
      <c r="AJ73" s="1081"/>
      <c r="AK73" s="1079"/>
      <c r="AL73" s="1079"/>
      <c r="AM73" s="1079"/>
      <c r="AN73" s="1079"/>
      <c r="AO73" s="1079"/>
      <c r="AP73" s="1080"/>
      <c r="AQ73" s="1166"/>
      <c r="AR73" s="1166"/>
      <c r="AS73" s="1166"/>
      <c r="AT73" s="1166"/>
      <c r="AU73" s="1166"/>
      <c r="AV73" s="1166"/>
      <c r="AW73" s="1166"/>
      <c r="AX73" s="1166"/>
      <c r="AY73" s="1166"/>
      <c r="AZ73" s="1166"/>
      <c r="BA73" s="1166"/>
      <c r="BB73" s="1166"/>
      <c r="BC73" s="1166"/>
      <c r="BD73" s="1166"/>
      <c r="BE73" s="1166"/>
      <c r="BF73" s="1166"/>
      <c r="BG73" s="1166"/>
      <c r="BH73" s="1166"/>
      <c r="BI73" s="1166"/>
      <c r="BJ73" s="1166"/>
      <c r="BK73" s="1166"/>
      <c r="BL73" s="1166"/>
      <c r="BM73" s="1166"/>
      <c r="BN73" s="1166"/>
      <c r="BO73" s="1166"/>
      <c r="BP73" s="1166"/>
      <c r="BQ73" s="1166"/>
      <c r="BR73" s="1166"/>
      <c r="BS73" s="1085">
        <f t="shared" si="70"/>
        <v>0</v>
      </c>
      <c r="BT73" s="1119"/>
      <c r="BU73" s="1120"/>
      <c r="BV73" s="1119">
        <v>0.7</v>
      </c>
      <c r="BW73" s="1121">
        <v>1.6</v>
      </c>
      <c r="BX73" s="1089">
        <f>(BV73*$BY$9)+(BW73*$BZ$9)</f>
        <v>1.0850782024452033</v>
      </c>
      <c r="BY73" s="1122">
        <f t="shared" si="71"/>
        <v>0</v>
      </c>
      <c r="BZ73" s="1123">
        <f t="shared" si="72"/>
        <v>0</v>
      </c>
      <c r="CA73" s="1124">
        <f t="shared" si="75"/>
        <v>0</v>
      </c>
      <c r="CB73" s="1125">
        <v>2000</v>
      </c>
      <c r="CC73" s="1126">
        <f t="shared" si="77"/>
        <v>3000</v>
      </c>
      <c r="CD73" s="1127"/>
      <c r="CE73" s="1127"/>
      <c r="CF73" s="1128">
        <v>294</v>
      </c>
      <c r="CG73" s="1129">
        <f t="shared" si="73"/>
        <v>0</v>
      </c>
      <c r="CH73" s="1129">
        <f t="shared" si="74"/>
        <v>0</v>
      </c>
    </row>
    <row r="74" spans="3:86" ht="18.95" hidden="1" thickBot="1">
      <c r="C74" s="1008" t="s">
        <v>497</v>
      </c>
      <c r="D74" s="1009">
        <v>0.29166666666666669</v>
      </c>
      <c r="E74" s="1010" t="s">
        <v>304</v>
      </c>
      <c r="F74" s="1010" t="s">
        <v>305</v>
      </c>
      <c r="G74" s="1011" t="s">
        <v>373</v>
      </c>
      <c r="H74" s="1077" t="s">
        <v>486</v>
      </c>
      <c r="I74" s="1011" t="s">
        <v>468</v>
      </c>
      <c r="J74" s="1014" t="s">
        <v>473</v>
      </c>
      <c r="K74" s="1011" t="s">
        <v>474</v>
      </c>
      <c r="L74" s="1079"/>
      <c r="M74" s="1079"/>
      <c r="N74" s="1080"/>
      <c r="O74" s="1081"/>
      <c r="P74" s="1079"/>
      <c r="Q74" s="1079"/>
      <c r="R74" s="1079"/>
      <c r="S74" s="1079"/>
      <c r="T74" s="1079"/>
      <c r="U74" s="1080"/>
      <c r="V74" s="1080"/>
      <c r="W74" s="1079"/>
      <c r="X74" s="1079"/>
      <c r="Y74" s="1079"/>
      <c r="Z74" s="1079"/>
      <c r="AA74" s="1079"/>
      <c r="AB74" s="1080"/>
      <c r="AC74" s="1081"/>
      <c r="AD74" s="1079"/>
      <c r="AE74" s="1079"/>
      <c r="AF74" s="1079"/>
      <c r="AG74" s="1079"/>
      <c r="AH74" s="1079"/>
      <c r="AI74" s="1080"/>
      <c r="AJ74" s="1081"/>
      <c r="AK74" s="1079"/>
      <c r="AL74" s="1079"/>
      <c r="AM74" s="1079"/>
      <c r="AN74" s="1079"/>
      <c r="AO74" s="1079"/>
      <c r="AP74" s="1080"/>
      <c r="AQ74" s="1166"/>
      <c r="AR74" s="1166"/>
      <c r="AS74" s="1166"/>
      <c r="AT74" s="1166"/>
      <c r="AU74" s="1166"/>
      <c r="AV74" s="1166"/>
      <c r="AW74" s="1166"/>
      <c r="AX74" s="1166"/>
      <c r="AY74" s="1166"/>
      <c r="AZ74" s="1166"/>
      <c r="BA74" s="1166"/>
      <c r="BB74" s="1166"/>
      <c r="BC74" s="1166"/>
      <c r="BD74" s="1166"/>
      <c r="BE74" s="1166"/>
      <c r="BF74" s="1166"/>
      <c r="BG74" s="1166"/>
      <c r="BH74" s="1166"/>
      <c r="BI74" s="1166"/>
      <c r="BJ74" s="1166"/>
      <c r="BK74" s="1166"/>
      <c r="BL74" s="1166"/>
      <c r="BM74" s="1166"/>
      <c r="BN74" s="1166"/>
      <c r="BO74" s="1166"/>
      <c r="BP74" s="1166"/>
      <c r="BQ74" s="1166"/>
      <c r="BR74" s="1166"/>
      <c r="BS74" s="1085">
        <f t="shared" si="70"/>
        <v>0</v>
      </c>
      <c r="BT74" s="1119"/>
      <c r="BU74" s="1120"/>
      <c r="BV74" s="1119">
        <v>0.8</v>
      </c>
      <c r="BW74" s="1121">
        <v>3.8</v>
      </c>
      <c r="BX74" s="1089">
        <f t="shared" si="76"/>
        <v>2.0835940081506772</v>
      </c>
      <c r="BY74" s="1122">
        <f t="shared" si="71"/>
        <v>0</v>
      </c>
      <c r="BZ74" s="1123">
        <f t="shared" si="72"/>
        <v>0</v>
      </c>
      <c r="CA74" s="1124">
        <f>BS74*BX74</f>
        <v>0</v>
      </c>
      <c r="CB74" s="1125">
        <v>2000</v>
      </c>
      <c r="CC74" s="1126">
        <f t="shared" si="77"/>
        <v>3000</v>
      </c>
      <c r="CD74" s="1127"/>
      <c r="CE74" s="1127"/>
      <c r="CF74" s="1128">
        <v>504</v>
      </c>
      <c r="CG74" s="1129">
        <f t="shared" si="73"/>
        <v>0</v>
      </c>
      <c r="CH74" s="1129">
        <f t="shared" si="74"/>
        <v>0</v>
      </c>
    </row>
    <row r="75" spans="3:86" ht="18.95" hidden="1" thickBot="1">
      <c r="C75" s="1008" t="s">
        <v>346</v>
      </c>
      <c r="D75" s="1009">
        <v>0.35416666666666669</v>
      </c>
      <c r="E75" s="1010" t="s">
        <v>475</v>
      </c>
      <c r="F75" s="1010" t="s">
        <v>305</v>
      </c>
      <c r="G75" s="1011" t="s">
        <v>373</v>
      </c>
      <c r="H75" s="1077" t="s">
        <v>486</v>
      </c>
      <c r="I75" s="990" t="s">
        <v>468</v>
      </c>
      <c r="J75" s="1014" t="s">
        <v>473</v>
      </c>
      <c r="K75" s="1011" t="s">
        <v>474</v>
      </c>
      <c r="L75" s="1079"/>
      <c r="M75" s="1079"/>
      <c r="N75" s="1080"/>
      <c r="O75" s="1081"/>
      <c r="P75" s="1079"/>
      <c r="Q75" s="1079"/>
      <c r="R75" s="1079"/>
      <c r="S75" s="1079"/>
      <c r="T75" s="1079"/>
      <c r="U75" s="1080"/>
      <c r="V75" s="1080"/>
      <c r="W75" s="1079"/>
      <c r="X75" s="1079"/>
      <c r="Y75" s="1079"/>
      <c r="Z75" s="1079"/>
      <c r="AA75" s="1079"/>
      <c r="AB75" s="1080"/>
      <c r="AC75" s="1081"/>
      <c r="AD75" s="1079"/>
      <c r="AE75" s="1079"/>
      <c r="AF75" s="1079"/>
      <c r="AG75" s="1079"/>
      <c r="AH75" s="1079"/>
      <c r="AI75" s="1080"/>
      <c r="AJ75" s="1081"/>
      <c r="AK75" s="1079"/>
      <c r="AL75" s="1079"/>
      <c r="AM75" s="1079"/>
      <c r="AN75" s="1079"/>
      <c r="AO75" s="1079"/>
      <c r="AP75" s="1080"/>
      <c r="AQ75" s="1166"/>
      <c r="AR75" s="1166"/>
      <c r="AS75" s="1166"/>
      <c r="AT75" s="1166"/>
      <c r="AU75" s="1166"/>
      <c r="AV75" s="1166"/>
      <c r="AW75" s="1166"/>
      <c r="AX75" s="1166"/>
      <c r="AY75" s="1166"/>
      <c r="AZ75" s="1166"/>
      <c r="BA75" s="1166"/>
      <c r="BB75" s="1166"/>
      <c r="BC75" s="1166"/>
      <c r="BD75" s="1166"/>
      <c r="BE75" s="1166"/>
      <c r="BF75" s="1166"/>
      <c r="BG75" s="1166"/>
      <c r="BH75" s="1166"/>
      <c r="BI75" s="1166"/>
      <c r="BJ75" s="1166"/>
      <c r="BK75" s="1166"/>
      <c r="BL75" s="1166"/>
      <c r="BM75" s="1166"/>
      <c r="BN75" s="1166"/>
      <c r="BO75" s="1166"/>
      <c r="BP75" s="1166"/>
      <c r="BQ75" s="1166"/>
      <c r="BR75" s="1166"/>
      <c r="BS75" s="1085">
        <f t="shared" si="70"/>
        <v>0</v>
      </c>
      <c r="BT75" s="1119"/>
      <c r="BU75" s="1120"/>
      <c r="BV75" s="1119">
        <v>0.5</v>
      </c>
      <c r="BW75" s="1121">
        <v>4</v>
      </c>
      <c r="BX75" s="1089">
        <f t="shared" si="76"/>
        <v>1.9975263428424568</v>
      </c>
      <c r="BY75" s="1122">
        <f t="shared" si="71"/>
        <v>0</v>
      </c>
      <c r="BZ75" s="1123">
        <f t="shared" si="72"/>
        <v>0</v>
      </c>
      <c r="CA75" s="1124">
        <f t="shared" si="75"/>
        <v>0</v>
      </c>
      <c r="CB75" s="1125">
        <v>2000</v>
      </c>
      <c r="CC75" s="1126">
        <f t="shared" si="77"/>
        <v>3000</v>
      </c>
      <c r="CD75" s="1127"/>
      <c r="CE75" s="1127"/>
      <c r="CF75" s="1128">
        <v>315</v>
      </c>
      <c r="CG75" s="1129">
        <f t="shared" si="73"/>
        <v>0</v>
      </c>
      <c r="CH75" s="1129">
        <f t="shared" si="74"/>
        <v>0</v>
      </c>
    </row>
    <row r="76" spans="3:86" ht="18.95" hidden="1" thickBot="1">
      <c r="C76" s="1008" t="s">
        <v>347</v>
      </c>
      <c r="D76" s="1009">
        <v>0.5</v>
      </c>
      <c r="E76" s="1010" t="s">
        <v>304</v>
      </c>
      <c r="F76" s="1010" t="s">
        <v>305</v>
      </c>
      <c r="G76" s="1011" t="s">
        <v>386</v>
      </c>
      <c r="H76" s="1077"/>
      <c r="I76" s="990" t="s">
        <v>468</v>
      </c>
      <c r="J76" s="1014" t="s">
        <v>473</v>
      </c>
      <c r="K76" s="1011" t="s">
        <v>474</v>
      </c>
      <c r="L76" s="1079"/>
      <c r="M76" s="1079"/>
      <c r="N76" s="1080"/>
      <c r="O76" s="1081"/>
      <c r="P76" s="1079"/>
      <c r="Q76" s="1079"/>
      <c r="R76" s="1079"/>
      <c r="S76" s="1079"/>
      <c r="T76" s="1079"/>
      <c r="U76" s="1080"/>
      <c r="V76" s="1080"/>
      <c r="W76" s="1079"/>
      <c r="X76" s="1079"/>
      <c r="Y76" s="1079"/>
      <c r="Z76" s="1079"/>
      <c r="AA76" s="1079"/>
      <c r="AB76" s="1080"/>
      <c r="AC76" s="1081"/>
      <c r="AD76" s="1079"/>
      <c r="AE76" s="1079"/>
      <c r="AF76" s="1079"/>
      <c r="AG76" s="1079"/>
      <c r="AH76" s="1079"/>
      <c r="AI76" s="1080"/>
      <c r="AJ76" s="1081"/>
      <c r="AK76" s="1079"/>
      <c r="AL76" s="1079"/>
      <c r="AM76" s="1079"/>
      <c r="AN76" s="1079"/>
      <c r="AO76" s="1079"/>
      <c r="AP76" s="1080"/>
      <c r="AQ76" s="1166"/>
      <c r="AR76" s="1166"/>
      <c r="AS76" s="1166"/>
      <c r="AT76" s="1166"/>
      <c r="AU76" s="1166"/>
      <c r="AV76" s="1166"/>
      <c r="AW76" s="1166"/>
      <c r="AX76" s="1166"/>
      <c r="AY76" s="1166"/>
      <c r="AZ76" s="1166"/>
      <c r="BA76" s="1166"/>
      <c r="BB76" s="1166"/>
      <c r="BC76" s="1166"/>
      <c r="BD76" s="1166"/>
      <c r="BE76" s="1166"/>
      <c r="BF76" s="1166"/>
      <c r="BG76" s="1166"/>
      <c r="BH76" s="1166"/>
      <c r="BI76" s="1166"/>
      <c r="BJ76" s="1166"/>
      <c r="BK76" s="1166"/>
      <c r="BL76" s="1166"/>
      <c r="BM76" s="1166"/>
      <c r="BN76" s="1166"/>
      <c r="BO76" s="1166"/>
      <c r="BP76" s="1166"/>
      <c r="BQ76" s="1166"/>
      <c r="BR76" s="1166"/>
      <c r="BS76" s="1085">
        <f t="shared" si="70"/>
        <v>0</v>
      </c>
      <c r="BT76" s="1119"/>
      <c r="BU76" s="1120"/>
      <c r="BV76" s="1119">
        <v>0.6</v>
      </c>
      <c r="BW76" s="1121">
        <v>4.4000000000000004</v>
      </c>
      <c r="BX76" s="1089">
        <f t="shared" si="76"/>
        <v>2.2258857436575248</v>
      </c>
      <c r="BY76" s="1122">
        <f t="shared" si="71"/>
        <v>0</v>
      </c>
      <c r="BZ76" s="1123">
        <f t="shared" si="72"/>
        <v>0</v>
      </c>
      <c r="CA76" s="1124">
        <f t="shared" si="75"/>
        <v>0</v>
      </c>
      <c r="CB76" s="1125">
        <v>2000</v>
      </c>
      <c r="CC76" s="1126">
        <f t="shared" si="77"/>
        <v>3000</v>
      </c>
      <c r="CD76" s="1127"/>
      <c r="CE76" s="1127"/>
      <c r="CF76" s="1128">
        <v>378</v>
      </c>
      <c r="CG76" s="1129">
        <f t="shared" si="73"/>
        <v>0</v>
      </c>
      <c r="CH76" s="1129">
        <f t="shared" si="74"/>
        <v>0</v>
      </c>
    </row>
    <row r="77" spans="3:86" ht="18.95" hidden="1" thickBot="1">
      <c r="C77" s="1098" t="s">
        <v>348</v>
      </c>
      <c r="D77" s="1009">
        <v>0.58333333333333337</v>
      </c>
      <c r="E77" s="1010" t="s">
        <v>475</v>
      </c>
      <c r="F77" s="1010" t="s">
        <v>305</v>
      </c>
      <c r="G77" s="1011" t="s">
        <v>386</v>
      </c>
      <c r="H77" s="1077"/>
      <c r="I77" s="990" t="s">
        <v>468</v>
      </c>
      <c r="J77" s="1014" t="s">
        <v>473</v>
      </c>
      <c r="K77" s="1011" t="s">
        <v>474</v>
      </c>
      <c r="L77" s="1079"/>
      <c r="M77" s="1079"/>
      <c r="N77" s="1080"/>
      <c r="O77" s="1081"/>
      <c r="P77" s="1079"/>
      <c r="Q77" s="1079"/>
      <c r="R77" s="1079"/>
      <c r="S77" s="1079"/>
      <c r="T77" s="1079"/>
      <c r="U77" s="1080"/>
      <c r="V77" s="1080"/>
      <c r="W77" s="1079"/>
      <c r="X77" s="1079"/>
      <c r="Y77" s="1079"/>
      <c r="Z77" s="1079"/>
      <c r="AA77" s="1079"/>
      <c r="AB77" s="1080"/>
      <c r="AC77" s="1081"/>
      <c r="AD77" s="1079"/>
      <c r="AE77" s="1079"/>
      <c r="AF77" s="1079"/>
      <c r="AG77" s="1079"/>
      <c r="AH77" s="1079"/>
      <c r="AI77" s="1080"/>
      <c r="AJ77" s="1081"/>
      <c r="AK77" s="1079"/>
      <c r="AL77" s="1079"/>
      <c r="AM77" s="1079"/>
      <c r="AN77" s="1079"/>
      <c r="AO77" s="1079"/>
      <c r="AP77" s="1080"/>
      <c r="AQ77" s="1166"/>
      <c r="AR77" s="1166"/>
      <c r="AS77" s="1166"/>
      <c r="AT77" s="1166"/>
      <c r="AU77" s="1166"/>
      <c r="AV77" s="1166"/>
      <c r="AW77" s="1166"/>
      <c r="AX77" s="1166"/>
      <c r="AY77" s="1166"/>
      <c r="AZ77" s="1166"/>
      <c r="BA77" s="1166"/>
      <c r="BB77" s="1166"/>
      <c r="BC77" s="1166"/>
      <c r="BD77" s="1166"/>
      <c r="BE77" s="1166"/>
      <c r="BF77" s="1166"/>
      <c r="BG77" s="1166"/>
      <c r="BH77" s="1166"/>
      <c r="BI77" s="1166"/>
      <c r="BJ77" s="1166"/>
      <c r="BK77" s="1166"/>
      <c r="BL77" s="1166"/>
      <c r="BM77" s="1166"/>
      <c r="BN77" s="1166"/>
      <c r="BO77" s="1166"/>
      <c r="BP77" s="1166"/>
      <c r="BQ77" s="1166"/>
      <c r="BR77" s="1166"/>
      <c r="BS77" s="1085">
        <f t="shared" si="70"/>
        <v>0</v>
      </c>
      <c r="BT77" s="1119"/>
      <c r="BU77" s="1120"/>
      <c r="BV77" s="1119">
        <v>0.7</v>
      </c>
      <c r="BW77" s="1121">
        <v>3.3</v>
      </c>
      <c r="BX77" s="1089">
        <f t="shared" si="76"/>
        <v>1.8124481403972537</v>
      </c>
      <c r="BY77" s="1122">
        <f t="shared" si="71"/>
        <v>0</v>
      </c>
      <c r="BZ77" s="1123">
        <f t="shared" si="72"/>
        <v>0</v>
      </c>
      <c r="CA77" s="1124">
        <f t="shared" si="75"/>
        <v>0</v>
      </c>
      <c r="CB77" s="1125">
        <v>2000</v>
      </c>
      <c r="CC77" s="1126">
        <f t="shared" si="77"/>
        <v>3000</v>
      </c>
      <c r="CD77" s="1127"/>
      <c r="CE77" s="1127"/>
      <c r="CF77" s="1128">
        <v>420</v>
      </c>
      <c r="CG77" s="1129">
        <f t="shared" si="73"/>
        <v>0</v>
      </c>
      <c r="CH77" s="1129">
        <f t="shared" si="74"/>
        <v>0</v>
      </c>
    </row>
    <row r="78" spans="3:86" ht="18.95" hidden="1" thickBot="1">
      <c r="C78" s="1098" t="s">
        <v>498</v>
      </c>
      <c r="D78" s="1009">
        <v>0.72916666666666663</v>
      </c>
      <c r="E78" s="1010" t="s">
        <v>499</v>
      </c>
      <c r="F78" s="1010" t="s">
        <v>305</v>
      </c>
      <c r="G78" s="1011" t="s">
        <v>386</v>
      </c>
      <c r="H78" s="1077"/>
      <c r="I78" s="990" t="s">
        <v>468</v>
      </c>
      <c r="J78" s="1014" t="s">
        <v>473</v>
      </c>
      <c r="K78" s="1011" t="s">
        <v>474</v>
      </c>
      <c r="L78" s="1079"/>
      <c r="M78" s="1079"/>
      <c r="N78" s="1080"/>
      <c r="O78" s="1081"/>
      <c r="P78" s="1079"/>
      <c r="Q78" s="1079"/>
      <c r="R78" s="1079"/>
      <c r="S78" s="1079"/>
      <c r="T78" s="1079"/>
      <c r="U78" s="1080"/>
      <c r="V78" s="1080"/>
      <c r="W78" s="1079"/>
      <c r="X78" s="1079"/>
      <c r="Y78" s="1079"/>
      <c r="Z78" s="1079"/>
      <c r="AA78" s="1079"/>
      <c r="AB78" s="1080"/>
      <c r="AC78" s="1081"/>
      <c r="AD78" s="1079"/>
      <c r="AE78" s="1079"/>
      <c r="AF78" s="1079"/>
      <c r="AG78" s="1079"/>
      <c r="AH78" s="1079"/>
      <c r="AI78" s="1080"/>
      <c r="AJ78" s="1081"/>
      <c r="AK78" s="1079"/>
      <c r="AL78" s="1079"/>
      <c r="AM78" s="1079"/>
      <c r="AN78" s="1079"/>
      <c r="AO78" s="1079"/>
      <c r="AP78" s="1080"/>
      <c r="AQ78" s="1166"/>
      <c r="AR78" s="1166"/>
      <c r="AS78" s="1166"/>
      <c r="AT78" s="1166"/>
      <c r="AU78" s="1166"/>
      <c r="AV78" s="1166"/>
      <c r="AW78" s="1166"/>
      <c r="AX78" s="1166"/>
      <c r="AY78" s="1166"/>
      <c r="AZ78" s="1166"/>
      <c r="BA78" s="1166"/>
      <c r="BB78" s="1166"/>
      <c r="BC78" s="1166"/>
      <c r="BD78" s="1166"/>
      <c r="BE78" s="1166"/>
      <c r="BF78" s="1166"/>
      <c r="BG78" s="1166"/>
      <c r="BH78" s="1166"/>
      <c r="BI78" s="1166"/>
      <c r="BJ78" s="1166"/>
      <c r="BK78" s="1166"/>
      <c r="BL78" s="1166"/>
      <c r="BM78" s="1166"/>
      <c r="BN78" s="1166"/>
      <c r="BO78" s="1166"/>
      <c r="BP78" s="1166"/>
      <c r="BQ78" s="1166"/>
      <c r="BR78" s="1166"/>
      <c r="BS78" s="1085">
        <f t="shared" si="70"/>
        <v>0</v>
      </c>
      <c r="BT78" s="1119"/>
      <c r="BU78" s="1120"/>
      <c r="BV78" s="1119">
        <v>0.1</v>
      </c>
      <c r="BW78" s="1121">
        <v>2.2999999999999998</v>
      </c>
      <c r="BX78" s="1089">
        <f t="shared" si="76"/>
        <v>1.0413022726438299</v>
      </c>
      <c r="BY78" s="1122">
        <f t="shared" si="71"/>
        <v>0</v>
      </c>
      <c r="BZ78" s="1123">
        <f t="shared" si="72"/>
        <v>0</v>
      </c>
      <c r="CA78" s="1124">
        <f t="shared" si="75"/>
        <v>0</v>
      </c>
      <c r="CB78" s="1125">
        <v>2000</v>
      </c>
      <c r="CC78" s="1126">
        <f t="shared" si="77"/>
        <v>3000</v>
      </c>
      <c r="CD78" s="1127"/>
      <c r="CE78" s="1127"/>
      <c r="CF78" s="1128">
        <f>(280/30)*K78</f>
        <v>420</v>
      </c>
      <c r="CG78" s="1129">
        <f t="shared" si="73"/>
        <v>0</v>
      </c>
      <c r="CH78" s="1129">
        <f t="shared" si="74"/>
        <v>0</v>
      </c>
    </row>
    <row r="79" spans="3:86" ht="18.95" hidden="1" thickBot="1">
      <c r="C79" s="1098" t="s">
        <v>352</v>
      </c>
      <c r="D79" s="1009">
        <v>0.79166666666666663</v>
      </c>
      <c r="E79" s="1010" t="s">
        <v>304</v>
      </c>
      <c r="F79" s="1010" t="s">
        <v>305</v>
      </c>
      <c r="G79" s="1011" t="s">
        <v>388</v>
      </c>
      <c r="H79" s="1077"/>
      <c r="I79" s="990" t="s">
        <v>468</v>
      </c>
      <c r="J79" s="1014" t="s">
        <v>473</v>
      </c>
      <c r="K79" s="1011" t="s">
        <v>474</v>
      </c>
      <c r="L79" s="1079"/>
      <c r="M79" s="1079"/>
      <c r="N79" s="1080"/>
      <c r="O79" s="1081"/>
      <c r="P79" s="1079"/>
      <c r="Q79" s="1079"/>
      <c r="R79" s="1079"/>
      <c r="S79" s="1079"/>
      <c r="T79" s="1079"/>
      <c r="U79" s="1080"/>
      <c r="V79" s="1080"/>
      <c r="W79" s="1079"/>
      <c r="X79" s="1079"/>
      <c r="Y79" s="1079"/>
      <c r="Z79" s="1079"/>
      <c r="AA79" s="1079"/>
      <c r="AB79" s="1080"/>
      <c r="AC79" s="1081"/>
      <c r="AD79" s="1079"/>
      <c r="AE79" s="1079"/>
      <c r="AF79" s="1079"/>
      <c r="AG79" s="1079"/>
      <c r="AH79" s="1079"/>
      <c r="AI79" s="1080"/>
      <c r="AJ79" s="1081"/>
      <c r="AK79" s="1079"/>
      <c r="AL79" s="1079"/>
      <c r="AM79" s="1079"/>
      <c r="AN79" s="1079"/>
      <c r="AO79" s="1079"/>
      <c r="AP79" s="1080"/>
      <c r="AQ79" s="1166"/>
      <c r="AR79" s="1166"/>
      <c r="AS79" s="1166"/>
      <c r="AT79" s="1166"/>
      <c r="AU79" s="1166"/>
      <c r="AV79" s="1166"/>
      <c r="AW79" s="1166"/>
      <c r="AX79" s="1166"/>
      <c r="AY79" s="1166"/>
      <c r="AZ79" s="1166"/>
      <c r="BA79" s="1166"/>
      <c r="BB79" s="1166"/>
      <c r="BC79" s="1166"/>
      <c r="BD79" s="1166"/>
      <c r="BE79" s="1166"/>
      <c r="BF79" s="1166"/>
      <c r="BG79" s="1166"/>
      <c r="BH79" s="1166"/>
      <c r="BI79" s="1166"/>
      <c r="BJ79" s="1166"/>
      <c r="BK79" s="1166"/>
      <c r="BL79" s="1166"/>
      <c r="BM79" s="1166"/>
      <c r="BN79" s="1166"/>
      <c r="BO79" s="1166"/>
      <c r="BP79" s="1166"/>
      <c r="BQ79" s="1166"/>
      <c r="BR79" s="1166"/>
      <c r="BS79" s="1085">
        <f t="shared" si="70"/>
        <v>0</v>
      </c>
      <c r="BT79" s="1119"/>
      <c r="BU79" s="1120"/>
      <c r="BV79" s="1119">
        <v>1.2</v>
      </c>
      <c r="BW79" s="1121">
        <v>3.7</v>
      </c>
      <c r="BX79" s="1089">
        <f t="shared" si="76"/>
        <v>2.2696616734588977</v>
      </c>
      <c r="BY79" s="1122">
        <f t="shared" si="71"/>
        <v>0</v>
      </c>
      <c r="BZ79" s="1123">
        <f t="shared" si="72"/>
        <v>0</v>
      </c>
      <c r="CA79" s="1124">
        <f t="shared" si="75"/>
        <v>0</v>
      </c>
      <c r="CB79" s="1125">
        <v>2000</v>
      </c>
      <c r="CC79" s="1126">
        <f t="shared" si="77"/>
        <v>3000</v>
      </c>
      <c r="CD79" s="1127"/>
      <c r="CE79" s="1127"/>
      <c r="CF79" s="1128">
        <v>1125</v>
      </c>
      <c r="CG79" s="1129">
        <f t="shared" si="73"/>
        <v>0</v>
      </c>
      <c r="CH79" s="1129">
        <f t="shared" si="74"/>
        <v>0</v>
      </c>
    </row>
    <row r="80" spans="3:86" ht="18.95" hidden="1" thickBot="1">
      <c r="C80" s="1098" t="s">
        <v>500</v>
      </c>
      <c r="D80" s="1009">
        <v>0.90625</v>
      </c>
      <c r="E80" s="1010" t="s">
        <v>322</v>
      </c>
      <c r="F80" s="1010" t="s">
        <v>305</v>
      </c>
      <c r="G80" s="1011" t="s">
        <v>388</v>
      </c>
      <c r="H80" s="1077"/>
      <c r="I80" s="990" t="s">
        <v>468</v>
      </c>
      <c r="J80" s="1014" t="s">
        <v>473</v>
      </c>
      <c r="K80" s="1011" t="s">
        <v>474</v>
      </c>
      <c r="L80" s="1079"/>
      <c r="M80" s="1079"/>
      <c r="N80" s="1080"/>
      <c r="O80" s="1081"/>
      <c r="P80" s="1079"/>
      <c r="Q80" s="1079"/>
      <c r="R80" s="1079"/>
      <c r="S80" s="1079"/>
      <c r="T80" s="1079"/>
      <c r="U80" s="1080"/>
      <c r="V80" s="1080"/>
      <c r="W80" s="1079"/>
      <c r="X80" s="1079"/>
      <c r="Y80" s="1079"/>
      <c r="Z80" s="1079"/>
      <c r="AA80" s="1079"/>
      <c r="AB80" s="1080"/>
      <c r="AC80" s="1081"/>
      <c r="AD80" s="1079"/>
      <c r="AE80" s="1079"/>
      <c r="AF80" s="1079"/>
      <c r="AG80" s="1079"/>
      <c r="AH80" s="1079"/>
      <c r="AI80" s="1080"/>
      <c r="AJ80" s="1081"/>
      <c r="AK80" s="1079"/>
      <c r="AL80" s="1079"/>
      <c r="AM80" s="1079"/>
      <c r="AN80" s="1079"/>
      <c r="AO80" s="1079"/>
      <c r="AP80" s="1080"/>
      <c r="AQ80" s="1166"/>
      <c r="AR80" s="1166"/>
      <c r="AS80" s="1166"/>
      <c r="AT80" s="1166"/>
      <c r="AU80" s="1166"/>
      <c r="AV80" s="1166"/>
      <c r="AW80" s="1166"/>
      <c r="AX80" s="1166"/>
      <c r="AY80" s="1166"/>
      <c r="AZ80" s="1166"/>
      <c r="BA80" s="1166"/>
      <c r="BB80" s="1166"/>
      <c r="BC80" s="1166"/>
      <c r="BD80" s="1166"/>
      <c r="BE80" s="1166"/>
      <c r="BF80" s="1166"/>
      <c r="BG80" s="1166"/>
      <c r="BH80" s="1166"/>
      <c r="BI80" s="1166"/>
      <c r="BJ80" s="1166"/>
      <c r="BK80" s="1166"/>
      <c r="BL80" s="1166"/>
      <c r="BM80" s="1166"/>
      <c r="BN80" s="1166"/>
      <c r="BO80" s="1166"/>
      <c r="BP80" s="1166"/>
      <c r="BQ80" s="1166"/>
      <c r="BR80" s="1166"/>
      <c r="BS80" s="1085">
        <f t="shared" si="70"/>
        <v>0</v>
      </c>
      <c r="BT80" s="1119"/>
      <c r="BU80" s="1120"/>
      <c r="BV80" s="1119">
        <v>0.4</v>
      </c>
      <c r="BW80" s="1121">
        <v>1.8</v>
      </c>
      <c r="BX80" s="1089">
        <f t="shared" si="76"/>
        <v>0.99901053713698273</v>
      </c>
      <c r="BY80" s="1122">
        <f t="shared" si="71"/>
        <v>0</v>
      </c>
      <c r="BZ80" s="1123">
        <f t="shared" si="72"/>
        <v>0</v>
      </c>
      <c r="CA80" s="1124">
        <f t="shared" si="75"/>
        <v>0</v>
      </c>
      <c r="CB80" s="1125">
        <v>2000</v>
      </c>
      <c r="CC80" s="1126">
        <f t="shared" si="77"/>
        <v>3000</v>
      </c>
      <c r="CD80" s="1127"/>
      <c r="CE80" s="1127"/>
      <c r="CF80" s="1128">
        <v>672</v>
      </c>
      <c r="CG80" s="1129">
        <f t="shared" si="73"/>
        <v>0</v>
      </c>
      <c r="CH80" s="1129">
        <f t="shared" si="74"/>
        <v>0</v>
      </c>
    </row>
    <row r="81" spans="3:125" ht="18.95" hidden="1" thickBot="1">
      <c r="C81" s="1098" t="s">
        <v>501</v>
      </c>
      <c r="D81" s="1009">
        <v>0.78819444444444442</v>
      </c>
      <c r="E81" s="1010" t="s">
        <v>304</v>
      </c>
      <c r="F81" s="1010" t="s">
        <v>287</v>
      </c>
      <c r="G81" s="1011" t="s">
        <v>388</v>
      </c>
      <c r="H81" s="1077"/>
      <c r="I81" s="990" t="s">
        <v>468</v>
      </c>
      <c r="J81" s="1014" t="s">
        <v>473</v>
      </c>
      <c r="K81" s="1011" t="s">
        <v>474</v>
      </c>
      <c r="L81" s="1079"/>
      <c r="M81" s="1079"/>
      <c r="N81" s="1080"/>
      <c r="O81" s="1081"/>
      <c r="P81" s="1079"/>
      <c r="Q81" s="1079"/>
      <c r="R81" s="1079"/>
      <c r="S81" s="1079"/>
      <c r="T81" s="1079"/>
      <c r="U81" s="1080"/>
      <c r="V81" s="1080"/>
      <c r="W81" s="1079"/>
      <c r="X81" s="1079"/>
      <c r="Y81" s="1079"/>
      <c r="Z81" s="1079"/>
      <c r="AA81" s="1079"/>
      <c r="AB81" s="1080"/>
      <c r="AC81" s="1081"/>
      <c r="AD81" s="1079"/>
      <c r="AE81" s="1079"/>
      <c r="AF81" s="1079"/>
      <c r="AG81" s="1079"/>
      <c r="AH81" s="1079"/>
      <c r="AI81" s="1080"/>
      <c r="AJ81" s="1081"/>
      <c r="AK81" s="1079"/>
      <c r="AL81" s="1079"/>
      <c r="AM81" s="1079"/>
      <c r="AN81" s="1079"/>
      <c r="AO81" s="1079"/>
      <c r="AP81" s="1080"/>
      <c r="AQ81" s="1166"/>
      <c r="AR81" s="1166"/>
      <c r="AS81" s="1166"/>
      <c r="AT81" s="1166"/>
      <c r="AU81" s="1166"/>
      <c r="AV81" s="1166"/>
      <c r="AW81" s="1166"/>
      <c r="AX81" s="1166"/>
      <c r="AY81" s="1166"/>
      <c r="AZ81" s="1166"/>
      <c r="BA81" s="1166"/>
      <c r="BB81" s="1166"/>
      <c r="BC81" s="1166"/>
      <c r="BD81" s="1166"/>
      <c r="BE81" s="1166"/>
      <c r="BF81" s="1166"/>
      <c r="BG81" s="1166"/>
      <c r="BH81" s="1166"/>
      <c r="BI81" s="1166"/>
      <c r="BJ81" s="1166"/>
      <c r="BK81" s="1166"/>
      <c r="BL81" s="1166"/>
      <c r="BM81" s="1166"/>
      <c r="BN81" s="1166"/>
      <c r="BO81" s="1166"/>
      <c r="BP81" s="1166"/>
      <c r="BQ81" s="1166"/>
      <c r="BR81" s="1166"/>
      <c r="BS81" s="1085">
        <f t="shared" si="70"/>
        <v>0</v>
      </c>
      <c r="BT81" s="1119"/>
      <c r="BU81" s="1120"/>
      <c r="BV81" s="1119">
        <v>1</v>
      </c>
      <c r="BW81" s="1121">
        <v>1.5</v>
      </c>
      <c r="BX81" s="1089">
        <f t="shared" si="76"/>
        <v>1.2139323346917794</v>
      </c>
      <c r="BY81" s="1122">
        <f t="shared" si="71"/>
        <v>0</v>
      </c>
      <c r="BZ81" s="1123">
        <f t="shared" si="72"/>
        <v>0</v>
      </c>
      <c r="CA81" s="1124">
        <f t="shared" si="75"/>
        <v>0</v>
      </c>
      <c r="CB81" s="1125">
        <v>2000</v>
      </c>
      <c r="CC81" s="1126">
        <f t="shared" si="77"/>
        <v>3000</v>
      </c>
      <c r="CD81" s="1127"/>
      <c r="CE81" s="1127"/>
      <c r="CF81" s="1128">
        <v>714</v>
      </c>
      <c r="CG81" s="1129">
        <f t="shared" si="73"/>
        <v>0</v>
      </c>
      <c r="CH81" s="1129">
        <f t="shared" si="74"/>
        <v>0</v>
      </c>
    </row>
    <row r="82" spans="3:125" ht="18.95" hidden="1" thickBot="1">
      <c r="C82" s="1098" t="s">
        <v>496</v>
      </c>
      <c r="D82" s="1009">
        <v>0.25</v>
      </c>
      <c r="E82" s="1010" t="s">
        <v>304</v>
      </c>
      <c r="F82" s="1010" t="s">
        <v>305</v>
      </c>
      <c r="G82" s="1011" t="s">
        <v>373</v>
      </c>
      <c r="H82" s="1077" t="s">
        <v>486</v>
      </c>
      <c r="I82" s="1011" t="s">
        <v>468</v>
      </c>
      <c r="J82" s="1014" t="s">
        <v>473</v>
      </c>
      <c r="K82" s="1011" t="s">
        <v>367</v>
      </c>
      <c r="L82" s="1079"/>
      <c r="M82" s="1079"/>
      <c r="N82" s="1080"/>
      <c r="O82" s="1081"/>
      <c r="P82" s="1079"/>
      <c r="Q82" s="1079"/>
      <c r="R82" s="1079"/>
      <c r="S82" s="1079"/>
      <c r="T82" s="1079"/>
      <c r="U82" s="1080"/>
      <c r="V82" s="1080"/>
      <c r="W82" s="1079"/>
      <c r="X82" s="1079"/>
      <c r="Y82" s="1079"/>
      <c r="Z82" s="1079"/>
      <c r="AA82" s="1079"/>
      <c r="AB82" s="1080"/>
      <c r="AC82" s="1081"/>
      <c r="AD82" s="1079"/>
      <c r="AE82" s="1079"/>
      <c r="AF82" s="1079"/>
      <c r="AG82" s="1079"/>
      <c r="AH82" s="1079"/>
      <c r="AI82" s="1080"/>
      <c r="AJ82" s="1081"/>
      <c r="AK82" s="1079"/>
      <c r="AL82" s="1079"/>
      <c r="AM82" s="1079"/>
      <c r="AN82" s="1079"/>
      <c r="AO82" s="1079"/>
      <c r="AP82" s="1080"/>
      <c r="AQ82" s="1166"/>
      <c r="AR82" s="1166"/>
      <c r="AS82" s="1166"/>
      <c r="AT82" s="1166"/>
      <c r="AU82" s="1166"/>
      <c r="AV82" s="1166"/>
      <c r="AW82" s="1166"/>
      <c r="AX82" s="1166"/>
      <c r="AY82" s="1166"/>
      <c r="AZ82" s="1166"/>
      <c r="BA82" s="1166"/>
      <c r="BB82" s="1166"/>
      <c r="BC82" s="1166"/>
      <c r="BD82" s="1166"/>
      <c r="BE82" s="1166"/>
      <c r="BF82" s="1166"/>
      <c r="BG82" s="1166"/>
      <c r="BH82" s="1166"/>
      <c r="BI82" s="1166"/>
      <c r="BJ82" s="1166"/>
      <c r="BK82" s="1166"/>
      <c r="BL82" s="1166"/>
      <c r="BM82" s="1166"/>
      <c r="BN82" s="1166"/>
      <c r="BO82" s="1166"/>
      <c r="BP82" s="1166"/>
      <c r="BQ82" s="1166"/>
      <c r="BR82" s="1166"/>
      <c r="BS82" s="1085">
        <f t="shared" si="70"/>
        <v>0</v>
      </c>
      <c r="BT82" s="1119"/>
      <c r="BU82" s="1120"/>
      <c r="BV82" s="1119">
        <v>0.7</v>
      </c>
      <c r="BW82" s="1121">
        <v>1.6</v>
      </c>
      <c r="BX82" s="1089">
        <f t="shared" si="76"/>
        <v>1.0850782024452033</v>
      </c>
      <c r="BY82" s="1122">
        <f t="shared" si="71"/>
        <v>0</v>
      </c>
      <c r="BZ82" s="1123">
        <f t="shared" si="72"/>
        <v>0</v>
      </c>
      <c r="CA82" s="1124">
        <f t="shared" si="75"/>
        <v>0</v>
      </c>
      <c r="CB82" s="1125">
        <v>2000</v>
      </c>
      <c r="CC82" s="1126">
        <f t="shared" si="77"/>
        <v>2000.0000000000002</v>
      </c>
      <c r="CD82" s="1127"/>
      <c r="CE82" s="1127"/>
      <c r="CF82" s="1128">
        <v>196</v>
      </c>
      <c r="CG82" s="1129">
        <f t="shared" si="73"/>
        <v>0</v>
      </c>
      <c r="CH82" s="1129">
        <f t="shared" si="74"/>
        <v>0</v>
      </c>
    </row>
    <row r="83" spans="3:125" ht="18.95" hidden="1" thickBot="1">
      <c r="C83" s="1008" t="s">
        <v>497</v>
      </c>
      <c r="D83" s="1009">
        <v>0.29166666666666669</v>
      </c>
      <c r="E83" s="1010" t="s">
        <v>304</v>
      </c>
      <c r="F83" s="1010" t="s">
        <v>305</v>
      </c>
      <c r="G83" s="1011" t="s">
        <v>373</v>
      </c>
      <c r="H83" s="1077" t="s">
        <v>486</v>
      </c>
      <c r="I83" s="1011" t="s">
        <v>468</v>
      </c>
      <c r="J83" s="1014" t="s">
        <v>473</v>
      </c>
      <c r="K83" s="1011" t="s">
        <v>367</v>
      </c>
      <c r="L83" s="1079"/>
      <c r="M83" s="1079"/>
      <c r="N83" s="1080"/>
      <c r="O83" s="1081"/>
      <c r="P83" s="1079"/>
      <c r="Q83" s="1079"/>
      <c r="R83" s="1079"/>
      <c r="S83" s="1079"/>
      <c r="T83" s="1079"/>
      <c r="U83" s="1080"/>
      <c r="V83" s="1080"/>
      <c r="W83" s="1079"/>
      <c r="X83" s="1079"/>
      <c r="Y83" s="1079"/>
      <c r="Z83" s="1079"/>
      <c r="AA83" s="1079"/>
      <c r="AB83" s="1080"/>
      <c r="AC83" s="1081"/>
      <c r="AD83" s="1079"/>
      <c r="AE83" s="1079"/>
      <c r="AF83" s="1079"/>
      <c r="AG83" s="1079"/>
      <c r="AH83" s="1079"/>
      <c r="AI83" s="1080"/>
      <c r="AJ83" s="1081"/>
      <c r="AK83" s="1079"/>
      <c r="AL83" s="1079"/>
      <c r="AM83" s="1079"/>
      <c r="AN83" s="1079"/>
      <c r="AO83" s="1079"/>
      <c r="AP83" s="1080"/>
      <c r="AQ83" s="1166"/>
      <c r="AR83" s="1166"/>
      <c r="AS83" s="1166"/>
      <c r="AT83" s="1166"/>
      <c r="AU83" s="1166"/>
      <c r="AV83" s="1166"/>
      <c r="AW83" s="1166"/>
      <c r="AX83" s="1166"/>
      <c r="AY83" s="1166"/>
      <c r="AZ83" s="1166"/>
      <c r="BA83" s="1166"/>
      <c r="BB83" s="1166"/>
      <c r="BC83" s="1166"/>
      <c r="BD83" s="1166"/>
      <c r="BE83" s="1166"/>
      <c r="BF83" s="1166"/>
      <c r="BG83" s="1166"/>
      <c r="BH83" s="1166"/>
      <c r="BI83" s="1166"/>
      <c r="BJ83" s="1166"/>
      <c r="BK83" s="1166"/>
      <c r="BL83" s="1166"/>
      <c r="BM83" s="1166"/>
      <c r="BN83" s="1166"/>
      <c r="BO83" s="1166"/>
      <c r="BP83" s="1166"/>
      <c r="BQ83" s="1166"/>
      <c r="BR83" s="1166"/>
      <c r="BS83" s="1085">
        <f t="shared" si="70"/>
        <v>0</v>
      </c>
      <c r="BT83" s="1119"/>
      <c r="BU83" s="1120"/>
      <c r="BV83" s="1119">
        <v>0.8</v>
      </c>
      <c r="BW83" s="1121">
        <v>3.8</v>
      </c>
      <c r="BX83" s="1089">
        <f t="shared" si="76"/>
        <v>2.0835940081506772</v>
      </c>
      <c r="BY83" s="1122">
        <f t="shared" si="71"/>
        <v>0</v>
      </c>
      <c r="BZ83" s="1123">
        <f t="shared" si="72"/>
        <v>0</v>
      </c>
      <c r="CA83" s="1124">
        <f t="shared" si="75"/>
        <v>0</v>
      </c>
      <c r="CB83" s="1125">
        <v>2000</v>
      </c>
      <c r="CC83" s="1126">
        <f t="shared" si="77"/>
        <v>2000.0000000000002</v>
      </c>
      <c r="CD83" s="1127"/>
      <c r="CE83" s="1127"/>
      <c r="CF83" s="1128">
        <v>336</v>
      </c>
      <c r="CG83" s="1129">
        <f t="shared" si="73"/>
        <v>0</v>
      </c>
      <c r="CH83" s="1129">
        <f t="shared" si="74"/>
        <v>0</v>
      </c>
    </row>
    <row r="84" spans="3:125" ht="18.95" hidden="1" thickBot="1">
      <c r="C84" s="1008" t="s">
        <v>346</v>
      </c>
      <c r="D84" s="1009">
        <v>0.35416666666666669</v>
      </c>
      <c r="E84" s="1010" t="s">
        <v>475</v>
      </c>
      <c r="F84" s="1010" t="s">
        <v>305</v>
      </c>
      <c r="G84" s="1011" t="s">
        <v>373</v>
      </c>
      <c r="H84" s="1077" t="s">
        <v>486</v>
      </c>
      <c r="I84" s="990" t="s">
        <v>468</v>
      </c>
      <c r="J84" s="1014" t="s">
        <v>473</v>
      </c>
      <c r="K84" s="1011" t="s">
        <v>367</v>
      </c>
      <c r="L84" s="1079"/>
      <c r="M84" s="1079"/>
      <c r="N84" s="1080"/>
      <c r="O84" s="1081"/>
      <c r="P84" s="1079"/>
      <c r="Q84" s="1079"/>
      <c r="R84" s="1079"/>
      <c r="S84" s="1079"/>
      <c r="T84" s="1079"/>
      <c r="U84" s="1080"/>
      <c r="V84" s="1080"/>
      <c r="W84" s="1079"/>
      <c r="X84" s="1079"/>
      <c r="Y84" s="1079"/>
      <c r="Z84" s="1079"/>
      <c r="AA84" s="1079"/>
      <c r="AB84" s="1080"/>
      <c r="AC84" s="1081"/>
      <c r="AD84" s="1079"/>
      <c r="AE84" s="1079"/>
      <c r="AF84" s="1079"/>
      <c r="AG84" s="1079"/>
      <c r="AH84" s="1079"/>
      <c r="AI84" s="1080"/>
      <c r="AJ84" s="1081"/>
      <c r="AK84" s="1079"/>
      <c r="AL84" s="1079"/>
      <c r="AM84" s="1079"/>
      <c r="AN84" s="1079"/>
      <c r="AO84" s="1079"/>
      <c r="AP84" s="1080"/>
      <c r="AQ84" s="1166"/>
      <c r="AR84" s="1166"/>
      <c r="AS84" s="1166"/>
      <c r="AT84" s="1166"/>
      <c r="AU84" s="1166"/>
      <c r="AV84" s="1166"/>
      <c r="AW84" s="1166"/>
      <c r="AX84" s="1166"/>
      <c r="AY84" s="1166"/>
      <c r="AZ84" s="1166"/>
      <c r="BA84" s="1166"/>
      <c r="BB84" s="1166"/>
      <c r="BC84" s="1166"/>
      <c r="BD84" s="1166"/>
      <c r="BE84" s="1166"/>
      <c r="BF84" s="1166"/>
      <c r="BG84" s="1166"/>
      <c r="BH84" s="1166"/>
      <c r="BI84" s="1166"/>
      <c r="BJ84" s="1166"/>
      <c r="BK84" s="1166"/>
      <c r="BL84" s="1166"/>
      <c r="BM84" s="1166"/>
      <c r="BN84" s="1166"/>
      <c r="BO84" s="1166"/>
      <c r="BP84" s="1166"/>
      <c r="BQ84" s="1166"/>
      <c r="BR84" s="1166"/>
      <c r="BS84" s="1085">
        <f t="shared" si="70"/>
        <v>0</v>
      </c>
      <c r="BT84" s="1119"/>
      <c r="BU84" s="1120"/>
      <c r="BV84" s="1119">
        <v>0.5</v>
      </c>
      <c r="BW84" s="1121">
        <v>4</v>
      </c>
      <c r="BX84" s="1089">
        <f t="shared" si="76"/>
        <v>1.9975263428424568</v>
      </c>
      <c r="BY84" s="1122">
        <f t="shared" si="71"/>
        <v>0</v>
      </c>
      <c r="BZ84" s="1123">
        <f t="shared" si="72"/>
        <v>0</v>
      </c>
      <c r="CA84" s="1124">
        <f t="shared" si="75"/>
        <v>0</v>
      </c>
      <c r="CB84" s="1125">
        <v>2000</v>
      </c>
      <c r="CC84" s="1126">
        <f t="shared" si="77"/>
        <v>2000.0000000000002</v>
      </c>
      <c r="CD84" s="1127"/>
      <c r="CE84" s="1127"/>
      <c r="CF84" s="1128">
        <v>210</v>
      </c>
      <c r="CG84" s="1129">
        <f t="shared" si="73"/>
        <v>0</v>
      </c>
      <c r="CH84" s="1129">
        <f t="shared" si="74"/>
        <v>0</v>
      </c>
    </row>
    <row r="85" spans="3:125" ht="18.95" hidden="1" thickBot="1">
      <c r="C85" s="1008" t="s">
        <v>347</v>
      </c>
      <c r="D85" s="1009">
        <v>0.5</v>
      </c>
      <c r="E85" s="1010" t="s">
        <v>304</v>
      </c>
      <c r="F85" s="1010" t="s">
        <v>305</v>
      </c>
      <c r="G85" s="1011" t="s">
        <v>386</v>
      </c>
      <c r="H85" s="1077"/>
      <c r="I85" s="990" t="s">
        <v>468</v>
      </c>
      <c r="J85" s="1014" t="s">
        <v>473</v>
      </c>
      <c r="K85" s="1011" t="s">
        <v>367</v>
      </c>
      <c r="L85" s="1079"/>
      <c r="M85" s="1079"/>
      <c r="N85" s="1080"/>
      <c r="O85" s="1081"/>
      <c r="P85" s="1079"/>
      <c r="Q85" s="1079"/>
      <c r="R85" s="1079"/>
      <c r="S85" s="1079"/>
      <c r="T85" s="1079"/>
      <c r="U85" s="1080"/>
      <c r="V85" s="1080"/>
      <c r="W85" s="1079"/>
      <c r="X85" s="1079"/>
      <c r="Y85" s="1079"/>
      <c r="Z85" s="1079"/>
      <c r="AA85" s="1079"/>
      <c r="AB85" s="1080"/>
      <c r="AC85" s="1081"/>
      <c r="AD85" s="1079"/>
      <c r="AE85" s="1079"/>
      <c r="AF85" s="1079"/>
      <c r="AG85" s="1079"/>
      <c r="AH85" s="1079"/>
      <c r="AI85" s="1080"/>
      <c r="AJ85" s="1081"/>
      <c r="AK85" s="1079"/>
      <c r="AL85" s="1079"/>
      <c r="AM85" s="1079"/>
      <c r="AN85" s="1079"/>
      <c r="AO85" s="1079"/>
      <c r="AP85" s="1080"/>
      <c r="AQ85" s="1166"/>
      <c r="AR85" s="1166"/>
      <c r="AS85" s="1166"/>
      <c r="AT85" s="1166"/>
      <c r="AU85" s="1166"/>
      <c r="AV85" s="1166"/>
      <c r="AW85" s="1166"/>
      <c r="AX85" s="1166"/>
      <c r="AY85" s="1166"/>
      <c r="AZ85" s="1166"/>
      <c r="BA85" s="1166"/>
      <c r="BB85" s="1166"/>
      <c r="BC85" s="1166"/>
      <c r="BD85" s="1166"/>
      <c r="BE85" s="1166"/>
      <c r="BF85" s="1166"/>
      <c r="BG85" s="1166"/>
      <c r="BH85" s="1166"/>
      <c r="BI85" s="1166"/>
      <c r="BJ85" s="1166"/>
      <c r="BK85" s="1166"/>
      <c r="BL85" s="1166"/>
      <c r="BM85" s="1166"/>
      <c r="BN85" s="1166"/>
      <c r="BO85" s="1166"/>
      <c r="BP85" s="1166"/>
      <c r="BQ85" s="1166"/>
      <c r="BR85" s="1166"/>
      <c r="BS85" s="1085">
        <f t="shared" si="70"/>
        <v>0</v>
      </c>
      <c r="BT85" s="1119"/>
      <c r="BU85" s="1120"/>
      <c r="BV85" s="1119">
        <v>0.6</v>
      </c>
      <c r="BW85" s="1121">
        <v>4.4000000000000004</v>
      </c>
      <c r="BX85" s="1089">
        <f t="shared" si="76"/>
        <v>2.2258857436575248</v>
      </c>
      <c r="BY85" s="1122">
        <f t="shared" si="71"/>
        <v>0</v>
      </c>
      <c r="BZ85" s="1123">
        <f t="shared" si="72"/>
        <v>0</v>
      </c>
      <c r="CA85" s="1124">
        <f t="shared" si="75"/>
        <v>0</v>
      </c>
      <c r="CB85" s="1125">
        <v>2000</v>
      </c>
      <c r="CC85" s="1126">
        <f t="shared" si="77"/>
        <v>2000.0000000000002</v>
      </c>
      <c r="CD85" s="1127"/>
      <c r="CE85" s="1127"/>
      <c r="CF85" s="1128">
        <v>252</v>
      </c>
      <c r="CG85" s="1129">
        <f t="shared" si="73"/>
        <v>0</v>
      </c>
      <c r="CH85" s="1129">
        <f t="shared" si="74"/>
        <v>0</v>
      </c>
    </row>
    <row r="86" spans="3:125" ht="18.95" hidden="1" thickBot="1">
      <c r="C86" s="1098" t="s">
        <v>348</v>
      </c>
      <c r="D86" s="1009">
        <v>0.58333333333333337</v>
      </c>
      <c r="E86" s="1010" t="s">
        <v>475</v>
      </c>
      <c r="F86" s="1010" t="s">
        <v>305</v>
      </c>
      <c r="G86" s="1011" t="s">
        <v>386</v>
      </c>
      <c r="H86" s="1077"/>
      <c r="I86" s="990" t="s">
        <v>468</v>
      </c>
      <c r="J86" s="1014" t="s">
        <v>473</v>
      </c>
      <c r="K86" s="1011" t="s">
        <v>367</v>
      </c>
      <c r="L86" s="1079"/>
      <c r="M86" s="1079"/>
      <c r="N86" s="1080"/>
      <c r="O86" s="1081"/>
      <c r="P86" s="1079"/>
      <c r="Q86" s="1079"/>
      <c r="R86" s="1079"/>
      <c r="S86" s="1079"/>
      <c r="T86" s="1079"/>
      <c r="U86" s="1080"/>
      <c r="V86" s="1080"/>
      <c r="W86" s="1079"/>
      <c r="X86" s="1079"/>
      <c r="Y86" s="1079"/>
      <c r="Z86" s="1079"/>
      <c r="AA86" s="1079"/>
      <c r="AB86" s="1080"/>
      <c r="AC86" s="1081"/>
      <c r="AD86" s="1079"/>
      <c r="AE86" s="1079"/>
      <c r="AF86" s="1079"/>
      <c r="AG86" s="1079"/>
      <c r="AH86" s="1079"/>
      <c r="AI86" s="1080"/>
      <c r="AJ86" s="1081"/>
      <c r="AK86" s="1079"/>
      <c r="AL86" s="1079"/>
      <c r="AM86" s="1079"/>
      <c r="AN86" s="1079"/>
      <c r="AO86" s="1079"/>
      <c r="AP86" s="1080"/>
      <c r="AQ86" s="1166"/>
      <c r="AR86" s="1166"/>
      <c r="AS86" s="1166"/>
      <c r="AT86" s="1166"/>
      <c r="AU86" s="1166"/>
      <c r="AV86" s="1166"/>
      <c r="AW86" s="1166"/>
      <c r="AX86" s="1166"/>
      <c r="AY86" s="1166"/>
      <c r="AZ86" s="1166"/>
      <c r="BA86" s="1166"/>
      <c r="BB86" s="1166"/>
      <c r="BC86" s="1166"/>
      <c r="BD86" s="1166"/>
      <c r="BE86" s="1166"/>
      <c r="BF86" s="1166"/>
      <c r="BG86" s="1166"/>
      <c r="BH86" s="1166"/>
      <c r="BI86" s="1166"/>
      <c r="BJ86" s="1166"/>
      <c r="BK86" s="1166"/>
      <c r="BL86" s="1166"/>
      <c r="BM86" s="1166"/>
      <c r="BN86" s="1166"/>
      <c r="BO86" s="1166"/>
      <c r="BP86" s="1166"/>
      <c r="BQ86" s="1166"/>
      <c r="BR86" s="1166"/>
      <c r="BS86" s="1085">
        <f t="shared" si="70"/>
        <v>0</v>
      </c>
      <c r="BT86" s="1119"/>
      <c r="BU86" s="1120"/>
      <c r="BV86" s="1119">
        <v>0.7</v>
      </c>
      <c r="BW86" s="1121">
        <v>3.3</v>
      </c>
      <c r="BX86" s="1089">
        <f t="shared" si="76"/>
        <v>1.8124481403972537</v>
      </c>
      <c r="BY86" s="1122">
        <f t="shared" si="71"/>
        <v>0</v>
      </c>
      <c r="BZ86" s="1123">
        <f t="shared" si="72"/>
        <v>0</v>
      </c>
      <c r="CA86" s="1124">
        <f t="shared" si="75"/>
        <v>0</v>
      </c>
      <c r="CB86" s="1125">
        <v>2000</v>
      </c>
      <c r="CC86" s="1126">
        <f t="shared" si="77"/>
        <v>2000.0000000000002</v>
      </c>
      <c r="CD86" s="1127"/>
      <c r="CE86" s="1127"/>
      <c r="CF86" s="1128">
        <v>280</v>
      </c>
      <c r="CG86" s="1129">
        <f t="shared" si="73"/>
        <v>0</v>
      </c>
      <c r="CH86" s="1129">
        <f t="shared" si="74"/>
        <v>0</v>
      </c>
    </row>
    <row r="87" spans="3:125" ht="18.95" hidden="1" thickBot="1">
      <c r="C87" s="1098" t="s">
        <v>498</v>
      </c>
      <c r="D87" s="1009">
        <v>0.72916666666666663</v>
      </c>
      <c r="E87" s="1010" t="s">
        <v>499</v>
      </c>
      <c r="F87" s="1010" t="s">
        <v>305</v>
      </c>
      <c r="G87" s="1011" t="s">
        <v>386</v>
      </c>
      <c r="H87" s="1077"/>
      <c r="I87" s="990" t="s">
        <v>468</v>
      </c>
      <c r="J87" s="1014" t="s">
        <v>473</v>
      </c>
      <c r="K87" s="1011" t="s">
        <v>367</v>
      </c>
      <c r="L87" s="1079"/>
      <c r="M87" s="1079"/>
      <c r="N87" s="1080"/>
      <c r="O87" s="1081"/>
      <c r="P87" s="1079"/>
      <c r="Q87" s="1079"/>
      <c r="R87" s="1079"/>
      <c r="S87" s="1079"/>
      <c r="T87" s="1079"/>
      <c r="U87" s="1080"/>
      <c r="V87" s="1080"/>
      <c r="W87" s="1079"/>
      <c r="X87" s="1079"/>
      <c r="Y87" s="1079"/>
      <c r="Z87" s="1079"/>
      <c r="AA87" s="1079"/>
      <c r="AB87" s="1080"/>
      <c r="AC87" s="1081"/>
      <c r="AD87" s="1079"/>
      <c r="AE87" s="1079"/>
      <c r="AF87" s="1079"/>
      <c r="AG87" s="1079"/>
      <c r="AH87" s="1079"/>
      <c r="AI87" s="1080"/>
      <c r="AJ87" s="1081"/>
      <c r="AK87" s="1079"/>
      <c r="AL87" s="1079"/>
      <c r="AM87" s="1079"/>
      <c r="AN87" s="1079"/>
      <c r="AO87" s="1079"/>
      <c r="AP87" s="1080"/>
      <c r="AQ87" s="1166"/>
      <c r="AR87" s="1166"/>
      <c r="AS87" s="1166"/>
      <c r="AT87" s="1166"/>
      <c r="AU87" s="1166"/>
      <c r="AV87" s="1166"/>
      <c r="AW87" s="1166"/>
      <c r="AX87" s="1166"/>
      <c r="AY87" s="1166"/>
      <c r="AZ87" s="1166"/>
      <c r="BA87" s="1166"/>
      <c r="BB87" s="1166"/>
      <c r="BC87" s="1166"/>
      <c r="BD87" s="1166"/>
      <c r="BE87" s="1166"/>
      <c r="BF87" s="1166"/>
      <c r="BG87" s="1166"/>
      <c r="BH87" s="1166"/>
      <c r="BI87" s="1166"/>
      <c r="BJ87" s="1166"/>
      <c r="BK87" s="1166"/>
      <c r="BL87" s="1166"/>
      <c r="BM87" s="1166"/>
      <c r="BN87" s="1166"/>
      <c r="BO87" s="1166"/>
      <c r="BP87" s="1166"/>
      <c r="BQ87" s="1166"/>
      <c r="BR87" s="1166"/>
      <c r="BS87" s="1085">
        <f t="shared" si="70"/>
        <v>0</v>
      </c>
      <c r="BT87" s="1119"/>
      <c r="BU87" s="1120"/>
      <c r="BV87" s="1119">
        <v>0.1</v>
      </c>
      <c r="BW87" s="1121">
        <v>2.2999999999999998</v>
      </c>
      <c r="BX87" s="1089">
        <f t="shared" si="76"/>
        <v>1.0413022726438299</v>
      </c>
      <c r="BY87" s="1122">
        <f t="shared" si="71"/>
        <v>0</v>
      </c>
      <c r="BZ87" s="1123">
        <f t="shared" si="72"/>
        <v>0</v>
      </c>
      <c r="CA87" s="1124">
        <f t="shared" si="75"/>
        <v>0</v>
      </c>
      <c r="CB87" s="1125">
        <v>2000</v>
      </c>
      <c r="CC87" s="1126">
        <f t="shared" si="77"/>
        <v>2000.0000000000002</v>
      </c>
      <c r="CD87" s="1127"/>
      <c r="CE87" s="1127"/>
      <c r="CF87" s="1128">
        <v>280</v>
      </c>
      <c r="CG87" s="1129">
        <f t="shared" si="73"/>
        <v>0</v>
      </c>
      <c r="CH87" s="1129">
        <f t="shared" si="74"/>
        <v>0</v>
      </c>
    </row>
    <row r="88" spans="3:125" ht="18.95" hidden="1" thickBot="1">
      <c r="C88" s="1098" t="s">
        <v>352</v>
      </c>
      <c r="D88" s="1009">
        <v>0.79166666666666663</v>
      </c>
      <c r="E88" s="1010" t="s">
        <v>304</v>
      </c>
      <c r="F88" s="1010" t="s">
        <v>305</v>
      </c>
      <c r="G88" s="1011" t="s">
        <v>388</v>
      </c>
      <c r="H88" s="1077"/>
      <c r="I88" s="990" t="s">
        <v>468</v>
      </c>
      <c r="J88" s="1014" t="s">
        <v>473</v>
      </c>
      <c r="K88" s="1011" t="s">
        <v>367</v>
      </c>
      <c r="L88" s="1079"/>
      <c r="M88" s="1079"/>
      <c r="N88" s="1080"/>
      <c r="O88" s="1081"/>
      <c r="P88" s="1079"/>
      <c r="Q88" s="1079"/>
      <c r="R88" s="1079"/>
      <c r="S88" s="1079"/>
      <c r="T88" s="1079"/>
      <c r="U88" s="1080"/>
      <c r="V88" s="1080"/>
      <c r="W88" s="1079"/>
      <c r="X88" s="1079"/>
      <c r="Y88" s="1079"/>
      <c r="Z88" s="1079"/>
      <c r="AA88" s="1079"/>
      <c r="AB88" s="1080"/>
      <c r="AC88" s="1081"/>
      <c r="AD88" s="1079"/>
      <c r="AE88" s="1079"/>
      <c r="AF88" s="1079"/>
      <c r="AG88" s="1079"/>
      <c r="AH88" s="1079"/>
      <c r="AI88" s="1080"/>
      <c r="AJ88" s="1081"/>
      <c r="AK88" s="1079"/>
      <c r="AL88" s="1079"/>
      <c r="AM88" s="1079"/>
      <c r="AN88" s="1079"/>
      <c r="AO88" s="1079"/>
      <c r="AP88" s="1080"/>
      <c r="AQ88" s="1166"/>
      <c r="AR88" s="1166"/>
      <c r="AS88" s="1166"/>
      <c r="AT88" s="1166"/>
      <c r="AU88" s="1166"/>
      <c r="AV88" s="1166"/>
      <c r="AW88" s="1166"/>
      <c r="AX88" s="1166"/>
      <c r="AY88" s="1166"/>
      <c r="AZ88" s="1166"/>
      <c r="BA88" s="1166"/>
      <c r="BB88" s="1166"/>
      <c r="BC88" s="1166"/>
      <c r="BD88" s="1166"/>
      <c r="BE88" s="1166"/>
      <c r="BF88" s="1166"/>
      <c r="BG88" s="1166"/>
      <c r="BH88" s="1166"/>
      <c r="BI88" s="1166"/>
      <c r="BJ88" s="1166"/>
      <c r="BK88" s="1166"/>
      <c r="BL88" s="1166"/>
      <c r="BM88" s="1166"/>
      <c r="BN88" s="1166"/>
      <c r="BO88" s="1166"/>
      <c r="BP88" s="1166"/>
      <c r="BQ88" s="1166"/>
      <c r="BR88" s="1166"/>
      <c r="BS88" s="1085">
        <f t="shared" si="70"/>
        <v>0</v>
      </c>
      <c r="BT88" s="1119"/>
      <c r="BU88" s="1120"/>
      <c r="BV88" s="1119">
        <v>1.2</v>
      </c>
      <c r="BW88" s="1121">
        <v>3.7</v>
      </c>
      <c r="BX88" s="1089">
        <f t="shared" si="76"/>
        <v>2.2696616734588977</v>
      </c>
      <c r="BY88" s="1122">
        <f t="shared" si="71"/>
        <v>0</v>
      </c>
      <c r="BZ88" s="1123">
        <f t="shared" si="72"/>
        <v>0</v>
      </c>
      <c r="CA88" s="1124">
        <f t="shared" si="75"/>
        <v>0</v>
      </c>
      <c r="CB88" s="1125">
        <v>2000</v>
      </c>
      <c r="CC88" s="1126">
        <f t="shared" si="77"/>
        <v>2000.0000000000002</v>
      </c>
      <c r="CD88" s="1127"/>
      <c r="CE88" s="1127"/>
      <c r="CF88" s="1128">
        <v>750</v>
      </c>
      <c r="CG88" s="1129">
        <f t="shared" si="73"/>
        <v>0</v>
      </c>
      <c r="CH88" s="1129">
        <f t="shared" si="74"/>
        <v>0</v>
      </c>
    </row>
    <row r="89" spans="3:125" ht="18.95" hidden="1" thickBot="1">
      <c r="C89" s="1098" t="s">
        <v>500</v>
      </c>
      <c r="D89" s="1009">
        <v>0.90625</v>
      </c>
      <c r="E89" s="1010" t="s">
        <v>322</v>
      </c>
      <c r="F89" s="1010" t="s">
        <v>305</v>
      </c>
      <c r="G89" s="1011" t="s">
        <v>388</v>
      </c>
      <c r="H89" s="1077"/>
      <c r="I89" s="990" t="s">
        <v>468</v>
      </c>
      <c r="J89" s="1014" t="s">
        <v>473</v>
      </c>
      <c r="K89" s="1011" t="s">
        <v>367</v>
      </c>
      <c r="L89" s="1079"/>
      <c r="M89" s="1079"/>
      <c r="N89" s="1080"/>
      <c r="O89" s="1081"/>
      <c r="P89" s="1079"/>
      <c r="Q89" s="1079"/>
      <c r="R89" s="1079"/>
      <c r="S89" s="1079"/>
      <c r="T89" s="1079"/>
      <c r="U89" s="1080"/>
      <c r="V89" s="1080"/>
      <c r="W89" s="1079"/>
      <c r="X89" s="1079"/>
      <c r="Y89" s="1079"/>
      <c r="Z89" s="1079"/>
      <c r="AA89" s="1079"/>
      <c r="AB89" s="1080"/>
      <c r="AC89" s="1081"/>
      <c r="AD89" s="1079"/>
      <c r="AE89" s="1079"/>
      <c r="AF89" s="1079"/>
      <c r="AG89" s="1079"/>
      <c r="AH89" s="1079"/>
      <c r="AI89" s="1080"/>
      <c r="AJ89" s="1081"/>
      <c r="AK89" s="1079"/>
      <c r="AL89" s="1079"/>
      <c r="AM89" s="1079"/>
      <c r="AN89" s="1079"/>
      <c r="AO89" s="1079"/>
      <c r="AP89" s="1080"/>
      <c r="AQ89" s="1166"/>
      <c r="AR89" s="1166"/>
      <c r="AS89" s="1166"/>
      <c r="AT89" s="1166"/>
      <c r="AU89" s="1166"/>
      <c r="AV89" s="1166"/>
      <c r="AW89" s="1166"/>
      <c r="AX89" s="1166"/>
      <c r="AY89" s="1166"/>
      <c r="AZ89" s="1166"/>
      <c r="BA89" s="1166"/>
      <c r="BB89" s="1166"/>
      <c r="BC89" s="1166"/>
      <c r="BD89" s="1166"/>
      <c r="BE89" s="1166"/>
      <c r="BF89" s="1166"/>
      <c r="BG89" s="1166"/>
      <c r="BH89" s="1166"/>
      <c r="BI89" s="1166"/>
      <c r="BJ89" s="1166"/>
      <c r="BK89" s="1166"/>
      <c r="BL89" s="1166"/>
      <c r="BM89" s="1166"/>
      <c r="BN89" s="1166"/>
      <c r="BO89" s="1166"/>
      <c r="BP89" s="1166"/>
      <c r="BQ89" s="1166"/>
      <c r="BR89" s="1166"/>
      <c r="BS89" s="1085">
        <f t="shared" si="70"/>
        <v>0</v>
      </c>
      <c r="BT89" s="1119"/>
      <c r="BU89" s="1120"/>
      <c r="BV89" s="1119">
        <v>0.4</v>
      </c>
      <c r="BW89" s="1121">
        <v>1.8</v>
      </c>
      <c r="BX89" s="1089">
        <f t="shared" si="76"/>
        <v>0.99901053713698273</v>
      </c>
      <c r="BY89" s="1122">
        <f t="shared" si="71"/>
        <v>0</v>
      </c>
      <c r="BZ89" s="1123">
        <f t="shared" si="72"/>
        <v>0</v>
      </c>
      <c r="CA89" s="1124">
        <f t="shared" si="75"/>
        <v>0</v>
      </c>
      <c r="CB89" s="1125">
        <v>2000</v>
      </c>
      <c r="CC89" s="1126">
        <f t="shared" si="77"/>
        <v>2000.0000000000002</v>
      </c>
      <c r="CD89" s="1127"/>
      <c r="CE89" s="1127"/>
      <c r="CF89" s="1128">
        <v>448</v>
      </c>
      <c r="CG89" s="1129">
        <f t="shared" si="73"/>
        <v>0</v>
      </c>
      <c r="CH89" s="1129">
        <f t="shared" si="74"/>
        <v>0</v>
      </c>
    </row>
    <row r="90" spans="3:125" ht="18.95" hidden="1" thickBot="1">
      <c r="C90" s="1098" t="s">
        <v>501</v>
      </c>
      <c r="D90" s="1009">
        <v>0.78819444444444442</v>
      </c>
      <c r="E90" s="1010" t="s">
        <v>304</v>
      </c>
      <c r="F90" s="1010" t="s">
        <v>287</v>
      </c>
      <c r="G90" s="1011" t="s">
        <v>388</v>
      </c>
      <c r="H90" s="1077"/>
      <c r="I90" s="990" t="s">
        <v>468</v>
      </c>
      <c r="J90" s="1014" t="s">
        <v>473</v>
      </c>
      <c r="K90" s="1011" t="s">
        <v>367</v>
      </c>
      <c r="L90" s="1079"/>
      <c r="M90" s="1079"/>
      <c r="N90" s="1080"/>
      <c r="O90" s="1081"/>
      <c r="P90" s="1079"/>
      <c r="Q90" s="1079"/>
      <c r="R90" s="1079"/>
      <c r="S90" s="1079"/>
      <c r="T90" s="1079"/>
      <c r="U90" s="1080"/>
      <c r="V90" s="1080"/>
      <c r="W90" s="1079"/>
      <c r="X90" s="1079"/>
      <c r="Y90" s="1079"/>
      <c r="Z90" s="1079"/>
      <c r="AA90" s="1079"/>
      <c r="AB90" s="1080"/>
      <c r="AC90" s="1081"/>
      <c r="AD90" s="1079"/>
      <c r="AE90" s="1079"/>
      <c r="AF90" s="1079"/>
      <c r="AG90" s="1079"/>
      <c r="AH90" s="1079"/>
      <c r="AI90" s="1080"/>
      <c r="AJ90" s="1081"/>
      <c r="AK90" s="1079"/>
      <c r="AL90" s="1079"/>
      <c r="AM90" s="1079"/>
      <c r="AN90" s="1079"/>
      <c r="AO90" s="1079"/>
      <c r="AP90" s="1080"/>
      <c r="AQ90" s="1166"/>
      <c r="AR90" s="1166"/>
      <c r="AS90" s="1166"/>
      <c r="AT90" s="1166"/>
      <c r="AU90" s="1166"/>
      <c r="AV90" s="1166"/>
      <c r="AW90" s="1166"/>
      <c r="AX90" s="1166"/>
      <c r="AY90" s="1166"/>
      <c r="AZ90" s="1166"/>
      <c r="BA90" s="1166"/>
      <c r="BB90" s="1166"/>
      <c r="BC90" s="1166"/>
      <c r="BD90" s="1166"/>
      <c r="BE90" s="1166"/>
      <c r="BF90" s="1166"/>
      <c r="BG90" s="1166"/>
      <c r="BH90" s="1166"/>
      <c r="BI90" s="1166"/>
      <c r="BJ90" s="1166"/>
      <c r="BK90" s="1166"/>
      <c r="BL90" s="1166"/>
      <c r="BM90" s="1166"/>
      <c r="BN90" s="1166"/>
      <c r="BO90" s="1166"/>
      <c r="BP90" s="1166"/>
      <c r="BQ90" s="1166"/>
      <c r="BR90" s="1166"/>
      <c r="BS90" s="1085">
        <f t="shared" si="70"/>
        <v>0</v>
      </c>
      <c r="BT90" s="1119"/>
      <c r="BU90" s="1120"/>
      <c r="BV90" s="1119">
        <v>1</v>
      </c>
      <c r="BW90" s="1121">
        <v>1.5</v>
      </c>
      <c r="BX90" s="1130">
        <f t="shared" si="76"/>
        <v>1.2139323346917794</v>
      </c>
      <c r="BY90" s="1122">
        <f t="shared" si="71"/>
        <v>0</v>
      </c>
      <c r="BZ90" s="1123">
        <f t="shared" si="72"/>
        <v>0</v>
      </c>
      <c r="CA90" s="1124">
        <f t="shared" si="75"/>
        <v>0</v>
      </c>
      <c r="CB90" s="1125">
        <v>2000</v>
      </c>
      <c r="CC90" s="1126">
        <f t="shared" si="77"/>
        <v>2000.0000000000002</v>
      </c>
      <c r="CD90" s="1127"/>
      <c r="CE90" s="1127"/>
      <c r="CF90" s="1128">
        <v>476</v>
      </c>
      <c r="CG90" s="1129">
        <f t="shared" si="73"/>
        <v>0</v>
      </c>
      <c r="CH90" s="1129">
        <f t="shared" si="74"/>
        <v>0</v>
      </c>
    </row>
    <row r="91" spans="3:125" ht="18.95" hidden="1" thickBot="1">
      <c r="C91" s="2018" t="s">
        <v>362</v>
      </c>
      <c r="D91" s="2019"/>
      <c r="E91" s="2019"/>
      <c r="F91" s="2019"/>
      <c r="G91" s="2019"/>
      <c r="H91" s="2019"/>
      <c r="I91" s="2019"/>
      <c r="J91" s="2019"/>
      <c r="K91" s="2021"/>
      <c r="L91" s="1018">
        <f t="shared" ref="L91:AP91" si="78">SUM(L65:L90)</f>
        <v>0</v>
      </c>
      <c r="M91" s="1018">
        <f t="shared" si="78"/>
        <v>0</v>
      </c>
      <c r="N91" s="1018">
        <f t="shared" si="78"/>
        <v>0</v>
      </c>
      <c r="O91" s="1018">
        <f t="shared" si="78"/>
        <v>0</v>
      </c>
      <c r="P91" s="1018">
        <f t="shared" si="78"/>
        <v>0</v>
      </c>
      <c r="Q91" s="1018">
        <f t="shared" si="78"/>
        <v>0</v>
      </c>
      <c r="R91" s="1018">
        <f t="shared" si="78"/>
        <v>0</v>
      </c>
      <c r="S91" s="1018">
        <f t="shared" si="78"/>
        <v>0</v>
      </c>
      <c r="T91" s="1018">
        <f t="shared" si="78"/>
        <v>0</v>
      </c>
      <c r="U91" s="1018">
        <f t="shared" si="78"/>
        <v>0</v>
      </c>
      <c r="V91" s="1018">
        <f t="shared" si="78"/>
        <v>0</v>
      </c>
      <c r="W91" s="1018">
        <f t="shared" si="78"/>
        <v>0</v>
      </c>
      <c r="X91" s="1018">
        <f t="shared" si="78"/>
        <v>0</v>
      </c>
      <c r="Y91" s="1018">
        <f t="shared" si="78"/>
        <v>0</v>
      </c>
      <c r="Z91" s="1018">
        <f t="shared" si="78"/>
        <v>0</v>
      </c>
      <c r="AA91" s="1018">
        <f t="shared" si="78"/>
        <v>0</v>
      </c>
      <c r="AB91" s="1018">
        <f t="shared" si="78"/>
        <v>0</v>
      </c>
      <c r="AC91" s="1018">
        <f t="shared" si="78"/>
        <v>0</v>
      </c>
      <c r="AD91" s="1018">
        <f t="shared" si="78"/>
        <v>0</v>
      </c>
      <c r="AE91" s="1018">
        <f t="shared" si="78"/>
        <v>0</v>
      </c>
      <c r="AF91" s="1018">
        <f t="shared" si="78"/>
        <v>0</v>
      </c>
      <c r="AG91" s="1018">
        <f t="shared" si="78"/>
        <v>0</v>
      </c>
      <c r="AH91" s="1018">
        <f t="shared" si="78"/>
        <v>0</v>
      </c>
      <c r="AI91" s="1018">
        <f t="shared" si="78"/>
        <v>0</v>
      </c>
      <c r="AJ91" s="1018">
        <f t="shared" si="78"/>
        <v>0</v>
      </c>
      <c r="AK91" s="1018">
        <f t="shared" si="78"/>
        <v>0</v>
      </c>
      <c r="AL91" s="1018">
        <f t="shared" si="78"/>
        <v>0</v>
      </c>
      <c r="AM91" s="1018">
        <f t="shared" si="78"/>
        <v>0</v>
      </c>
      <c r="AN91" s="1018">
        <f t="shared" si="78"/>
        <v>0</v>
      </c>
      <c r="AO91" s="1018">
        <f t="shared" si="78"/>
        <v>0</v>
      </c>
      <c r="AP91" s="1018">
        <f t="shared" si="78"/>
        <v>0</v>
      </c>
      <c r="AQ91" s="1018"/>
      <c r="AR91" s="1018"/>
      <c r="AS91" s="1018"/>
      <c r="AT91" s="1018"/>
      <c r="AU91" s="1018"/>
      <c r="AV91" s="1018"/>
      <c r="AW91" s="1018"/>
      <c r="AX91" s="1018"/>
      <c r="AY91" s="1018"/>
      <c r="AZ91" s="1018"/>
      <c r="BA91" s="1018"/>
      <c r="BB91" s="1018"/>
      <c r="BC91" s="1018"/>
      <c r="BD91" s="1018"/>
      <c r="BE91" s="1018"/>
      <c r="BF91" s="1018"/>
      <c r="BG91" s="1018"/>
      <c r="BH91" s="1018"/>
      <c r="BI91" s="1018"/>
      <c r="BJ91" s="1018"/>
      <c r="BK91" s="1018"/>
      <c r="BL91" s="1018"/>
      <c r="BM91" s="1018"/>
      <c r="BN91" s="1018"/>
      <c r="BO91" s="1018"/>
      <c r="BP91" s="1018"/>
      <c r="BQ91" s="1018"/>
      <c r="BR91" s="1018"/>
      <c r="BS91" s="1018">
        <f>SUM(BS65:BS90)</f>
        <v>0</v>
      </c>
      <c r="BT91" s="1019"/>
      <c r="BU91" s="1019"/>
      <c r="BV91" s="1020"/>
      <c r="BW91" s="1099"/>
      <c r="BX91" s="1100"/>
      <c r="BY91" s="1020">
        <f>SUM(BY65:BY90)</f>
        <v>0</v>
      </c>
      <c r="BZ91" s="1020">
        <f>SUM(BZ65:BZ90)</f>
        <v>0</v>
      </c>
      <c r="CA91" s="1020">
        <f>SUM(CA65:CA90)</f>
        <v>0</v>
      </c>
      <c r="CB91" s="1024"/>
      <c r="CC91" s="1024"/>
      <c r="CD91" s="1025"/>
      <c r="CE91" s="1025"/>
      <c r="CF91" s="1026"/>
      <c r="CG91" s="1024">
        <f>SUM(CG65:CG90)</f>
        <v>0</v>
      </c>
      <c r="CH91" s="1024">
        <f>SUM(CH65:CH90)</f>
        <v>0</v>
      </c>
    </row>
    <row r="92" spans="3:125" ht="31.35" customHeight="1" thickBot="1">
      <c r="C92" s="2029" t="s">
        <v>384</v>
      </c>
      <c r="D92" s="2030"/>
      <c r="E92" s="2030"/>
      <c r="F92" s="2030"/>
      <c r="G92" s="2030"/>
      <c r="H92" s="2030"/>
      <c r="I92" s="2030"/>
      <c r="J92" s="2030"/>
      <c r="K92" s="2031"/>
      <c r="L92" s="1131">
        <f t="shared" ref="L92:AP92" si="79">+L91+L62+L54</f>
        <v>0</v>
      </c>
      <c r="M92" s="1131">
        <f t="shared" si="79"/>
        <v>0</v>
      </c>
      <c r="N92" s="1131">
        <f t="shared" si="79"/>
        <v>0</v>
      </c>
      <c r="O92" s="1131">
        <f t="shared" si="79"/>
        <v>0</v>
      </c>
      <c r="P92" s="1131">
        <f t="shared" si="79"/>
        <v>0</v>
      </c>
      <c r="Q92" s="1131">
        <f t="shared" si="79"/>
        <v>0</v>
      </c>
      <c r="R92" s="1131">
        <f t="shared" si="79"/>
        <v>0</v>
      </c>
      <c r="S92" s="1131">
        <f t="shared" si="79"/>
        <v>0</v>
      </c>
      <c r="T92" s="1131">
        <f t="shared" si="79"/>
        <v>0</v>
      </c>
      <c r="U92" s="1131">
        <f t="shared" si="79"/>
        <v>0</v>
      </c>
      <c r="V92" s="1131">
        <f t="shared" si="79"/>
        <v>0</v>
      </c>
      <c r="W92" s="1131">
        <f t="shared" si="79"/>
        <v>0</v>
      </c>
      <c r="X92" s="1131">
        <f t="shared" si="79"/>
        <v>0</v>
      </c>
      <c r="Y92" s="1131">
        <f t="shared" si="79"/>
        <v>0</v>
      </c>
      <c r="Z92" s="1131">
        <f t="shared" si="79"/>
        <v>0</v>
      </c>
      <c r="AA92" s="1131">
        <f t="shared" si="79"/>
        <v>0</v>
      </c>
      <c r="AB92" s="1131">
        <f t="shared" si="79"/>
        <v>0</v>
      </c>
      <c r="AC92" s="1131">
        <f t="shared" si="79"/>
        <v>0</v>
      </c>
      <c r="AD92" s="1131">
        <f t="shared" si="79"/>
        <v>0</v>
      </c>
      <c r="AE92" s="1131">
        <f t="shared" si="79"/>
        <v>0</v>
      </c>
      <c r="AF92" s="1131">
        <f t="shared" si="79"/>
        <v>6</v>
      </c>
      <c r="AG92" s="1131">
        <f t="shared" si="79"/>
        <v>7</v>
      </c>
      <c r="AH92" s="1131">
        <f t="shared" si="79"/>
        <v>6</v>
      </c>
      <c r="AI92" s="1131">
        <f t="shared" si="79"/>
        <v>0</v>
      </c>
      <c r="AJ92" s="1131">
        <f t="shared" si="79"/>
        <v>0</v>
      </c>
      <c r="AK92" s="1131">
        <f t="shared" si="79"/>
        <v>0</v>
      </c>
      <c r="AL92" s="1131">
        <f t="shared" si="79"/>
        <v>6</v>
      </c>
      <c r="AM92" s="1131">
        <f t="shared" si="79"/>
        <v>7</v>
      </c>
      <c r="AN92" s="1131">
        <f t="shared" si="79"/>
        <v>7</v>
      </c>
      <c r="AO92" s="1131">
        <f t="shared" si="79"/>
        <v>6</v>
      </c>
      <c r="AP92" s="1131">
        <f t="shared" si="79"/>
        <v>0</v>
      </c>
      <c r="AQ92" s="1131">
        <f t="shared" ref="AQ92:BR92" si="80">+AQ91+AQ62+AQ54</f>
        <v>0</v>
      </c>
      <c r="AR92" s="1131">
        <f t="shared" si="80"/>
        <v>0</v>
      </c>
      <c r="AS92" s="1131">
        <f t="shared" si="80"/>
        <v>6</v>
      </c>
      <c r="AT92" s="1131">
        <f t="shared" si="80"/>
        <v>7</v>
      </c>
      <c r="AU92" s="1131">
        <f t="shared" si="80"/>
        <v>7</v>
      </c>
      <c r="AV92" s="1131">
        <f t="shared" si="80"/>
        <v>6</v>
      </c>
      <c r="AW92" s="1131">
        <f t="shared" si="80"/>
        <v>0</v>
      </c>
      <c r="AX92" s="1131">
        <f t="shared" si="80"/>
        <v>0</v>
      </c>
      <c r="AY92" s="1131">
        <f t="shared" si="80"/>
        <v>0</v>
      </c>
      <c r="AZ92" s="1131">
        <f t="shared" si="80"/>
        <v>6</v>
      </c>
      <c r="BA92" s="1131">
        <f t="shared" si="80"/>
        <v>7</v>
      </c>
      <c r="BB92" s="1131">
        <f t="shared" si="80"/>
        <v>7</v>
      </c>
      <c r="BC92" s="1131">
        <f t="shared" si="80"/>
        <v>6</v>
      </c>
      <c r="BD92" s="1131">
        <f t="shared" si="80"/>
        <v>0</v>
      </c>
      <c r="BE92" s="1131">
        <f t="shared" si="80"/>
        <v>0</v>
      </c>
      <c r="BF92" s="1131">
        <f t="shared" si="80"/>
        <v>0</v>
      </c>
      <c r="BG92" s="1131">
        <f t="shared" si="80"/>
        <v>6</v>
      </c>
      <c r="BH92" s="1131">
        <f t="shared" si="80"/>
        <v>7</v>
      </c>
      <c r="BI92" s="1131">
        <f t="shared" si="80"/>
        <v>7</v>
      </c>
      <c r="BJ92" s="1131">
        <f t="shared" si="80"/>
        <v>6</v>
      </c>
      <c r="BK92" s="1131">
        <f t="shared" si="80"/>
        <v>0</v>
      </c>
      <c r="BL92" s="1131">
        <f t="shared" si="80"/>
        <v>0</v>
      </c>
      <c r="BM92" s="1131">
        <f t="shared" si="80"/>
        <v>6</v>
      </c>
      <c r="BN92" s="1131">
        <f t="shared" si="80"/>
        <v>7</v>
      </c>
      <c r="BO92" s="1131">
        <f t="shared" si="80"/>
        <v>7</v>
      </c>
      <c r="BP92" s="1131">
        <f t="shared" si="80"/>
        <v>6</v>
      </c>
      <c r="BQ92" s="1131">
        <f t="shared" si="80"/>
        <v>0</v>
      </c>
      <c r="BR92" s="1131">
        <f t="shared" si="80"/>
        <v>0</v>
      </c>
      <c r="BS92" s="1131">
        <f>+BS91+BS62+BS54</f>
        <v>149</v>
      </c>
      <c r="BT92" s="1132"/>
      <c r="BU92" s="1132"/>
      <c r="BV92" s="2032"/>
      <c r="BW92" s="2033"/>
      <c r="BX92" s="2034"/>
      <c r="BY92" s="1133">
        <f>+BY91+BY62+BY54+BY36</f>
        <v>476.80000000000007</v>
      </c>
      <c r="BZ92" s="1133">
        <f>+BZ91+BZ62+BZ54+BZ36</f>
        <v>238.40000000000003</v>
      </c>
      <c r="CA92" s="1133">
        <f>+CA91+CA62+CA54+CA36</f>
        <v>374.79706281895949</v>
      </c>
      <c r="CB92" s="2035" t="s">
        <v>122</v>
      </c>
      <c r="CC92" s="2036"/>
      <c r="CD92" s="2036"/>
      <c r="CE92" s="2036"/>
      <c r="CF92" s="2037"/>
      <c r="CG92" s="1134">
        <f>+CG36+CG54+CG62+CG91</f>
        <v>50373.333333333336</v>
      </c>
      <c r="CH92" s="1134" t="s">
        <v>122</v>
      </c>
      <c r="CI92" s="870"/>
      <c r="CJ92" s="1135" t="e">
        <f>+CJ62+CJ54+CJ36</f>
        <v>#VALUE!</v>
      </c>
      <c r="CK92" s="1135" t="e">
        <f>+CK62+CK54+CK36</f>
        <v>#VALUE!</v>
      </c>
      <c r="CL92" s="1135" t="e">
        <f>+CL62+CL54+CL36</f>
        <v>#REF!</v>
      </c>
      <c r="CN92" s="2014">
        <v>1</v>
      </c>
      <c r="CO92" s="2015"/>
      <c r="CP92" s="2016"/>
      <c r="CQ92" s="2014">
        <v>2</v>
      </c>
      <c r="CR92" s="2015"/>
      <c r="CS92" s="2016"/>
      <c r="CT92" s="2014">
        <v>3</v>
      </c>
      <c r="CU92" s="2015"/>
      <c r="CV92" s="2016"/>
      <c r="CW92" s="2014">
        <v>4</v>
      </c>
      <c r="CX92" s="2015"/>
      <c r="CY92" s="2016"/>
      <c r="CZ92" s="2014"/>
      <c r="DA92" s="2015"/>
      <c r="DB92" s="2016"/>
      <c r="DC92" s="2014"/>
      <c r="DD92" s="2015"/>
      <c r="DE92" s="2016"/>
      <c r="DF92" s="2014"/>
      <c r="DG92" s="2015"/>
      <c r="DH92" s="2016"/>
      <c r="DI92" s="2014"/>
      <c r="DJ92" s="2015"/>
      <c r="DK92" s="2016"/>
      <c r="DL92" s="2014"/>
      <c r="DM92" s="2015"/>
      <c r="DN92" s="2016"/>
      <c r="DO92" s="2014"/>
      <c r="DP92" s="2015"/>
      <c r="DQ92" s="2016"/>
      <c r="DR92" s="2014"/>
      <c r="DS92" s="2015"/>
      <c r="DT92" s="2016"/>
    </row>
    <row r="93" spans="3:125" ht="28.35" customHeight="1">
      <c r="C93" s="1136" t="s">
        <v>40</v>
      </c>
      <c r="D93" s="959"/>
      <c r="E93" s="959"/>
      <c r="F93" s="959"/>
      <c r="L93" s="866"/>
      <c r="M93" s="866"/>
      <c r="N93" s="866"/>
      <c r="O93" s="866"/>
      <c r="R93" s="866"/>
      <c r="S93" s="866"/>
      <c r="T93" s="866"/>
      <c r="U93" s="866"/>
      <c r="V93" s="866"/>
      <c r="Y93" s="866"/>
      <c r="Z93" s="866"/>
      <c r="AA93" s="866"/>
      <c r="AB93" s="866"/>
      <c r="AC93" s="866"/>
      <c r="AF93" s="866"/>
      <c r="AG93" s="866"/>
      <c r="AH93" s="866"/>
      <c r="AI93" s="866"/>
      <c r="AJ93" s="866"/>
      <c r="AM93" s="866"/>
      <c r="AN93" s="866"/>
      <c r="AO93" s="866"/>
      <c r="AP93" s="866"/>
      <c r="AQ93" s="866"/>
      <c r="AR93" s="866"/>
      <c r="AS93" s="866"/>
      <c r="AT93" s="866"/>
      <c r="AU93" s="866"/>
      <c r="AV93" s="866"/>
      <c r="AW93" s="866"/>
      <c r="AX93" s="866"/>
      <c r="AY93" s="866"/>
      <c r="AZ93" s="866"/>
      <c r="BA93" s="866"/>
      <c r="BB93" s="866"/>
      <c r="BC93" s="866"/>
      <c r="BD93" s="866"/>
      <c r="BE93" s="866"/>
      <c r="BF93" s="866"/>
      <c r="BG93" s="866"/>
      <c r="BH93" s="866"/>
      <c r="BI93" s="866"/>
      <c r="BJ93" s="866"/>
      <c r="BK93" s="866"/>
      <c r="BL93" s="866"/>
      <c r="BM93" s="866"/>
      <c r="BN93" s="866"/>
      <c r="BO93" s="866"/>
      <c r="BP93" s="866"/>
      <c r="BQ93" s="866"/>
      <c r="BR93" s="866"/>
      <c r="BT93" s="866"/>
      <c r="BU93" s="866"/>
      <c r="BV93" s="866"/>
      <c r="BW93" s="870"/>
      <c r="BX93" s="870"/>
      <c r="BY93" s="1137">
        <f>BY92/(BZ92+BY92)</f>
        <v>0.66666666666666674</v>
      </c>
      <c r="BZ93" s="1137">
        <f>BZ92/(BY92+BZ92)</f>
        <v>0.33333333333333337</v>
      </c>
      <c r="CA93" s="870"/>
      <c r="CB93" s="871"/>
      <c r="CG93" s="873"/>
      <c r="CH93" s="1138"/>
      <c r="CI93" s="1139"/>
      <c r="CN93" s="1030">
        <f>+CN62</f>
        <v>0</v>
      </c>
      <c r="CO93" s="1140">
        <f>SUM(CO62,CO54,CO36)</f>
        <v>1.7</v>
      </c>
      <c r="CP93" s="1141">
        <f>+CP62+CP54+CP36</f>
        <v>0</v>
      </c>
      <c r="CQ93" s="1140">
        <f>SUM(CQ62,CQ54,CQ36)</f>
        <v>8.3000000000000007</v>
      </c>
      <c r="CR93" s="1140">
        <f>SUM(CR62,CR54,CR36)</f>
        <v>1.7</v>
      </c>
      <c r="CS93" s="1141">
        <f>+CS62+CS54+CS36</f>
        <v>0</v>
      </c>
      <c r="CT93" s="1140">
        <f>SUM(CT62,CT54,CT36)</f>
        <v>0</v>
      </c>
      <c r="CU93" s="1140">
        <f>SUM(CU62,CU54,CU36)</f>
        <v>0</v>
      </c>
      <c r="CV93" s="1141">
        <f>+CV62+CV54+CV36</f>
        <v>0</v>
      </c>
      <c r="CW93" s="1140">
        <f>SUM(CW62,CW54,CW36)</f>
        <v>9.6000000000000014</v>
      </c>
      <c r="CX93" s="1140">
        <f>SUM(CX62,CX54,CX36)</f>
        <v>4.8000000000000007</v>
      </c>
      <c r="CY93" s="1141">
        <f>SUM(CY62,CY54,CY36)</f>
        <v>7.5462495869589166</v>
      </c>
      <c r="CZ93" s="1140">
        <f>SUM(CZ62,CZ54,CZ36)</f>
        <v>12.8</v>
      </c>
      <c r="DA93" s="1140">
        <f>SUM(DA62,DA54,DA36)</f>
        <v>6.4</v>
      </c>
      <c r="DB93" s="1141">
        <f>+DB62</f>
        <v>10.061666115945222</v>
      </c>
      <c r="DC93" s="1140">
        <f>SUM(DC62,DC54,DC36)</f>
        <v>3.2</v>
      </c>
      <c r="DD93" s="1140">
        <f>SUM(DD62,DD54,DD36)</f>
        <v>1.6</v>
      </c>
      <c r="DE93" s="1141">
        <f>+DE62</f>
        <v>0</v>
      </c>
      <c r="DF93" s="1140">
        <f>SUM(DF62,DF54,DF36)</f>
        <v>3.2</v>
      </c>
      <c r="DG93" s="1140">
        <f>SUM(DG62,DG54,DG36)</f>
        <v>1.6</v>
      </c>
      <c r="DH93" s="1141">
        <f>+DH62</f>
        <v>0</v>
      </c>
      <c r="DI93" s="1140"/>
      <c r="DJ93" s="1140"/>
      <c r="DK93" s="1141"/>
      <c r="DL93" s="1140"/>
      <c r="DM93" s="1140"/>
      <c r="DN93" s="1141"/>
      <c r="DO93" s="1140"/>
      <c r="DP93" s="1140"/>
      <c r="DQ93" s="1141"/>
      <c r="DR93" s="1140"/>
      <c r="DS93" s="1140"/>
      <c r="DT93" s="1141"/>
      <c r="DU93" s="1055"/>
    </row>
    <row r="94" spans="3:125" ht="21">
      <c r="C94" s="1161"/>
      <c r="CB94" s="871"/>
      <c r="CG94" s="873"/>
      <c r="CI94" s="959"/>
      <c r="CM94" s="875"/>
      <c r="CN94" s="875"/>
      <c r="CO94" s="875"/>
    </row>
    <row r="95" spans="3:125" ht="37.5" customHeight="1">
      <c r="C95" s="1142"/>
      <c r="R95" s="1143"/>
      <c r="Y95" s="1143"/>
      <c r="AF95" s="1143"/>
      <c r="AM95" s="1143"/>
      <c r="CB95" s="871"/>
      <c r="CG95" s="873"/>
      <c r="CI95" s="959"/>
      <c r="CM95" s="875"/>
      <c r="CN95" s="875"/>
      <c r="CO95" s="875"/>
      <c r="CP95" s="1144"/>
    </row>
    <row r="96" spans="3:125">
      <c r="CB96" s="871"/>
      <c r="CG96" s="873"/>
      <c r="CH96" s="1145"/>
      <c r="CI96" s="959"/>
      <c r="CJ96" s="1146" t="s">
        <v>373</v>
      </c>
      <c r="CK96" s="1146" t="s">
        <v>386</v>
      </c>
      <c r="CL96" s="1146" t="s">
        <v>388</v>
      </c>
      <c r="CM96" s="1146" t="s">
        <v>439</v>
      </c>
      <c r="CO96" s="875"/>
    </row>
    <row r="97" spans="1:131">
      <c r="CB97" s="871"/>
      <c r="CG97" s="873"/>
      <c r="CH97" s="1145"/>
      <c r="CI97" s="959"/>
      <c r="CJ97" s="1147">
        <f>+CA57</f>
        <v>115.70916033337005</v>
      </c>
      <c r="CK97" s="1147" t="e">
        <f>+#REF!+#REF!+#REF!</f>
        <v>#REF!</v>
      </c>
      <c r="CL97" s="1147" t="e">
        <f>+#REF!+#REF!</f>
        <v>#REF!</v>
      </c>
      <c r="CM97" s="1147">
        <v>0</v>
      </c>
      <c r="CO97" s="875"/>
    </row>
    <row r="98" spans="1:131">
      <c r="CB98" s="871"/>
      <c r="CG98" s="873"/>
      <c r="CH98" s="873"/>
      <c r="CI98" s="959"/>
      <c r="CM98" s="875"/>
      <c r="CN98" s="875"/>
      <c r="CO98" s="875"/>
    </row>
    <row r="99" spans="1:131">
      <c r="CB99" s="871"/>
      <c r="CI99" s="959"/>
      <c r="CJ99" s="1148" t="s">
        <v>322</v>
      </c>
      <c r="CK99" s="1149" t="e">
        <f>+#REF!+#REF!</f>
        <v>#REF!</v>
      </c>
      <c r="CN99" s="875"/>
    </row>
    <row r="100" spans="1:131">
      <c r="CB100" s="871"/>
      <c r="CI100" s="959"/>
      <c r="CJ100" s="1148" t="s">
        <v>304</v>
      </c>
      <c r="CK100" s="1149" t="e">
        <f>+CA57+#REF!+#REF!+#REF!</f>
        <v>#REF!</v>
      </c>
      <c r="CN100" s="875"/>
    </row>
    <row r="101" spans="1:131">
      <c r="AF101" s="1150"/>
      <c r="CB101" s="871"/>
      <c r="CI101" s="959"/>
      <c r="CJ101" s="1148" t="s">
        <v>325</v>
      </c>
      <c r="CK101" s="1149">
        <v>0</v>
      </c>
      <c r="CN101" s="875"/>
    </row>
    <row r="102" spans="1:131">
      <c r="CB102" s="871"/>
      <c r="CI102" s="959"/>
      <c r="CJ102" s="1148" t="s">
        <v>310</v>
      </c>
      <c r="CK102" s="1149">
        <v>0</v>
      </c>
      <c r="CN102" s="875"/>
    </row>
    <row r="103" spans="1:131">
      <c r="CB103" s="871"/>
      <c r="CI103" s="959"/>
      <c r="CJ103" s="1148" t="s">
        <v>358</v>
      </c>
      <c r="CK103" s="1149">
        <v>0</v>
      </c>
      <c r="CN103" s="875"/>
    </row>
    <row r="104" spans="1:131" s="876" customFormat="1">
      <c r="A104" s="1052"/>
      <c r="B104" s="866"/>
      <c r="C104" s="866"/>
      <c r="D104" s="866"/>
      <c r="E104" s="866"/>
      <c r="F104" s="866"/>
      <c r="G104" s="866"/>
      <c r="H104" s="866"/>
      <c r="I104" s="866"/>
      <c r="J104" s="866"/>
      <c r="K104" s="866"/>
      <c r="L104" s="867"/>
      <c r="M104" s="867"/>
      <c r="N104" s="867"/>
      <c r="O104" s="867"/>
      <c r="P104" s="866"/>
      <c r="Q104" s="866"/>
      <c r="R104" s="867"/>
      <c r="S104" s="867"/>
      <c r="T104" s="867"/>
      <c r="U104" s="867"/>
      <c r="V104" s="867"/>
      <c r="W104" s="866"/>
      <c r="X104" s="866"/>
      <c r="Y104" s="867"/>
      <c r="Z104" s="867"/>
      <c r="AA104" s="867"/>
      <c r="AB104" s="867"/>
      <c r="AC104" s="867"/>
      <c r="AD104" s="866"/>
      <c r="AE104" s="866"/>
      <c r="AF104" s="867"/>
      <c r="AG104" s="867"/>
      <c r="AH104" s="867"/>
      <c r="AI104" s="867"/>
      <c r="AJ104" s="867"/>
      <c r="AK104" s="866"/>
      <c r="AL104" s="866"/>
      <c r="AM104" s="867"/>
      <c r="AN104" s="867"/>
      <c r="AO104" s="867"/>
      <c r="AP104" s="867"/>
      <c r="AQ104" s="867"/>
      <c r="AR104" s="867"/>
      <c r="AS104" s="867"/>
      <c r="AT104" s="867"/>
      <c r="AU104" s="867"/>
      <c r="AV104" s="867"/>
      <c r="AW104" s="867"/>
      <c r="AX104" s="867"/>
      <c r="AY104" s="867"/>
      <c r="AZ104" s="867"/>
      <c r="BA104" s="867"/>
      <c r="BB104" s="867"/>
      <c r="BC104" s="867"/>
      <c r="BD104" s="867"/>
      <c r="BE104" s="867"/>
      <c r="BF104" s="867"/>
      <c r="BG104" s="867"/>
      <c r="BH104" s="867"/>
      <c r="BI104" s="867"/>
      <c r="BJ104" s="867"/>
      <c r="BK104" s="867"/>
      <c r="BL104" s="867"/>
      <c r="BM104" s="867"/>
      <c r="BN104" s="867"/>
      <c r="BO104" s="867"/>
      <c r="BP104" s="867"/>
      <c r="BQ104" s="867"/>
      <c r="BR104" s="867"/>
      <c r="BS104" s="866"/>
      <c r="BT104" s="868"/>
      <c r="BU104" s="868"/>
      <c r="BV104" s="869"/>
      <c r="BW104" s="869"/>
      <c r="BX104" s="869"/>
      <c r="BY104" s="870"/>
      <c r="BZ104" s="869"/>
      <c r="CA104" s="869"/>
      <c r="CB104" s="871"/>
      <c r="CC104" s="872"/>
      <c r="CD104" s="873"/>
      <c r="CE104" s="873"/>
      <c r="CF104" s="874"/>
      <c r="CG104" s="874"/>
      <c r="CH104" s="874"/>
      <c r="CI104" s="959"/>
      <c r="CJ104" s="1148" t="s">
        <v>371</v>
      </c>
      <c r="CK104" s="1149">
        <v>0</v>
      </c>
      <c r="CL104" s="875"/>
      <c r="CN104" s="875"/>
      <c r="DU104" s="866"/>
      <c r="DV104" s="866"/>
      <c r="DW104" s="866"/>
      <c r="DX104" s="866"/>
      <c r="DY104" s="866"/>
      <c r="DZ104" s="866"/>
      <c r="EA104" s="866"/>
    </row>
    <row r="105" spans="1:131" s="876" customFormat="1">
      <c r="A105" s="1052"/>
      <c r="B105" s="866"/>
      <c r="C105" s="866"/>
      <c r="D105" s="866"/>
      <c r="E105" s="866"/>
      <c r="F105" s="866"/>
      <c r="G105" s="866"/>
      <c r="H105" s="866"/>
      <c r="I105" s="866"/>
      <c r="J105" s="866"/>
      <c r="K105" s="866"/>
      <c r="L105" s="867"/>
      <c r="M105" s="867"/>
      <c r="N105" s="867"/>
      <c r="O105" s="867"/>
      <c r="P105" s="866"/>
      <c r="Q105" s="866"/>
      <c r="R105" s="867"/>
      <c r="S105" s="867"/>
      <c r="T105" s="867"/>
      <c r="U105" s="867"/>
      <c r="V105" s="867"/>
      <c r="W105" s="866"/>
      <c r="X105" s="866"/>
      <c r="Y105" s="867"/>
      <c r="Z105" s="867"/>
      <c r="AA105" s="867"/>
      <c r="AB105" s="867"/>
      <c r="AC105" s="867"/>
      <c r="AD105" s="866"/>
      <c r="AE105" s="866"/>
      <c r="AF105" s="867"/>
      <c r="AG105" s="867"/>
      <c r="AH105" s="867"/>
      <c r="AI105" s="867"/>
      <c r="AJ105" s="867"/>
      <c r="AK105" s="866"/>
      <c r="AL105" s="866"/>
      <c r="AM105" s="867"/>
      <c r="AN105" s="867"/>
      <c r="AO105" s="867"/>
      <c r="AP105" s="867"/>
      <c r="AQ105" s="867"/>
      <c r="AR105" s="867"/>
      <c r="AS105" s="867"/>
      <c r="AT105" s="867"/>
      <c r="AU105" s="867"/>
      <c r="AV105" s="867"/>
      <c r="AW105" s="867"/>
      <c r="AX105" s="867"/>
      <c r="AY105" s="867"/>
      <c r="AZ105" s="867"/>
      <c r="BA105" s="867"/>
      <c r="BB105" s="867"/>
      <c r="BC105" s="867"/>
      <c r="BD105" s="867"/>
      <c r="BE105" s="867"/>
      <c r="BF105" s="867"/>
      <c r="BG105" s="867"/>
      <c r="BH105" s="867"/>
      <c r="BI105" s="867"/>
      <c r="BJ105" s="867"/>
      <c r="BK105" s="867"/>
      <c r="BL105" s="867"/>
      <c r="BM105" s="867"/>
      <c r="BN105" s="867"/>
      <c r="BO105" s="867"/>
      <c r="BP105" s="867"/>
      <c r="BQ105" s="867"/>
      <c r="BR105" s="867"/>
      <c r="BS105" s="866"/>
      <c r="BT105" s="868"/>
      <c r="BU105" s="868"/>
      <c r="BV105" s="869"/>
      <c r="BW105" s="869"/>
      <c r="BX105" s="869"/>
      <c r="BY105" s="870"/>
      <c r="BZ105" s="869"/>
      <c r="CA105" s="869"/>
      <c r="CB105" s="871"/>
      <c r="CC105" s="872"/>
      <c r="CD105" s="873"/>
      <c r="CE105" s="873"/>
      <c r="CF105" s="874"/>
      <c r="CG105" s="874"/>
      <c r="CH105" s="874"/>
      <c r="CI105" s="959"/>
      <c r="CJ105" s="875"/>
      <c r="CK105" s="1147" t="e">
        <f>SUM(CK99:CK104)</f>
        <v>#REF!</v>
      </c>
      <c r="CL105" s="875"/>
      <c r="CN105" s="875"/>
      <c r="DU105" s="866"/>
      <c r="DV105" s="866"/>
      <c r="DW105" s="866"/>
      <c r="DX105" s="866"/>
      <c r="DY105" s="866"/>
      <c r="DZ105" s="866"/>
      <c r="EA105" s="866"/>
    </row>
    <row r="106" spans="1:131" s="876" customFormat="1">
      <c r="A106" s="1052"/>
      <c r="B106" s="866"/>
      <c r="C106" s="866"/>
      <c r="D106" s="866"/>
      <c r="E106" s="866"/>
      <c r="F106" s="866"/>
      <c r="G106" s="866"/>
      <c r="H106" s="866"/>
      <c r="I106" s="866"/>
      <c r="J106" s="866"/>
      <c r="K106" s="866"/>
      <c r="L106" s="867"/>
      <c r="M106" s="867"/>
      <c r="N106" s="867"/>
      <c r="O106" s="867"/>
      <c r="P106" s="866"/>
      <c r="Q106" s="866"/>
      <c r="R106" s="867"/>
      <c r="S106" s="867"/>
      <c r="T106" s="867"/>
      <c r="U106" s="867"/>
      <c r="V106" s="867"/>
      <c r="W106" s="866"/>
      <c r="X106" s="866"/>
      <c r="Y106" s="867"/>
      <c r="Z106" s="867"/>
      <c r="AA106" s="867"/>
      <c r="AB106" s="867"/>
      <c r="AC106" s="867"/>
      <c r="AD106" s="866"/>
      <c r="AE106" s="866"/>
      <c r="AF106" s="867"/>
      <c r="AG106" s="867"/>
      <c r="AH106" s="867"/>
      <c r="AI106" s="867"/>
      <c r="AJ106" s="867"/>
      <c r="AK106" s="866"/>
      <c r="AL106" s="866"/>
      <c r="AM106" s="867"/>
      <c r="AN106" s="867"/>
      <c r="AO106" s="867"/>
      <c r="AP106" s="867"/>
      <c r="AQ106" s="867"/>
      <c r="AR106" s="867"/>
      <c r="AS106" s="867"/>
      <c r="AT106" s="867"/>
      <c r="AU106" s="867"/>
      <c r="AV106" s="867"/>
      <c r="AW106" s="867"/>
      <c r="AX106" s="867"/>
      <c r="AY106" s="867"/>
      <c r="AZ106" s="867"/>
      <c r="BA106" s="867"/>
      <c r="BB106" s="867"/>
      <c r="BC106" s="867"/>
      <c r="BD106" s="867"/>
      <c r="BE106" s="867"/>
      <c r="BF106" s="867"/>
      <c r="BG106" s="867"/>
      <c r="BH106" s="867"/>
      <c r="BI106" s="867"/>
      <c r="BJ106" s="867"/>
      <c r="BK106" s="867"/>
      <c r="BL106" s="867"/>
      <c r="BM106" s="867"/>
      <c r="BN106" s="867"/>
      <c r="BO106" s="867"/>
      <c r="BP106" s="867"/>
      <c r="BQ106" s="867"/>
      <c r="BR106" s="867"/>
      <c r="BS106" s="866"/>
      <c r="BT106" s="868"/>
      <c r="BU106" s="868"/>
      <c r="BV106" s="869"/>
      <c r="BW106" s="869"/>
      <c r="BX106" s="869"/>
      <c r="BY106" s="870"/>
      <c r="BZ106" s="869"/>
      <c r="CA106" s="869"/>
      <c r="CB106" s="871"/>
      <c r="CC106" s="872"/>
      <c r="CD106" s="873"/>
      <c r="CE106" s="873"/>
      <c r="CF106" s="874"/>
      <c r="CG106" s="874"/>
      <c r="CH106" s="874"/>
      <c r="CI106" s="959"/>
      <c r="CJ106" s="875"/>
      <c r="CK106" s="1151"/>
      <c r="CL106" s="1151"/>
      <c r="CM106" s="875"/>
      <c r="CO106" s="875"/>
      <c r="DU106" s="866"/>
      <c r="DV106" s="866"/>
      <c r="DW106" s="866"/>
      <c r="DX106" s="866"/>
      <c r="DY106" s="866"/>
      <c r="DZ106" s="866"/>
      <c r="EA106" s="866"/>
    </row>
    <row r="107" spans="1:131" s="876" customFormat="1">
      <c r="A107" s="1052"/>
      <c r="B107" s="866"/>
      <c r="C107" s="866"/>
      <c r="D107" s="866"/>
      <c r="E107" s="866"/>
      <c r="F107" s="866"/>
      <c r="G107" s="866"/>
      <c r="H107" s="866"/>
      <c r="I107" s="866"/>
      <c r="J107" s="866"/>
      <c r="K107" s="866"/>
      <c r="L107" s="867"/>
      <c r="M107" s="867"/>
      <c r="N107" s="867"/>
      <c r="O107" s="867"/>
      <c r="P107" s="866"/>
      <c r="Q107" s="866"/>
      <c r="R107" s="867"/>
      <c r="S107" s="867"/>
      <c r="T107" s="867"/>
      <c r="U107" s="867"/>
      <c r="V107" s="867"/>
      <c r="W107" s="866"/>
      <c r="X107" s="866"/>
      <c r="Y107" s="867"/>
      <c r="Z107" s="867"/>
      <c r="AA107" s="867"/>
      <c r="AB107" s="867"/>
      <c r="AC107" s="867"/>
      <c r="AD107" s="866"/>
      <c r="AE107" s="866"/>
      <c r="AF107" s="867"/>
      <c r="AG107" s="867"/>
      <c r="AH107" s="867"/>
      <c r="AI107" s="867"/>
      <c r="AJ107" s="867"/>
      <c r="AK107" s="866"/>
      <c r="AL107" s="866"/>
      <c r="AM107" s="867"/>
      <c r="AN107" s="867"/>
      <c r="AO107" s="867"/>
      <c r="AP107" s="867"/>
      <c r="AQ107" s="867"/>
      <c r="AR107" s="867"/>
      <c r="AS107" s="867"/>
      <c r="AT107" s="867"/>
      <c r="AU107" s="867"/>
      <c r="AV107" s="867"/>
      <c r="AW107" s="867"/>
      <c r="AX107" s="867"/>
      <c r="AY107" s="867"/>
      <c r="AZ107" s="867"/>
      <c r="BA107" s="867"/>
      <c r="BB107" s="867"/>
      <c r="BC107" s="867"/>
      <c r="BD107" s="867"/>
      <c r="BE107" s="867"/>
      <c r="BF107" s="867"/>
      <c r="BG107" s="867"/>
      <c r="BH107" s="867"/>
      <c r="BI107" s="867"/>
      <c r="BJ107" s="867"/>
      <c r="BK107" s="867"/>
      <c r="BL107" s="867"/>
      <c r="BM107" s="867"/>
      <c r="BN107" s="867"/>
      <c r="BO107" s="867"/>
      <c r="BP107" s="867"/>
      <c r="BQ107" s="867"/>
      <c r="BR107" s="867"/>
      <c r="BS107" s="866"/>
      <c r="BT107" s="868"/>
      <c r="BU107" s="868"/>
      <c r="BV107" s="869"/>
      <c r="BW107" s="869"/>
      <c r="BX107" s="869"/>
      <c r="BY107" s="870"/>
      <c r="BZ107" s="869"/>
      <c r="CA107" s="869"/>
      <c r="CB107" s="871"/>
      <c r="CC107" s="872"/>
      <c r="CD107" s="873"/>
      <c r="CE107" s="873"/>
      <c r="CF107" s="874"/>
      <c r="CG107" s="874"/>
      <c r="CH107" s="874"/>
      <c r="CI107" s="959"/>
      <c r="CJ107" s="875"/>
      <c r="CK107" s="1152" t="s">
        <v>502</v>
      </c>
      <c r="CL107" s="1152" t="s">
        <v>503</v>
      </c>
      <c r="CM107" s="1152" t="s">
        <v>504</v>
      </c>
      <c r="CN107" s="875"/>
      <c r="DU107" s="866"/>
      <c r="DV107" s="866"/>
      <c r="DW107" s="866"/>
      <c r="DX107" s="866"/>
      <c r="DY107" s="866"/>
      <c r="DZ107" s="866"/>
      <c r="EA107" s="866"/>
    </row>
    <row r="108" spans="1:131" s="876" customFormat="1">
      <c r="A108" s="1052"/>
      <c r="B108" s="866"/>
      <c r="C108" s="866"/>
      <c r="D108" s="866"/>
      <c r="E108" s="866"/>
      <c r="F108" s="866"/>
      <c r="G108" s="866"/>
      <c r="H108" s="866"/>
      <c r="I108" s="866"/>
      <c r="J108" s="866"/>
      <c r="K108" s="866"/>
      <c r="L108" s="867"/>
      <c r="M108" s="867"/>
      <c r="N108" s="867"/>
      <c r="O108" s="867"/>
      <c r="P108" s="866"/>
      <c r="Q108" s="866"/>
      <c r="R108" s="867"/>
      <c r="S108" s="867"/>
      <c r="T108" s="867"/>
      <c r="U108" s="867"/>
      <c r="V108" s="867"/>
      <c r="W108" s="866"/>
      <c r="X108" s="866"/>
      <c r="Y108" s="867"/>
      <c r="Z108" s="867"/>
      <c r="AA108" s="867"/>
      <c r="AB108" s="867"/>
      <c r="AC108" s="867"/>
      <c r="AD108" s="866"/>
      <c r="AE108" s="866"/>
      <c r="AF108" s="867"/>
      <c r="AG108" s="867"/>
      <c r="AH108" s="867"/>
      <c r="AI108" s="867"/>
      <c r="AJ108" s="867"/>
      <c r="AK108" s="866"/>
      <c r="AL108" s="866"/>
      <c r="AM108" s="867"/>
      <c r="AN108" s="867"/>
      <c r="AO108" s="867"/>
      <c r="AP108" s="867"/>
      <c r="AQ108" s="867"/>
      <c r="AR108" s="867"/>
      <c r="AS108" s="867"/>
      <c r="AT108" s="867"/>
      <c r="AU108" s="867"/>
      <c r="AV108" s="867"/>
      <c r="AW108" s="867"/>
      <c r="AX108" s="867"/>
      <c r="AY108" s="867"/>
      <c r="AZ108" s="867"/>
      <c r="BA108" s="867"/>
      <c r="BB108" s="867"/>
      <c r="BC108" s="867"/>
      <c r="BD108" s="867"/>
      <c r="BE108" s="867"/>
      <c r="BF108" s="867"/>
      <c r="BG108" s="867"/>
      <c r="BH108" s="867"/>
      <c r="BI108" s="867"/>
      <c r="BJ108" s="867"/>
      <c r="BK108" s="867"/>
      <c r="BL108" s="867"/>
      <c r="BM108" s="867"/>
      <c r="BN108" s="867"/>
      <c r="BO108" s="867"/>
      <c r="BP108" s="867"/>
      <c r="BQ108" s="867"/>
      <c r="BR108" s="867"/>
      <c r="BS108" s="866"/>
      <c r="BT108" s="868"/>
      <c r="BU108" s="868"/>
      <c r="BV108" s="869"/>
      <c r="BW108" s="869"/>
      <c r="BX108" s="869"/>
      <c r="BY108" s="870"/>
      <c r="BZ108" s="869"/>
      <c r="CA108" s="869"/>
      <c r="CB108" s="1153"/>
      <c r="CC108" s="872"/>
      <c r="CD108" s="873"/>
      <c r="CE108" s="873"/>
      <c r="CF108" s="874"/>
      <c r="CG108" s="874"/>
      <c r="CH108" s="874"/>
      <c r="CI108" s="866"/>
      <c r="CJ108" s="1148" t="s">
        <v>505</v>
      </c>
      <c r="CK108" s="1154" t="e">
        <f>+BS57+#REF!+#REF!+#REF!</f>
        <v>#REF!</v>
      </c>
      <c r="CL108" s="1155" t="e">
        <f>+CH57+#REF!+#REF!+#REF!</f>
        <v>#VALUE!</v>
      </c>
      <c r="CM108" s="1156" t="e">
        <f>+CA57+#REF!+#REF!+#REF!</f>
        <v>#REF!</v>
      </c>
      <c r="DU108" s="866"/>
      <c r="DV108" s="866"/>
      <c r="DW108" s="866"/>
      <c r="DX108" s="866"/>
      <c r="DY108" s="866"/>
      <c r="DZ108" s="866"/>
      <c r="EA108" s="866"/>
    </row>
    <row r="109" spans="1:131" s="876" customFormat="1">
      <c r="A109" s="1052"/>
      <c r="B109" s="866"/>
      <c r="C109" s="866"/>
      <c r="D109" s="866"/>
      <c r="E109" s="866"/>
      <c r="F109" s="866"/>
      <c r="G109" s="866"/>
      <c r="H109" s="866"/>
      <c r="I109" s="866"/>
      <c r="J109" s="866"/>
      <c r="K109" s="866"/>
      <c r="L109" s="867"/>
      <c r="M109" s="867"/>
      <c r="N109" s="867"/>
      <c r="O109" s="867"/>
      <c r="P109" s="866"/>
      <c r="Q109" s="866"/>
      <c r="R109" s="867"/>
      <c r="S109" s="867"/>
      <c r="T109" s="867"/>
      <c r="U109" s="867"/>
      <c r="V109" s="867"/>
      <c r="W109" s="866"/>
      <c r="X109" s="866"/>
      <c r="Y109" s="867"/>
      <c r="Z109" s="867"/>
      <c r="AA109" s="867"/>
      <c r="AB109" s="867"/>
      <c r="AC109" s="867"/>
      <c r="AD109" s="866"/>
      <c r="AE109" s="866"/>
      <c r="AF109" s="867"/>
      <c r="AG109" s="867"/>
      <c r="AH109" s="867"/>
      <c r="AI109" s="867"/>
      <c r="AJ109" s="867"/>
      <c r="AK109" s="866"/>
      <c r="AL109" s="866"/>
      <c r="AM109" s="867"/>
      <c r="AN109" s="867"/>
      <c r="AO109" s="867"/>
      <c r="AP109" s="867"/>
      <c r="AQ109" s="867"/>
      <c r="AR109" s="867"/>
      <c r="AS109" s="867"/>
      <c r="AT109" s="867"/>
      <c r="AU109" s="867"/>
      <c r="AV109" s="867"/>
      <c r="AW109" s="867"/>
      <c r="AX109" s="867"/>
      <c r="AY109" s="867"/>
      <c r="AZ109" s="867"/>
      <c r="BA109" s="867"/>
      <c r="BB109" s="867"/>
      <c r="BC109" s="867"/>
      <c r="BD109" s="867"/>
      <c r="BE109" s="867"/>
      <c r="BF109" s="867"/>
      <c r="BG109" s="867"/>
      <c r="BH109" s="867"/>
      <c r="BI109" s="867"/>
      <c r="BJ109" s="867"/>
      <c r="BK109" s="867"/>
      <c r="BL109" s="867"/>
      <c r="BM109" s="867"/>
      <c r="BN109" s="867"/>
      <c r="BO109" s="867"/>
      <c r="BP109" s="867"/>
      <c r="BQ109" s="867"/>
      <c r="BR109" s="867"/>
      <c r="BS109" s="866"/>
      <c r="BT109" s="868"/>
      <c r="BU109" s="868"/>
      <c r="BV109" s="869"/>
      <c r="BW109" s="869"/>
      <c r="BX109" s="869"/>
      <c r="BY109" s="870"/>
      <c r="BZ109" s="869"/>
      <c r="CA109" s="869"/>
      <c r="CB109" s="1153"/>
      <c r="CC109" s="872"/>
      <c r="CD109" s="873"/>
      <c r="CE109" s="873"/>
      <c r="CF109" s="874"/>
      <c r="CG109" s="874"/>
      <c r="CH109" s="874"/>
      <c r="CI109" s="866"/>
      <c r="CJ109" s="1148" t="s">
        <v>506</v>
      </c>
      <c r="CK109" s="1154" t="e">
        <f>+#REF!</f>
        <v>#REF!</v>
      </c>
      <c r="CL109" s="1155" t="e">
        <f>+#REF!</f>
        <v>#REF!</v>
      </c>
      <c r="CM109" s="1156" t="e">
        <f>+#REF!</f>
        <v>#REF!</v>
      </c>
      <c r="DU109" s="866"/>
      <c r="DV109" s="866"/>
      <c r="DW109" s="866"/>
      <c r="DX109" s="866"/>
      <c r="DY109" s="866"/>
      <c r="DZ109" s="866"/>
      <c r="EA109" s="866"/>
    </row>
    <row r="110" spans="1:131" s="876" customFormat="1">
      <c r="A110" s="1052"/>
      <c r="B110" s="866"/>
      <c r="C110" s="866"/>
      <c r="D110" s="866"/>
      <c r="E110" s="866"/>
      <c r="F110" s="866"/>
      <c r="G110" s="866"/>
      <c r="H110" s="866"/>
      <c r="I110" s="866"/>
      <c r="J110" s="866"/>
      <c r="K110" s="866"/>
      <c r="L110" s="867"/>
      <c r="M110" s="867"/>
      <c r="N110" s="867"/>
      <c r="O110" s="867"/>
      <c r="P110" s="866"/>
      <c r="Q110" s="866"/>
      <c r="R110" s="867"/>
      <c r="S110" s="867"/>
      <c r="T110" s="867"/>
      <c r="U110" s="867"/>
      <c r="V110" s="867"/>
      <c r="W110" s="866"/>
      <c r="X110" s="866"/>
      <c r="Y110" s="867"/>
      <c r="Z110" s="867"/>
      <c r="AA110" s="867"/>
      <c r="AB110" s="867"/>
      <c r="AC110" s="867"/>
      <c r="AD110" s="866"/>
      <c r="AE110" s="866"/>
      <c r="AF110" s="867"/>
      <c r="AG110" s="867"/>
      <c r="AH110" s="867"/>
      <c r="AI110" s="867"/>
      <c r="AJ110" s="867"/>
      <c r="AK110" s="866"/>
      <c r="AL110" s="866"/>
      <c r="AM110" s="867"/>
      <c r="AN110" s="867"/>
      <c r="AO110" s="867"/>
      <c r="AP110" s="867"/>
      <c r="AQ110" s="867"/>
      <c r="AR110" s="867"/>
      <c r="AS110" s="867"/>
      <c r="AT110" s="867"/>
      <c r="AU110" s="867"/>
      <c r="AV110" s="867"/>
      <c r="AW110" s="867"/>
      <c r="AX110" s="867"/>
      <c r="AY110" s="867"/>
      <c r="AZ110" s="867"/>
      <c r="BA110" s="867"/>
      <c r="BB110" s="867"/>
      <c r="BC110" s="867"/>
      <c r="BD110" s="867"/>
      <c r="BE110" s="867"/>
      <c r="BF110" s="867"/>
      <c r="BG110" s="867"/>
      <c r="BH110" s="867"/>
      <c r="BI110" s="867"/>
      <c r="BJ110" s="867"/>
      <c r="BK110" s="867"/>
      <c r="BL110" s="867"/>
      <c r="BM110" s="867"/>
      <c r="BN110" s="867"/>
      <c r="BO110" s="867"/>
      <c r="BP110" s="867"/>
      <c r="BQ110" s="867"/>
      <c r="BR110" s="867"/>
      <c r="BS110" s="866"/>
      <c r="BT110" s="868"/>
      <c r="BU110" s="868"/>
      <c r="BV110" s="869"/>
      <c r="BW110" s="869"/>
      <c r="BX110" s="869"/>
      <c r="BY110" s="870"/>
      <c r="BZ110" s="869"/>
      <c r="CA110" s="869"/>
      <c r="CB110" s="1153"/>
      <c r="CC110" s="872"/>
      <c r="CD110" s="873"/>
      <c r="CE110" s="873"/>
      <c r="CF110" s="874"/>
      <c r="CG110" s="874"/>
      <c r="CH110" s="874"/>
      <c r="CI110" s="866"/>
      <c r="CJ110" s="1148" t="s">
        <v>380</v>
      </c>
      <c r="CK110" s="1154" t="e">
        <f>+#REF!</f>
        <v>#REF!</v>
      </c>
      <c r="CL110" s="1155" t="e">
        <f>+#REF!</f>
        <v>#REF!</v>
      </c>
      <c r="CM110" s="1156" t="e">
        <f>+#REF!</f>
        <v>#REF!</v>
      </c>
      <c r="DU110" s="866"/>
      <c r="DV110" s="866"/>
      <c r="DW110" s="866"/>
      <c r="DX110" s="866"/>
      <c r="DY110" s="866"/>
      <c r="DZ110" s="866"/>
      <c r="EA110" s="866"/>
    </row>
    <row r="111" spans="1:131" s="876" customFormat="1">
      <c r="A111" s="1052"/>
      <c r="B111" s="866"/>
      <c r="C111" s="866"/>
      <c r="D111" s="866"/>
      <c r="E111" s="866"/>
      <c r="F111" s="866"/>
      <c r="G111" s="866"/>
      <c r="H111" s="866"/>
      <c r="I111" s="866"/>
      <c r="J111" s="866"/>
      <c r="K111" s="866"/>
      <c r="L111" s="867"/>
      <c r="M111" s="867"/>
      <c r="N111" s="867"/>
      <c r="O111" s="867"/>
      <c r="P111" s="866"/>
      <c r="Q111" s="866"/>
      <c r="R111" s="867"/>
      <c r="S111" s="867"/>
      <c r="T111" s="867"/>
      <c r="U111" s="867"/>
      <c r="V111" s="867"/>
      <c r="W111" s="866"/>
      <c r="X111" s="866"/>
      <c r="Y111" s="867"/>
      <c r="Z111" s="867"/>
      <c r="AA111" s="867"/>
      <c r="AB111" s="867"/>
      <c r="AC111" s="867"/>
      <c r="AD111" s="866"/>
      <c r="AE111" s="866"/>
      <c r="AF111" s="867"/>
      <c r="AG111" s="867"/>
      <c r="AH111" s="867"/>
      <c r="AI111" s="867"/>
      <c r="AJ111" s="867"/>
      <c r="AK111" s="866"/>
      <c r="AL111" s="866"/>
      <c r="AM111" s="867"/>
      <c r="AN111" s="867"/>
      <c r="AO111" s="867"/>
      <c r="AP111" s="867"/>
      <c r="AQ111" s="867"/>
      <c r="AR111" s="867"/>
      <c r="AS111" s="867"/>
      <c r="AT111" s="867"/>
      <c r="AU111" s="867"/>
      <c r="AV111" s="867"/>
      <c r="AW111" s="867"/>
      <c r="AX111" s="867"/>
      <c r="AY111" s="867"/>
      <c r="AZ111" s="867"/>
      <c r="BA111" s="867"/>
      <c r="BB111" s="867"/>
      <c r="BC111" s="867"/>
      <c r="BD111" s="867"/>
      <c r="BE111" s="867"/>
      <c r="BF111" s="867"/>
      <c r="BG111" s="867"/>
      <c r="BH111" s="867"/>
      <c r="BI111" s="867"/>
      <c r="BJ111" s="867"/>
      <c r="BK111" s="867"/>
      <c r="BL111" s="867"/>
      <c r="BM111" s="867"/>
      <c r="BN111" s="867"/>
      <c r="BO111" s="867"/>
      <c r="BP111" s="867"/>
      <c r="BQ111" s="867"/>
      <c r="BR111" s="867"/>
      <c r="BS111" s="866"/>
      <c r="BT111" s="868"/>
      <c r="BU111" s="868"/>
      <c r="BV111" s="869"/>
      <c r="BW111" s="869"/>
      <c r="BX111" s="869"/>
      <c r="BY111" s="870"/>
      <c r="BZ111" s="869"/>
      <c r="CA111" s="869"/>
      <c r="CB111" s="1153"/>
      <c r="CC111" s="872"/>
      <c r="CD111" s="873"/>
      <c r="CE111" s="873"/>
      <c r="CF111" s="874"/>
      <c r="CG111" s="874"/>
      <c r="CH111" s="874"/>
      <c r="CI111" s="866"/>
      <c r="CJ111" s="1148" t="s">
        <v>507</v>
      </c>
      <c r="CK111" s="1154">
        <v>0</v>
      </c>
      <c r="CL111" s="1155">
        <v>0</v>
      </c>
      <c r="CM111" s="1156"/>
      <c r="DU111" s="866"/>
      <c r="DV111" s="866"/>
      <c r="DW111" s="866"/>
      <c r="DX111" s="866"/>
      <c r="DY111" s="866"/>
      <c r="DZ111" s="866"/>
      <c r="EA111" s="866"/>
    </row>
    <row r="112" spans="1:131" s="876" customFormat="1">
      <c r="A112" s="1052"/>
      <c r="B112" s="866"/>
      <c r="C112" s="866"/>
      <c r="D112" s="866"/>
      <c r="E112" s="866"/>
      <c r="F112" s="866"/>
      <c r="G112" s="866"/>
      <c r="H112" s="866"/>
      <c r="I112" s="866"/>
      <c r="J112" s="866"/>
      <c r="K112" s="866"/>
      <c r="L112" s="867"/>
      <c r="M112" s="867"/>
      <c r="N112" s="867"/>
      <c r="O112" s="867"/>
      <c r="P112" s="866"/>
      <c r="Q112" s="866"/>
      <c r="R112" s="867"/>
      <c r="S112" s="867"/>
      <c r="T112" s="867"/>
      <c r="U112" s="867"/>
      <c r="V112" s="867"/>
      <c r="W112" s="866"/>
      <c r="X112" s="866"/>
      <c r="Y112" s="867"/>
      <c r="Z112" s="867"/>
      <c r="AA112" s="867"/>
      <c r="AB112" s="867"/>
      <c r="AC112" s="867"/>
      <c r="AD112" s="866"/>
      <c r="AE112" s="866"/>
      <c r="AF112" s="867"/>
      <c r="AG112" s="867"/>
      <c r="AH112" s="867"/>
      <c r="AI112" s="867"/>
      <c r="AJ112" s="867"/>
      <c r="AK112" s="866"/>
      <c r="AL112" s="866"/>
      <c r="AM112" s="867"/>
      <c r="AN112" s="867"/>
      <c r="AO112" s="867"/>
      <c r="AP112" s="867"/>
      <c r="AQ112" s="867"/>
      <c r="AR112" s="867"/>
      <c r="AS112" s="867"/>
      <c r="AT112" s="867"/>
      <c r="AU112" s="867"/>
      <c r="AV112" s="867"/>
      <c r="AW112" s="867"/>
      <c r="AX112" s="867"/>
      <c r="AY112" s="867"/>
      <c r="AZ112" s="867"/>
      <c r="BA112" s="867"/>
      <c r="BB112" s="867"/>
      <c r="BC112" s="867"/>
      <c r="BD112" s="867"/>
      <c r="BE112" s="867"/>
      <c r="BF112" s="867"/>
      <c r="BG112" s="867"/>
      <c r="BH112" s="867"/>
      <c r="BI112" s="867"/>
      <c r="BJ112" s="867"/>
      <c r="BK112" s="867"/>
      <c r="BL112" s="867"/>
      <c r="BM112" s="867"/>
      <c r="BN112" s="867"/>
      <c r="BO112" s="867"/>
      <c r="BP112" s="867"/>
      <c r="BQ112" s="867"/>
      <c r="BR112" s="867"/>
      <c r="BS112" s="866"/>
      <c r="BT112" s="868"/>
      <c r="BU112" s="868"/>
      <c r="BV112" s="869"/>
      <c r="BW112" s="869"/>
      <c r="BX112" s="869"/>
      <c r="BY112" s="870"/>
      <c r="BZ112" s="869"/>
      <c r="CA112" s="869"/>
      <c r="CB112" s="1153"/>
      <c r="CC112" s="872"/>
      <c r="CD112" s="873"/>
      <c r="CE112" s="873"/>
      <c r="CF112" s="874"/>
      <c r="CG112" s="874"/>
      <c r="CH112" s="874"/>
      <c r="CI112" s="866"/>
      <c r="CJ112" s="875"/>
      <c r="CK112" s="1157" t="e">
        <f>SUM(CK108:CK111)</f>
        <v>#REF!</v>
      </c>
      <c r="CL112" s="1158" t="e">
        <f>SUM(CL108:CL111)</f>
        <v>#VALUE!</v>
      </c>
      <c r="CM112" s="1156" t="e">
        <f>SUM(CM108:CM111)</f>
        <v>#REF!</v>
      </c>
      <c r="DU112" s="866"/>
      <c r="DV112" s="866"/>
      <c r="DW112" s="866"/>
      <c r="DX112" s="866"/>
      <c r="DY112" s="866"/>
      <c r="DZ112" s="866"/>
      <c r="EA112" s="866"/>
    </row>
    <row r="113" spans="1:131" s="876" customFormat="1">
      <c r="A113" s="1052"/>
      <c r="B113" s="866"/>
      <c r="C113" s="866"/>
      <c r="D113" s="866"/>
      <c r="E113" s="866"/>
      <c r="F113" s="866"/>
      <c r="G113" s="866"/>
      <c r="H113" s="866"/>
      <c r="I113" s="866"/>
      <c r="J113" s="866"/>
      <c r="K113" s="866"/>
      <c r="L113" s="867"/>
      <c r="M113" s="867"/>
      <c r="N113" s="867"/>
      <c r="O113" s="867"/>
      <c r="P113" s="866"/>
      <c r="Q113" s="866"/>
      <c r="R113" s="867"/>
      <c r="S113" s="867"/>
      <c r="T113" s="867"/>
      <c r="U113" s="867"/>
      <c r="V113" s="867"/>
      <c r="W113" s="866"/>
      <c r="X113" s="866"/>
      <c r="Y113" s="867"/>
      <c r="Z113" s="867"/>
      <c r="AA113" s="867"/>
      <c r="AB113" s="867"/>
      <c r="AC113" s="867"/>
      <c r="AD113" s="866"/>
      <c r="AE113" s="866"/>
      <c r="AF113" s="867"/>
      <c r="AG113" s="867"/>
      <c r="AH113" s="867"/>
      <c r="AI113" s="867"/>
      <c r="AJ113" s="867"/>
      <c r="AK113" s="866"/>
      <c r="AL113" s="866"/>
      <c r="AM113" s="867"/>
      <c r="AN113" s="867"/>
      <c r="AO113" s="867"/>
      <c r="AP113" s="867"/>
      <c r="AQ113" s="867"/>
      <c r="AR113" s="867"/>
      <c r="AS113" s="867"/>
      <c r="AT113" s="867"/>
      <c r="AU113" s="867"/>
      <c r="AV113" s="867"/>
      <c r="AW113" s="867"/>
      <c r="AX113" s="867"/>
      <c r="AY113" s="867"/>
      <c r="AZ113" s="867"/>
      <c r="BA113" s="867"/>
      <c r="BB113" s="867"/>
      <c r="BC113" s="867"/>
      <c r="BD113" s="867"/>
      <c r="BE113" s="867"/>
      <c r="BF113" s="867"/>
      <c r="BG113" s="867"/>
      <c r="BH113" s="867"/>
      <c r="BI113" s="867"/>
      <c r="BJ113" s="867"/>
      <c r="BK113" s="867"/>
      <c r="BL113" s="867"/>
      <c r="BM113" s="867"/>
      <c r="BN113" s="867"/>
      <c r="BO113" s="867"/>
      <c r="BP113" s="867"/>
      <c r="BQ113" s="867"/>
      <c r="BR113" s="867"/>
      <c r="BS113" s="866"/>
      <c r="BT113" s="868"/>
      <c r="BU113" s="868"/>
      <c r="BV113" s="869"/>
      <c r="BW113" s="869"/>
      <c r="BX113" s="869"/>
      <c r="BY113" s="870"/>
      <c r="BZ113" s="869"/>
      <c r="CA113" s="869"/>
      <c r="CB113" s="1153"/>
      <c r="CC113" s="872"/>
      <c r="CD113" s="873"/>
      <c r="CE113" s="873"/>
      <c r="CF113" s="874"/>
      <c r="CG113" s="874"/>
      <c r="CH113" s="874"/>
      <c r="CI113" s="866"/>
      <c r="CJ113" s="1159"/>
      <c r="CK113" s="875"/>
      <c r="CL113" s="875"/>
      <c r="CM113" s="875"/>
      <c r="DU113" s="866"/>
      <c r="DV113" s="866"/>
      <c r="DW113" s="866"/>
      <c r="DX113" s="866"/>
      <c r="DY113" s="866"/>
      <c r="DZ113" s="866"/>
      <c r="EA113" s="866"/>
    </row>
    <row r="114" spans="1:131" s="876" customFormat="1">
      <c r="A114" s="1052"/>
      <c r="B114" s="866"/>
      <c r="C114" s="866"/>
      <c r="D114" s="866"/>
      <c r="E114" s="866"/>
      <c r="F114" s="866"/>
      <c r="G114" s="866"/>
      <c r="H114" s="866"/>
      <c r="I114" s="866"/>
      <c r="J114" s="866"/>
      <c r="K114" s="866"/>
      <c r="L114" s="867"/>
      <c r="M114" s="867"/>
      <c r="N114" s="867"/>
      <c r="O114" s="867"/>
      <c r="P114" s="866"/>
      <c r="Q114" s="866"/>
      <c r="R114" s="867"/>
      <c r="S114" s="867"/>
      <c r="T114" s="867"/>
      <c r="U114" s="867"/>
      <c r="V114" s="867"/>
      <c r="W114" s="866"/>
      <c r="X114" s="866"/>
      <c r="Y114" s="867"/>
      <c r="Z114" s="867"/>
      <c r="AA114" s="867"/>
      <c r="AB114" s="867"/>
      <c r="AC114" s="867"/>
      <c r="AD114" s="866"/>
      <c r="AE114" s="866"/>
      <c r="AF114" s="867"/>
      <c r="AG114" s="867"/>
      <c r="AH114" s="867"/>
      <c r="AI114" s="867"/>
      <c r="AJ114" s="867"/>
      <c r="AK114" s="866"/>
      <c r="AL114" s="866"/>
      <c r="AM114" s="867"/>
      <c r="AN114" s="867"/>
      <c r="AO114" s="867"/>
      <c r="AP114" s="867"/>
      <c r="AQ114" s="867"/>
      <c r="AR114" s="867"/>
      <c r="AS114" s="867"/>
      <c r="AT114" s="867"/>
      <c r="AU114" s="867"/>
      <c r="AV114" s="867"/>
      <c r="AW114" s="867"/>
      <c r="AX114" s="867"/>
      <c r="AY114" s="867"/>
      <c r="AZ114" s="867"/>
      <c r="BA114" s="867"/>
      <c r="BB114" s="867"/>
      <c r="BC114" s="867"/>
      <c r="BD114" s="867"/>
      <c r="BE114" s="867"/>
      <c r="BF114" s="867"/>
      <c r="BG114" s="867"/>
      <c r="BH114" s="867"/>
      <c r="BI114" s="867"/>
      <c r="BJ114" s="867"/>
      <c r="BK114" s="867"/>
      <c r="BL114" s="867"/>
      <c r="BM114" s="867"/>
      <c r="BN114" s="867"/>
      <c r="BO114" s="867"/>
      <c r="BP114" s="867"/>
      <c r="BQ114" s="867"/>
      <c r="BR114" s="867"/>
      <c r="BS114" s="866"/>
      <c r="BT114" s="868"/>
      <c r="BU114" s="868"/>
      <c r="BV114" s="869"/>
      <c r="BW114" s="869"/>
      <c r="BX114" s="869"/>
      <c r="BY114" s="870"/>
      <c r="BZ114" s="869"/>
      <c r="CA114" s="869"/>
      <c r="CB114" s="1153"/>
      <c r="CC114" s="872"/>
      <c r="CD114" s="873"/>
      <c r="CE114" s="873"/>
      <c r="CF114" s="874"/>
      <c r="CG114" s="874"/>
      <c r="CH114" s="874"/>
      <c r="CI114" s="866"/>
      <c r="CJ114" s="1157" t="s">
        <v>502</v>
      </c>
      <c r="CK114" s="1152" t="s">
        <v>503</v>
      </c>
      <c r="CL114" s="1152" t="s">
        <v>504</v>
      </c>
      <c r="DU114" s="866"/>
      <c r="DV114" s="866"/>
      <c r="DW114" s="866"/>
      <c r="DX114" s="866"/>
      <c r="DY114" s="866"/>
      <c r="DZ114" s="866"/>
      <c r="EA114" s="866"/>
    </row>
    <row r="115" spans="1:131" s="876" customFormat="1">
      <c r="A115" s="1052"/>
      <c r="B115" s="866"/>
      <c r="C115" s="866"/>
      <c r="D115" s="866"/>
      <c r="E115" s="866"/>
      <c r="F115" s="866"/>
      <c r="G115" s="866"/>
      <c r="H115" s="866"/>
      <c r="I115" s="866"/>
      <c r="J115" s="866"/>
      <c r="K115" s="866"/>
      <c r="L115" s="867"/>
      <c r="M115" s="867"/>
      <c r="N115" s="867"/>
      <c r="O115" s="867"/>
      <c r="P115" s="866"/>
      <c r="Q115" s="866"/>
      <c r="R115" s="867"/>
      <c r="S115" s="867"/>
      <c r="T115" s="867"/>
      <c r="U115" s="867"/>
      <c r="V115" s="867"/>
      <c r="W115" s="866"/>
      <c r="X115" s="866"/>
      <c r="Y115" s="867"/>
      <c r="Z115" s="867"/>
      <c r="AA115" s="867"/>
      <c r="AB115" s="867"/>
      <c r="AC115" s="867"/>
      <c r="AD115" s="866"/>
      <c r="AE115" s="866"/>
      <c r="AF115" s="867"/>
      <c r="AG115" s="867"/>
      <c r="AH115" s="867"/>
      <c r="AI115" s="867"/>
      <c r="AJ115" s="867"/>
      <c r="AK115" s="866"/>
      <c r="AL115" s="866"/>
      <c r="AM115" s="867"/>
      <c r="AN115" s="867"/>
      <c r="AO115" s="867"/>
      <c r="AP115" s="867"/>
      <c r="AQ115" s="867"/>
      <c r="AR115" s="867"/>
      <c r="AS115" s="867"/>
      <c r="AT115" s="867"/>
      <c r="AU115" s="867"/>
      <c r="AV115" s="867"/>
      <c r="AW115" s="867"/>
      <c r="AX115" s="867"/>
      <c r="AY115" s="867"/>
      <c r="AZ115" s="867"/>
      <c r="BA115" s="867"/>
      <c r="BB115" s="867"/>
      <c r="BC115" s="867"/>
      <c r="BD115" s="867"/>
      <c r="BE115" s="867"/>
      <c r="BF115" s="867"/>
      <c r="BG115" s="867"/>
      <c r="BH115" s="867"/>
      <c r="BI115" s="867"/>
      <c r="BJ115" s="867"/>
      <c r="BK115" s="867"/>
      <c r="BL115" s="867"/>
      <c r="BM115" s="867"/>
      <c r="BN115" s="867"/>
      <c r="BO115" s="867"/>
      <c r="BP115" s="867"/>
      <c r="BQ115" s="867"/>
      <c r="BR115" s="867"/>
      <c r="BS115" s="866"/>
      <c r="BT115" s="868"/>
      <c r="BU115" s="868"/>
      <c r="BV115" s="869"/>
      <c r="BW115" s="869"/>
      <c r="BX115" s="869"/>
      <c r="BY115" s="870"/>
      <c r="BZ115" s="869"/>
      <c r="CA115" s="869"/>
      <c r="CB115" s="1153"/>
      <c r="CC115" s="872"/>
      <c r="CD115" s="873"/>
      <c r="CE115" s="873"/>
      <c r="CF115" s="874"/>
      <c r="CG115" s="874"/>
      <c r="CH115" s="874"/>
      <c r="CI115" s="866"/>
      <c r="CJ115" s="1154" t="e">
        <f>+CK112</f>
        <v>#REF!</v>
      </c>
      <c r="CK115" s="1155" t="e">
        <f>+CL112</f>
        <v>#VALUE!</v>
      </c>
      <c r="CL115" s="1156">
        <f>+CA92</f>
        <v>374.79706281895949</v>
      </c>
      <c r="DU115" s="866"/>
      <c r="DV115" s="866"/>
      <c r="DW115" s="866"/>
      <c r="DX115" s="866"/>
      <c r="DY115" s="866"/>
      <c r="DZ115" s="866"/>
      <c r="EA115" s="866"/>
    </row>
    <row r="116" spans="1:131" s="876" customFormat="1">
      <c r="A116" s="1052"/>
      <c r="B116" s="866"/>
      <c r="C116" s="866"/>
      <c r="D116" s="866"/>
      <c r="E116" s="866"/>
      <c r="F116" s="866"/>
      <c r="G116" s="866"/>
      <c r="H116" s="866"/>
      <c r="I116" s="866"/>
      <c r="J116" s="866"/>
      <c r="K116" s="866"/>
      <c r="L116" s="867"/>
      <c r="M116" s="867"/>
      <c r="N116" s="867"/>
      <c r="O116" s="867"/>
      <c r="P116" s="866"/>
      <c r="Q116" s="866"/>
      <c r="R116" s="867"/>
      <c r="S116" s="867"/>
      <c r="T116" s="867"/>
      <c r="U116" s="867"/>
      <c r="V116" s="867"/>
      <c r="W116" s="866"/>
      <c r="X116" s="866"/>
      <c r="Y116" s="867"/>
      <c r="Z116" s="867"/>
      <c r="AA116" s="867"/>
      <c r="AB116" s="867"/>
      <c r="AC116" s="867"/>
      <c r="AD116" s="866"/>
      <c r="AE116" s="866"/>
      <c r="AF116" s="867"/>
      <c r="AG116" s="867"/>
      <c r="AH116" s="867"/>
      <c r="AI116" s="867"/>
      <c r="AJ116" s="867"/>
      <c r="AK116" s="866"/>
      <c r="AL116" s="866"/>
      <c r="AM116" s="867"/>
      <c r="AN116" s="867"/>
      <c r="AO116" s="867"/>
      <c r="AP116" s="867"/>
      <c r="AQ116" s="867"/>
      <c r="AR116" s="867"/>
      <c r="AS116" s="867"/>
      <c r="AT116" s="867"/>
      <c r="AU116" s="867"/>
      <c r="AV116" s="867"/>
      <c r="AW116" s="867"/>
      <c r="AX116" s="867"/>
      <c r="AY116" s="867"/>
      <c r="AZ116" s="867"/>
      <c r="BA116" s="867"/>
      <c r="BB116" s="867"/>
      <c r="BC116" s="867"/>
      <c r="BD116" s="867"/>
      <c r="BE116" s="867"/>
      <c r="BF116" s="867"/>
      <c r="BG116" s="867"/>
      <c r="BH116" s="867"/>
      <c r="BI116" s="867"/>
      <c r="BJ116" s="867"/>
      <c r="BK116" s="867"/>
      <c r="BL116" s="867"/>
      <c r="BM116" s="867"/>
      <c r="BN116" s="867"/>
      <c r="BO116" s="867"/>
      <c r="BP116" s="867"/>
      <c r="BQ116" s="867"/>
      <c r="BR116" s="867"/>
      <c r="BS116" s="866"/>
      <c r="BT116" s="868"/>
      <c r="BU116" s="868"/>
      <c r="BV116" s="869"/>
      <c r="BW116" s="869"/>
      <c r="BX116" s="869"/>
      <c r="BY116" s="870"/>
      <c r="BZ116" s="869"/>
      <c r="CA116" s="869"/>
      <c r="CB116" s="1153"/>
      <c r="CC116" s="872"/>
      <c r="CD116" s="873"/>
      <c r="CE116" s="873"/>
      <c r="CF116" s="874"/>
      <c r="CG116" s="874"/>
      <c r="CH116" s="874"/>
      <c r="CI116" s="866"/>
      <c r="CJ116" s="1154"/>
      <c r="CK116" s="1155"/>
      <c r="CL116" s="1160"/>
      <c r="DU116" s="866"/>
      <c r="DV116" s="866"/>
      <c r="DW116" s="866"/>
      <c r="DX116" s="866"/>
      <c r="DY116" s="866"/>
      <c r="DZ116" s="866"/>
      <c r="EA116" s="866"/>
    </row>
    <row r="117" spans="1:131" s="876" customFormat="1">
      <c r="A117" s="1052"/>
      <c r="B117" s="866"/>
      <c r="C117" s="866"/>
      <c r="D117" s="866"/>
      <c r="E117" s="866"/>
      <c r="F117" s="866"/>
      <c r="G117" s="866"/>
      <c r="H117" s="866"/>
      <c r="I117" s="866"/>
      <c r="J117" s="866"/>
      <c r="K117" s="866"/>
      <c r="L117" s="867"/>
      <c r="M117" s="867"/>
      <c r="N117" s="867"/>
      <c r="O117" s="867"/>
      <c r="P117" s="866"/>
      <c r="Q117" s="866"/>
      <c r="R117" s="867"/>
      <c r="S117" s="867"/>
      <c r="T117" s="867"/>
      <c r="U117" s="867"/>
      <c r="V117" s="867"/>
      <c r="W117" s="866"/>
      <c r="X117" s="866"/>
      <c r="Y117" s="867"/>
      <c r="Z117" s="867"/>
      <c r="AA117" s="867"/>
      <c r="AB117" s="867"/>
      <c r="AC117" s="867"/>
      <c r="AD117" s="866"/>
      <c r="AE117" s="866"/>
      <c r="AF117" s="867"/>
      <c r="AG117" s="867"/>
      <c r="AH117" s="867"/>
      <c r="AI117" s="867"/>
      <c r="AJ117" s="867"/>
      <c r="AK117" s="866"/>
      <c r="AL117" s="866"/>
      <c r="AM117" s="867"/>
      <c r="AN117" s="867"/>
      <c r="AO117" s="867"/>
      <c r="AP117" s="867"/>
      <c r="AQ117" s="867"/>
      <c r="AR117" s="867"/>
      <c r="AS117" s="867"/>
      <c r="AT117" s="867"/>
      <c r="AU117" s="867"/>
      <c r="AV117" s="867"/>
      <c r="AW117" s="867"/>
      <c r="AX117" s="867"/>
      <c r="AY117" s="867"/>
      <c r="AZ117" s="867"/>
      <c r="BA117" s="867"/>
      <c r="BB117" s="867"/>
      <c r="BC117" s="867"/>
      <c r="BD117" s="867"/>
      <c r="BE117" s="867"/>
      <c r="BF117" s="867"/>
      <c r="BG117" s="867"/>
      <c r="BH117" s="867"/>
      <c r="BI117" s="867"/>
      <c r="BJ117" s="867"/>
      <c r="BK117" s="867"/>
      <c r="BL117" s="867"/>
      <c r="BM117" s="867"/>
      <c r="BN117" s="867"/>
      <c r="BO117" s="867"/>
      <c r="BP117" s="867"/>
      <c r="BQ117" s="867"/>
      <c r="BR117" s="867"/>
      <c r="BS117" s="866"/>
      <c r="BT117" s="868"/>
      <c r="BU117" s="868"/>
      <c r="BV117" s="869"/>
      <c r="BW117" s="869"/>
      <c r="BX117" s="869"/>
      <c r="BY117" s="870"/>
      <c r="BZ117" s="869"/>
      <c r="CA117" s="869"/>
      <c r="CB117" s="1153"/>
      <c r="CC117" s="872"/>
      <c r="CD117" s="873"/>
      <c r="CE117" s="873"/>
      <c r="CF117" s="874"/>
      <c r="CG117" s="874"/>
      <c r="CH117" s="874"/>
      <c r="CI117" s="866"/>
      <c r="CJ117" s="1157" t="e">
        <f>SUM(CJ115:CJ116)</f>
        <v>#REF!</v>
      </c>
      <c r="CK117" s="1158" t="e">
        <f t="shared" ref="CK117" si="81">SUM(CK115:CK116)</f>
        <v>#VALUE!</v>
      </c>
      <c r="CL117" s="1156">
        <f>+CL115</f>
        <v>374.79706281895949</v>
      </c>
      <c r="DU117" s="866"/>
      <c r="DV117" s="866"/>
      <c r="DW117" s="866"/>
      <c r="DX117" s="866"/>
      <c r="DY117" s="866"/>
      <c r="DZ117" s="866"/>
      <c r="EA117" s="866"/>
    </row>
  </sheetData>
  <dataConsolidate/>
  <mergeCells count="77">
    <mergeCell ref="AQ10:BR10"/>
    <mergeCell ref="DI92:DK92"/>
    <mergeCell ref="DL92:DN92"/>
    <mergeCell ref="DO92:DQ92"/>
    <mergeCell ref="DR92:DT92"/>
    <mergeCell ref="CQ92:CS92"/>
    <mergeCell ref="CT92:CV92"/>
    <mergeCell ref="CW92:CY92"/>
    <mergeCell ref="CZ92:DB92"/>
    <mergeCell ref="DC92:DE92"/>
    <mergeCell ref="DF92:DH92"/>
    <mergeCell ref="CN92:CP92"/>
    <mergeCell ref="DF56:DH56"/>
    <mergeCell ref="DI56:DK56"/>
    <mergeCell ref="DL56:DN56"/>
    <mergeCell ref="DO56:DQ56"/>
    <mergeCell ref="AQ9:AV9"/>
    <mergeCell ref="AW9:BB9"/>
    <mergeCell ref="BC9:BH9"/>
    <mergeCell ref="BI9:BN9"/>
    <mergeCell ref="BO9:BR9"/>
    <mergeCell ref="C62:K62"/>
    <mergeCell ref="C91:K91"/>
    <mergeCell ref="C92:K92"/>
    <mergeCell ref="BV92:BX92"/>
    <mergeCell ref="CB92:CF92"/>
    <mergeCell ref="DR38:DT38"/>
    <mergeCell ref="DR56:DT56"/>
    <mergeCell ref="CF57:CF61"/>
    <mergeCell ref="CH57:CH61"/>
    <mergeCell ref="CN56:CP56"/>
    <mergeCell ref="CQ56:CS56"/>
    <mergeCell ref="CT56:CV56"/>
    <mergeCell ref="CW56:CY56"/>
    <mergeCell ref="CZ56:DB56"/>
    <mergeCell ref="DC56:DE56"/>
    <mergeCell ref="CZ38:DB38"/>
    <mergeCell ref="DC38:DE38"/>
    <mergeCell ref="C54:K54"/>
    <mergeCell ref="CN38:CP38"/>
    <mergeCell ref="CQ38:CS38"/>
    <mergeCell ref="CT38:CV38"/>
    <mergeCell ref="CW38:CY38"/>
    <mergeCell ref="DI12:DK12"/>
    <mergeCell ref="DL12:DN12"/>
    <mergeCell ref="DO12:DQ12"/>
    <mergeCell ref="DF38:DH38"/>
    <mergeCell ref="DI38:DK38"/>
    <mergeCell ref="DL38:DN38"/>
    <mergeCell ref="DO38:DQ38"/>
    <mergeCell ref="DR12:DT12"/>
    <mergeCell ref="L13:U13"/>
    <mergeCell ref="C36:K36"/>
    <mergeCell ref="CQ12:CS12"/>
    <mergeCell ref="CT12:CV12"/>
    <mergeCell ref="CW12:CY12"/>
    <mergeCell ref="CZ12:DB12"/>
    <mergeCell ref="DC12:DE12"/>
    <mergeCell ref="DF12:DH12"/>
    <mergeCell ref="I11:I12"/>
    <mergeCell ref="J11:J12"/>
    <mergeCell ref="K11:K12"/>
    <mergeCell ref="BV11:BX11"/>
    <mergeCell ref="BY11:CA11"/>
    <mergeCell ref="CN12:CP12"/>
    <mergeCell ref="C11:C12"/>
    <mergeCell ref="D11:D12"/>
    <mergeCell ref="E11:E12"/>
    <mergeCell ref="F11:F12"/>
    <mergeCell ref="G11:G12"/>
    <mergeCell ref="H11:H12"/>
    <mergeCell ref="L10:AP10"/>
    <mergeCell ref="L9:O9"/>
    <mergeCell ref="P9:V9"/>
    <mergeCell ref="W9:AC9"/>
    <mergeCell ref="AD9:AJ9"/>
    <mergeCell ref="AK9:AP9"/>
  </mergeCells>
  <printOptions horizontalCentered="1" verticalCentered="1"/>
  <pageMargins left="0.78740157480314965" right="0.78740157480314965" top="0.23622047244094491" bottom="0.6692913385826772" header="0" footer="0.70866141732283472"/>
  <pageSetup paperSize="9" scale="34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931A-8F87-4B29-A77A-1A7FF77E4EBC}">
  <dimension ref="A1:S31"/>
  <sheetViews>
    <sheetView showGridLines="0" zoomScale="75" zoomScaleNormal="75" workbookViewId="0">
      <selection activeCell="Q23" activeCellId="1" sqref="Q8:Q17 Q23:Q24"/>
    </sheetView>
  </sheetViews>
  <sheetFormatPr defaultColWidth="11.42578125" defaultRowHeight="14.45"/>
  <cols>
    <col min="1" max="1" width="0.7109375" style="334" customWidth="1"/>
    <col min="2" max="2" width="3.140625" style="333" bestFit="1" customWidth="1"/>
    <col min="3" max="3" width="12.5703125" style="334" customWidth="1"/>
    <col min="4" max="4" width="10.28515625" style="334" customWidth="1"/>
    <col min="5" max="5" width="13.7109375" style="334" customWidth="1"/>
    <col min="6" max="6" width="10.7109375" style="334" customWidth="1"/>
    <col min="7" max="7" width="10.42578125" style="334" bestFit="1" customWidth="1"/>
    <col min="8" max="8" width="89.5703125" style="334" bestFit="1" customWidth="1"/>
    <col min="9" max="9" width="11.7109375" style="335" customWidth="1"/>
    <col min="10" max="10" width="15.7109375" style="173" hidden="1" customWidth="1"/>
    <col min="11" max="11" width="15.7109375" style="334" customWidth="1"/>
    <col min="12" max="12" width="14.5703125" style="334" customWidth="1"/>
    <col min="13" max="13" width="30.140625" style="173" customWidth="1"/>
    <col min="14" max="14" width="29.5703125" style="336" customWidth="1"/>
    <col min="15" max="15" width="19" style="336" hidden="1" customWidth="1"/>
    <col min="16" max="16" width="18.7109375" style="336" hidden="1" customWidth="1"/>
    <col min="17" max="17" width="18.7109375" style="336" customWidth="1"/>
    <col min="18" max="16384" width="11.42578125" style="334"/>
  </cols>
  <sheetData>
    <row r="1" spans="1:19" ht="8.4499999999999993" customHeight="1">
      <c r="A1" s="1448"/>
      <c r="B1" s="1449"/>
      <c r="C1" s="1448"/>
      <c r="D1" s="1448"/>
      <c r="E1" s="1448"/>
      <c r="F1" s="1448"/>
      <c r="G1" s="1448"/>
      <c r="H1" s="1448"/>
      <c r="I1" s="1450"/>
      <c r="K1" s="1450"/>
      <c r="L1" s="1450"/>
      <c r="R1" s="1448"/>
      <c r="S1" s="1448"/>
    </row>
    <row r="2" spans="1:19">
      <c r="A2" s="1448"/>
      <c r="B2" s="1449"/>
      <c r="C2" s="1448"/>
      <c r="D2" s="174"/>
      <c r="E2" s="174"/>
      <c r="F2" s="1448"/>
      <c r="G2" s="1448"/>
      <c r="H2" s="1448"/>
      <c r="I2" s="1450"/>
      <c r="K2" s="1450"/>
      <c r="L2" s="1450"/>
      <c r="R2" s="1448"/>
      <c r="S2" s="1448"/>
    </row>
    <row r="3" spans="1:19" ht="14.45" customHeight="1">
      <c r="A3" s="1448"/>
      <c r="B3" s="1449"/>
      <c r="C3" s="172" t="s">
        <v>50</v>
      </c>
      <c r="D3" s="76" t="s">
        <v>268</v>
      </c>
      <c r="E3" s="174"/>
      <c r="F3" s="1448"/>
      <c r="G3" s="1448"/>
      <c r="H3" s="1448"/>
      <c r="I3" s="1450"/>
      <c r="K3" s="1450"/>
      <c r="L3" s="1450"/>
      <c r="R3" s="1448"/>
      <c r="S3" s="1448"/>
    </row>
    <row r="4" spans="1:19" ht="14.45" customHeight="1">
      <c r="A4" s="1448"/>
      <c r="B4" s="1449"/>
      <c r="C4" s="172" t="s">
        <v>52</v>
      </c>
      <c r="D4" s="76" t="s">
        <v>269</v>
      </c>
      <c r="E4" s="174"/>
      <c r="F4" s="1448"/>
      <c r="G4" s="1448"/>
      <c r="H4" s="1448"/>
      <c r="I4" s="1450"/>
      <c r="K4" s="1450"/>
      <c r="L4" s="1450"/>
      <c r="R4" s="1448"/>
      <c r="S4" s="1448"/>
    </row>
    <row r="5" spans="1:19" ht="14.45" customHeight="1">
      <c r="A5" s="1448"/>
      <c r="B5" s="1449"/>
      <c r="C5" s="172" t="s">
        <v>54</v>
      </c>
      <c r="D5" s="76" t="s">
        <v>55</v>
      </c>
      <c r="E5" s="175"/>
      <c r="F5" s="175"/>
      <c r="G5" s="175"/>
      <c r="H5" s="2039" t="s">
        <v>508</v>
      </c>
      <c r="I5" s="2039"/>
      <c r="J5" s="2039"/>
      <c r="K5" s="2039"/>
      <c r="L5" s="2039"/>
      <c r="M5" s="2039"/>
      <c r="N5" s="2039"/>
      <c r="O5" s="2039"/>
      <c r="P5" s="337"/>
      <c r="Q5" s="337"/>
      <c r="R5" s="1448"/>
      <c r="S5" s="1448"/>
    </row>
    <row r="6" spans="1:19" ht="33.75" customHeight="1" thickBot="1">
      <c r="A6" s="1448"/>
      <c r="B6" s="1449"/>
      <c r="C6" s="1448"/>
      <c r="D6" s="1448"/>
      <c r="E6" s="1448"/>
      <c r="F6" s="1448"/>
      <c r="G6" s="1448"/>
      <c r="H6" s="1448"/>
      <c r="I6" s="1450"/>
      <c r="K6" s="1450"/>
      <c r="L6" s="1450"/>
      <c r="R6" s="1448"/>
      <c r="S6" s="1448"/>
    </row>
    <row r="7" spans="1:19" s="174" customFormat="1" ht="30.2" customHeight="1">
      <c r="B7" s="176"/>
      <c r="C7" s="338" t="s">
        <v>509</v>
      </c>
      <c r="D7" s="339" t="s">
        <v>510</v>
      </c>
      <c r="E7" s="339" t="s">
        <v>511</v>
      </c>
      <c r="F7" s="340" t="s">
        <v>512</v>
      </c>
      <c r="G7" s="340" t="s">
        <v>513</v>
      </c>
      <c r="H7" s="340" t="s">
        <v>514</v>
      </c>
      <c r="I7" s="340" t="s">
        <v>515</v>
      </c>
      <c r="J7" s="417" t="s">
        <v>516</v>
      </c>
      <c r="K7" s="340" t="s">
        <v>517</v>
      </c>
      <c r="L7" s="340" t="s">
        <v>461</v>
      </c>
      <c r="M7" s="341" t="s">
        <v>518</v>
      </c>
      <c r="N7" s="341" t="s">
        <v>519</v>
      </c>
      <c r="O7" s="350" t="s">
        <v>520</v>
      </c>
      <c r="P7" s="341" t="s">
        <v>521</v>
      </c>
      <c r="Q7" s="351" t="s">
        <v>521</v>
      </c>
    </row>
    <row r="8" spans="1:19" ht="21.75" customHeight="1">
      <c r="A8" s="1448"/>
      <c r="B8" s="1451">
        <f t="shared" ref="B8" si="0">B7+1</f>
        <v>1</v>
      </c>
      <c r="C8" s="857" t="s">
        <v>522</v>
      </c>
      <c r="D8" s="1452" t="s">
        <v>460</v>
      </c>
      <c r="E8" s="1452" t="s">
        <v>523</v>
      </c>
      <c r="F8" s="1452" t="s">
        <v>524</v>
      </c>
      <c r="G8" s="1452" t="s">
        <v>525</v>
      </c>
      <c r="H8" s="1452" t="s">
        <v>526</v>
      </c>
      <c r="I8" s="1453" t="s">
        <v>527</v>
      </c>
      <c r="J8" s="347" t="s">
        <v>528</v>
      </c>
      <c r="K8" s="344" t="s">
        <v>271</v>
      </c>
      <c r="L8" s="586"/>
      <c r="M8" s="1454">
        <v>46041</v>
      </c>
      <c r="N8" s="1454">
        <v>46108</v>
      </c>
      <c r="O8" s="1455"/>
      <c r="P8" s="352">
        <v>520</v>
      </c>
      <c r="Q8" s="1456">
        <v>600</v>
      </c>
      <c r="R8" s="1448"/>
      <c r="S8" s="1448"/>
    </row>
    <row r="9" spans="1:19" ht="21.75" customHeight="1">
      <c r="A9" s="1448"/>
      <c r="B9" s="1451">
        <f>B8+1</f>
        <v>2</v>
      </c>
      <c r="C9" s="857" t="s">
        <v>522</v>
      </c>
      <c r="D9" s="1457" t="s">
        <v>460</v>
      </c>
      <c r="E9" s="1457" t="s">
        <v>529</v>
      </c>
      <c r="F9" s="1457" t="s">
        <v>524</v>
      </c>
      <c r="G9" s="309" t="s">
        <v>525</v>
      </c>
      <c r="H9" s="346" t="s">
        <v>530</v>
      </c>
      <c r="I9" s="1453" t="s">
        <v>527</v>
      </c>
      <c r="J9" s="347" t="s">
        <v>528</v>
      </c>
      <c r="K9" s="344" t="s">
        <v>271</v>
      </c>
      <c r="L9" s="586"/>
      <c r="M9" s="1454">
        <v>46041</v>
      </c>
      <c r="N9" s="1454">
        <v>46108</v>
      </c>
      <c r="O9" s="1455"/>
      <c r="P9" s="352">
        <v>520</v>
      </c>
      <c r="Q9" s="1456">
        <v>800</v>
      </c>
      <c r="R9" s="1448"/>
      <c r="S9" s="1448"/>
    </row>
    <row r="10" spans="1:19" ht="21.75" customHeight="1">
      <c r="A10" s="1448"/>
      <c r="B10" s="1451">
        <f t="shared" ref="B10:B17" si="1">+B9+1</f>
        <v>3</v>
      </c>
      <c r="C10" s="858" t="s">
        <v>531</v>
      </c>
      <c r="D10" s="342" t="s">
        <v>460</v>
      </c>
      <c r="E10" s="342" t="s">
        <v>523</v>
      </c>
      <c r="F10" s="342" t="s">
        <v>524</v>
      </c>
      <c r="G10" s="342" t="s">
        <v>525</v>
      </c>
      <c r="H10" s="342" t="s">
        <v>532</v>
      </c>
      <c r="I10" s="1453" t="s">
        <v>527</v>
      </c>
      <c r="J10" s="343" t="s">
        <v>533</v>
      </c>
      <c r="K10" s="344" t="s">
        <v>271</v>
      </c>
      <c r="L10" s="586"/>
      <c r="M10" s="1454">
        <v>46041</v>
      </c>
      <c r="N10" s="1454">
        <v>46108</v>
      </c>
      <c r="O10" s="1455"/>
      <c r="P10" s="353">
        <v>600</v>
      </c>
      <c r="Q10" s="1456">
        <v>600</v>
      </c>
      <c r="R10" s="1448"/>
      <c r="S10" s="1448"/>
    </row>
    <row r="11" spans="1:19" ht="21.75" customHeight="1">
      <c r="A11" s="1448"/>
      <c r="B11" s="1451">
        <f t="shared" si="1"/>
        <v>4</v>
      </c>
      <c r="C11" s="858" t="s">
        <v>534</v>
      </c>
      <c r="D11" s="342" t="s">
        <v>460</v>
      </c>
      <c r="E11" s="342" t="s">
        <v>535</v>
      </c>
      <c r="F11" s="342" t="s">
        <v>524</v>
      </c>
      <c r="G11" s="342" t="s">
        <v>525</v>
      </c>
      <c r="H11" s="342" t="s">
        <v>536</v>
      </c>
      <c r="I11" s="1453" t="s">
        <v>527</v>
      </c>
      <c r="J11" s="343" t="s">
        <v>533</v>
      </c>
      <c r="K11" s="344" t="s">
        <v>271</v>
      </c>
      <c r="L11" s="586"/>
      <c r="M11" s="1454">
        <v>46041</v>
      </c>
      <c r="N11" s="1454">
        <v>46108</v>
      </c>
      <c r="O11" s="1455"/>
      <c r="P11" s="353">
        <v>800</v>
      </c>
      <c r="Q11" s="1456">
        <v>800</v>
      </c>
      <c r="R11" s="1448"/>
      <c r="S11" s="1448"/>
    </row>
    <row r="12" spans="1:19" ht="21.75" customHeight="1">
      <c r="A12" s="1448"/>
      <c r="B12" s="1451">
        <f t="shared" si="1"/>
        <v>5</v>
      </c>
      <c r="C12" s="858" t="s">
        <v>534</v>
      </c>
      <c r="D12" s="342" t="s">
        <v>460</v>
      </c>
      <c r="E12" s="342" t="s">
        <v>535</v>
      </c>
      <c r="F12" s="342" t="s">
        <v>524</v>
      </c>
      <c r="G12" s="342" t="s">
        <v>537</v>
      </c>
      <c r="H12" s="342" t="s">
        <v>538</v>
      </c>
      <c r="I12" s="1453" t="s">
        <v>527</v>
      </c>
      <c r="J12" s="348" t="s">
        <v>539</v>
      </c>
      <c r="K12" s="344" t="s">
        <v>271</v>
      </c>
      <c r="L12" s="586"/>
      <c r="M12" s="1454">
        <v>46041</v>
      </c>
      <c r="N12" s="1454">
        <v>46108</v>
      </c>
      <c r="O12" s="1455"/>
      <c r="P12" s="353">
        <v>800</v>
      </c>
      <c r="Q12" s="1456">
        <v>800</v>
      </c>
      <c r="R12" s="1448"/>
      <c r="S12" s="1448"/>
    </row>
    <row r="13" spans="1:19" ht="21.75" customHeight="1">
      <c r="A13" s="1448"/>
      <c r="B13" s="1451">
        <f t="shared" si="1"/>
        <v>6</v>
      </c>
      <c r="C13" s="858" t="s">
        <v>534</v>
      </c>
      <c r="D13" s="342" t="s">
        <v>460</v>
      </c>
      <c r="E13" s="342" t="s">
        <v>535</v>
      </c>
      <c r="F13" s="342" t="s">
        <v>524</v>
      </c>
      <c r="G13" s="342" t="s">
        <v>537</v>
      </c>
      <c r="H13" s="342" t="s">
        <v>540</v>
      </c>
      <c r="I13" s="1453" t="s">
        <v>527</v>
      </c>
      <c r="J13" s="348" t="s">
        <v>539</v>
      </c>
      <c r="K13" s="344" t="s">
        <v>271</v>
      </c>
      <c r="L13" s="586"/>
      <c r="M13" s="1454">
        <v>46041</v>
      </c>
      <c r="N13" s="1454">
        <v>46108</v>
      </c>
      <c r="O13" s="1455"/>
      <c r="P13" s="353">
        <v>800</v>
      </c>
      <c r="Q13" s="1456">
        <v>800</v>
      </c>
      <c r="R13" s="1448"/>
      <c r="S13" s="1448"/>
    </row>
    <row r="14" spans="1:19" ht="21.75" customHeight="1">
      <c r="A14" s="1448"/>
      <c r="B14" s="1451">
        <f t="shared" si="1"/>
        <v>7</v>
      </c>
      <c r="C14" s="858" t="s">
        <v>534</v>
      </c>
      <c r="D14" s="342" t="s">
        <v>460</v>
      </c>
      <c r="E14" s="342" t="s">
        <v>523</v>
      </c>
      <c r="F14" s="342" t="s">
        <v>524</v>
      </c>
      <c r="G14" s="342" t="s">
        <v>525</v>
      </c>
      <c r="H14" s="342" t="s">
        <v>541</v>
      </c>
      <c r="I14" s="1458" t="s">
        <v>527</v>
      </c>
      <c r="J14" s="782" t="s">
        <v>539</v>
      </c>
      <c r="K14" s="783" t="s">
        <v>271</v>
      </c>
      <c r="L14" s="784"/>
      <c r="M14" s="1454">
        <v>46041</v>
      </c>
      <c r="N14" s="1454">
        <v>46108</v>
      </c>
      <c r="O14" s="1459"/>
      <c r="P14" s="785">
        <v>600</v>
      </c>
      <c r="Q14" s="1460">
        <v>600</v>
      </c>
      <c r="R14" s="1448"/>
      <c r="S14" s="1448"/>
    </row>
    <row r="15" spans="1:19" ht="21.75" customHeight="1">
      <c r="A15" s="1448"/>
      <c r="B15" s="1451">
        <f t="shared" si="1"/>
        <v>8</v>
      </c>
      <c r="C15" s="858" t="s">
        <v>542</v>
      </c>
      <c r="D15" s="342" t="s">
        <v>460</v>
      </c>
      <c r="E15" s="342" t="s">
        <v>523</v>
      </c>
      <c r="F15" s="342" t="s">
        <v>524</v>
      </c>
      <c r="G15" s="342" t="s">
        <v>537</v>
      </c>
      <c r="H15" s="786" t="s">
        <v>543</v>
      </c>
      <c r="I15" s="1453" t="s">
        <v>527</v>
      </c>
      <c r="J15" s="349" t="s">
        <v>528</v>
      </c>
      <c r="K15" s="344" t="s">
        <v>271</v>
      </c>
      <c r="L15" s="586"/>
      <c r="M15" s="1454">
        <v>46041</v>
      </c>
      <c r="N15" s="1454">
        <v>46108</v>
      </c>
      <c r="O15" s="1455"/>
      <c r="P15" s="807">
        <v>600</v>
      </c>
      <c r="Q15" s="1461">
        <v>600</v>
      </c>
      <c r="R15" s="1448"/>
      <c r="S15" s="1448"/>
    </row>
    <row r="16" spans="1:19" ht="21.75" customHeight="1">
      <c r="A16" s="1448"/>
      <c r="B16" s="1451">
        <f>+B15+1</f>
        <v>9</v>
      </c>
      <c r="C16" s="858" t="s">
        <v>542</v>
      </c>
      <c r="D16" s="342" t="s">
        <v>460</v>
      </c>
      <c r="E16" s="342" t="s">
        <v>544</v>
      </c>
      <c r="F16" s="342" t="s">
        <v>524</v>
      </c>
      <c r="G16" s="342" t="s">
        <v>537</v>
      </c>
      <c r="H16" s="342" t="s">
        <v>545</v>
      </c>
      <c r="I16" s="1453" t="s">
        <v>527</v>
      </c>
      <c r="J16" s="343" t="s">
        <v>533</v>
      </c>
      <c r="K16" s="344" t="s">
        <v>271</v>
      </c>
      <c r="L16" s="586"/>
      <c r="M16" s="1454">
        <v>46041</v>
      </c>
      <c r="N16" s="1454">
        <v>46108</v>
      </c>
      <c r="O16" s="1455"/>
      <c r="P16" s="353">
        <v>800</v>
      </c>
      <c r="Q16" s="1456">
        <v>800</v>
      </c>
      <c r="R16" s="1448"/>
      <c r="S16" s="1448"/>
    </row>
    <row r="17" spans="1:19" ht="21.75" customHeight="1">
      <c r="A17" s="1448"/>
      <c r="B17" s="1451">
        <f t="shared" si="1"/>
        <v>10</v>
      </c>
      <c r="C17" s="858" t="s">
        <v>542</v>
      </c>
      <c r="D17" s="342" t="s">
        <v>460</v>
      </c>
      <c r="E17" s="342" t="s">
        <v>544</v>
      </c>
      <c r="F17" s="342" t="s">
        <v>524</v>
      </c>
      <c r="G17" s="342" t="s">
        <v>537</v>
      </c>
      <c r="H17" s="342" t="s">
        <v>546</v>
      </c>
      <c r="I17" s="1453" t="s">
        <v>527</v>
      </c>
      <c r="J17" s="343" t="s">
        <v>533</v>
      </c>
      <c r="K17" s="344" t="s">
        <v>271</v>
      </c>
      <c r="L17" s="586"/>
      <c r="M17" s="1454">
        <v>46041</v>
      </c>
      <c r="N17" s="1454">
        <v>46108</v>
      </c>
      <c r="O17" s="1455"/>
      <c r="P17" s="353">
        <v>800</v>
      </c>
      <c r="Q17" s="1456">
        <v>800</v>
      </c>
      <c r="R17" s="1448"/>
      <c r="S17" s="1448"/>
    </row>
    <row r="18" spans="1:19" ht="15.6">
      <c r="A18" s="1448"/>
      <c r="B18" s="1449"/>
      <c r="C18" s="583" t="s">
        <v>39</v>
      </c>
      <c r="D18" s="583"/>
      <c r="E18" s="58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3"/>
      <c r="Q18" s="584">
        <f>SUM(Q8:Q17)</f>
        <v>7200</v>
      </c>
      <c r="R18" s="1448"/>
      <c r="S18" s="1448"/>
    </row>
    <row r="19" spans="1:19">
      <c r="A19" s="1448"/>
      <c r="B19" s="1449"/>
      <c r="C19" s="1448"/>
      <c r="D19" s="1448"/>
      <c r="E19" s="1448"/>
      <c r="F19" s="1448"/>
      <c r="G19" s="1448"/>
      <c r="H19" s="1448"/>
      <c r="I19" s="1450"/>
      <c r="K19" s="1448"/>
      <c r="L19" s="1448"/>
      <c r="R19" s="1448"/>
      <c r="S19" s="1448"/>
    </row>
    <row r="20" spans="1:19" ht="18.600000000000001">
      <c r="A20" s="1448"/>
      <c r="B20" s="1449"/>
      <c r="C20" s="789" t="s">
        <v>547</v>
      </c>
      <c r="D20" s="1448"/>
      <c r="E20" s="1448"/>
      <c r="F20" s="1448"/>
      <c r="G20" s="1448"/>
      <c r="H20" s="1448"/>
      <c r="I20" s="1450"/>
      <c r="K20" s="1448"/>
      <c r="L20" s="1448"/>
      <c r="R20" s="1448"/>
      <c r="S20" s="1448"/>
    </row>
    <row r="21" spans="1:19">
      <c r="A21" s="1448"/>
      <c r="B21" s="1449"/>
      <c r="C21" s="1448"/>
      <c r="D21" s="1448"/>
      <c r="E21" s="1448"/>
      <c r="F21" s="1448"/>
      <c r="G21" s="1448"/>
      <c r="H21" s="1448"/>
      <c r="I21" s="1450"/>
      <c r="K21" s="1448"/>
      <c r="L21" s="1448"/>
      <c r="R21" s="1448"/>
      <c r="S21" s="1448"/>
    </row>
    <row r="22" spans="1:19" ht="29.1">
      <c r="A22" s="1448"/>
      <c r="B22" s="1449"/>
      <c r="C22" s="338" t="s">
        <v>509</v>
      </c>
      <c r="D22" s="339" t="s">
        <v>510</v>
      </c>
      <c r="E22" s="339" t="s">
        <v>511</v>
      </c>
      <c r="F22" s="340" t="s">
        <v>512</v>
      </c>
      <c r="G22" s="340" t="s">
        <v>513</v>
      </c>
      <c r="H22" s="340" t="s">
        <v>514</v>
      </c>
      <c r="I22" s="340" t="s">
        <v>515</v>
      </c>
      <c r="J22" s="417" t="s">
        <v>516</v>
      </c>
      <c r="K22" s="340" t="s">
        <v>517</v>
      </c>
      <c r="L22" s="340" t="s">
        <v>461</v>
      </c>
      <c r="M22" s="341" t="s">
        <v>518</v>
      </c>
      <c r="N22" s="341" t="s">
        <v>519</v>
      </c>
      <c r="O22" s="350" t="s">
        <v>520</v>
      </c>
      <c r="P22" s="341" t="s">
        <v>521</v>
      </c>
      <c r="Q22" s="351" t="s">
        <v>521</v>
      </c>
      <c r="R22" s="1448"/>
      <c r="S22" s="1448"/>
    </row>
    <row r="23" spans="1:19" ht="23.25" customHeight="1">
      <c r="A23" s="1448"/>
      <c r="B23" s="1451">
        <f>+B17+1</f>
        <v>11</v>
      </c>
      <c r="C23" s="345" t="s">
        <v>522</v>
      </c>
      <c r="D23" s="1452" t="s">
        <v>460</v>
      </c>
      <c r="E23" s="1452" t="s">
        <v>548</v>
      </c>
      <c r="F23" s="1452" t="s">
        <v>524</v>
      </c>
      <c r="G23" s="1452" t="s">
        <v>525</v>
      </c>
      <c r="H23" s="1452" t="s">
        <v>549</v>
      </c>
      <c r="I23" s="1453" t="s">
        <v>527</v>
      </c>
      <c r="J23" s="347" t="s">
        <v>528</v>
      </c>
      <c r="K23" s="344" t="s">
        <v>271</v>
      </c>
      <c r="L23" s="586"/>
      <c r="M23" s="1454">
        <v>46041</v>
      </c>
      <c r="N23" s="1454">
        <v>46108</v>
      </c>
      <c r="O23" s="1455"/>
      <c r="P23" s="353">
        <v>520</v>
      </c>
      <c r="Q23" s="1456">
        <v>600</v>
      </c>
      <c r="R23" s="1448"/>
      <c r="S23" s="1448"/>
    </row>
    <row r="24" spans="1:19" ht="23.25" customHeight="1">
      <c r="A24" s="1448"/>
      <c r="B24" s="1451">
        <f>+B23+1</f>
        <v>12</v>
      </c>
      <c r="C24" s="345" t="s">
        <v>522</v>
      </c>
      <c r="D24" s="1457" t="s">
        <v>460</v>
      </c>
      <c r="E24" s="1457" t="s">
        <v>529</v>
      </c>
      <c r="F24" s="1457" t="s">
        <v>524</v>
      </c>
      <c r="G24" s="309" t="s">
        <v>525</v>
      </c>
      <c r="H24" s="346" t="s">
        <v>550</v>
      </c>
      <c r="I24" s="1453" t="s">
        <v>527</v>
      </c>
      <c r="J24" s="347" t="s">
        <v>528</v>
      </c>
      <c r="K24" s="344" t="s">
        <v>271</v>
      </c>
      <c r="L24" s="586"/>
      <c r="M24" s="1462">
        <v>46070</v>
      </c>
      <c r="N24" s="1454">
        <v>46108</v>
      </c>
      <c r="O24" s="1455"/>
      <c r="P24" s="353">
        <v>520</v>
      </c>
      <c r="Q24" s="1456">
        <v>800</v>
      </c>
      <c r="R24" s="1448"/>
      <c r="S24" s="1448"/>
    </row>
    <row r="25" spans="1:19" ht="15.6">
      <c r="A25" s="1448"/>
      <c r="B25" s="1449"/>
      <c r="C25" s="583" t="s">
        <v>39</v>
      </c>
      <c r="D25" s="583"/>
      <c r="E25" s="583"/>
      <c r="F25" s="583"/>
      <c r="G25" s="583"/>
      <c r="H25" s="583"/>
      <c r="I25" s="583"/>
      <c r="J25" s="583"/>
      <c r="K25" s="583"/>
      <c r="L25" s="583"/>
      <c r="M25" s="583"/>
      <c r="N25" s="583"/>
      <c r="O25" s="583"/>
      <c r="P25" s="583"/>
      <c r="Q25" s="787">
        <f>SUM(Q23:Q24)</f>
        <v>1400</v>
      </c>
      <c r="R25" s="1448"/>
      <c r="S25" s="1448"/>
    </row>
    <row r="26" spans="1:19">
      <c r="A26" s="1448"/>
      <c r="B26" s="1449"/>
      <c r="C26" s="1448"/>
      <c r="D26" s="1448"/>
      <c r="E26" s="1448"/>
      <c r="F26" s="1448"/>
      <c r="G26" s="1448"/>
      <c r="H26" s="1448"/>
      <c r="I26" s="1450"/>
      <c r="K26" s="1448"/>
      <c r="L26" s="1448"/>
      <c r="Q26" s="1448"/>
      <c r="R26" s="1448"/>
      <c r="S26" s="1448"/>
    </row>
    <row r="27" spans="1:19">
      <c r="A27" s="1448"/>
      <c r="B27" s="1449"/>
      <c r="C27" s="1448"/>
      <c r="D27" s="1448"/>
      <c r="E27" s="1448"/>
      <c r="F27" s="1448"/>
      <c r="G27" s="1448"/>
      <c r="H27" s="1448"/>
      <c r="I27" s="1450"/>
      <c r="K27" s="1448"/>
      <c r="L27" s="1448"/>
      <c r="Q27" s="1448"/>
      <c r="R27" s="1448"/>
      <c r="S27" s="1448"/>
    </row>
    <row r="28" spans="1:19">
      <c r="A28" s="1448"/>
      <c r="B28" s="1449"/>
      <c r="C28" s="1448"/>
      <c r="D28" s="1448"/>
      <c r="E28" s="1448"/>
      <c r="F28" s="1448"/>
      <c r="G28" s="1448"/>
      <c r="H28" s="1448"/>
      <c r="I28" s="1450"/>
      <c r="K28" s="1448"/>
      <c r="L28" s="1448"/>
      <c r="Q28" s="1448"/>
      <c r="R28" s="1448"/>
      <c r="S28" s="1448"/>
    </row>
    <row r="29" spans="1:19">
      <c r="A29" s="1448"/>
      <c r="B29" s="1449"/>
      <c r="C29" s="1463" t="s">
        <v>551</v>
      </c>
      <c r="D29" s="1448"/>
      <c r="E29" s="1448"/>
      <c r="F29" s="1448"/>
      <c r="G29" s="1448"/>
      <c r="H29" s="1448"/>
      <c r="I29" s="1450"/>
      <c r="K29" s="1448"/>
      <c r="L29" s="1448"/>
      <c r="Q29" s="1448"/>
      <c r="R29" s="1448"/>
      <c r="S29" s="1448"/>
    </row>
    <row r="30" spans="1:19" ht="15.6">
      <c r="A30" s="1448"/>
      <c r="B30" s="1449"/>
      <c r="C30" s="1448"/>
      <c r="D30" s="1448"/>
      <c r="E30" s="1448"/>
      <c r="F30" s="1448"/>
      <c r="G30" s="1448"/>
      <c r="H30" s="1448"/>
      <c r="I30" s="1450"/>
      <c r="K30" s="1448"/>
      <c r="L30" s="1448"/>
      <c r="N30" s="788" t="s">
        <v>552</v>
      </c>
      <c r="Q30" s="787">
        <f>+Q25+Q18</f>
        <v>8600</v>
      </c>
      <c r="R30" s="1448"/>
      <c r="S30" s="1448"/>
    </row>
    <row r="31" spans="1:19">
      <c r="A31" s="1448"/>
      <c r="B31" s="1449"/>
      <c r="C31" s="1448"/>
      <c r="D31" s="1448"/>
      <c r="E31" s="1448"/>
      <c r="F31" s="1448"/>
      <c r="G31" s="1448"/>
      <c r="H31" s="1448"/>
      <c r="I31" s="1450"/>
      <c r="K31" s="1448"/>
      <c r="L31" s="1448"/>
      <c r="R31" s="1448"/>
      <c r="S31" s="1448"/>
    </row>
  </sheetData>
  <autoFilter ref="C7:Q7" xr:uid="{87DB931A-8F87-4B29-A77A-1A7FF77E4EBC}">
    <sortState xmlns:xlrd2="http://schemas.microsoft.com/office/spreadsheetml/2017/richdata2" ref="C8:Q24">
      <sortCondition ref="C7"/>
    </sortState>
  </autoFilter>
  <mergeCells count="1">
    <mergeCell ref="H5:O5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B86A-303E-44F6-B018-7701EF61B290}">
  <sheetPr>
    <pageSetUpPr fitToPage="1"/>
  </sheetPr>
  <dimension ref="C2:K21"/>
  <sheetViews>
    <sheetView showGridLines="0" zoomScale="67" zoomScaleNormal="60" zoomScaleSheetLayoutView="55" workbookViewId="0">
      <pane xSplit="6" ySplit="7" topLeftCell="G8" activePane="bottomRight" state="frozen"/>
      <selection pane="bottomRight" activeCell="G26" sqref="G26"/>
      <selection pane="bottomLeft" activeCell="O29" sqref="O29"/>
      <selection pane="topRight" activeCell="O29" sqref="O29"/>
    </sheetView>
  </sheetViews>
  <sheetFormatPr defaultColWidth="11.42578125" defaultRowHeight="15.6"/>
  <cols>
    <col min="1" max="1" width="0.42578125" style="591" customWidth="1"/>
    <col min="2" max="2" width="6.42578125" style="591" customWidth="1"/>
    <col min="3" max="3" width="26.42578125" style="591" customWidth="1"/>
    <col min="4" max="4" width="27" style="591" customWidth="1"/>
    <col min="5" max="5" width="27" style="589" customWidth="1"/>
    <col min="6" max="6" width="75.42578125" style="590" customWidth="1"/>
    <col min="7" max="8" width="32.42578125" style="591" customWidth="1"/>
    <col min="9" max="9" width="17.42578125" style="591" customWidth="1"/>
    <col min="10" max="11" width="43.7109375" style="591" customWidth="1"/>
    <col min="12" max="16384" width="11.42578125" style="591"/>
  </cols>
  <sheetData>
    <row r="2" spans="3:11">
      <c r="C2" s="587" t="s">
        <v>50</v>
      </c>
      <c r="D2" s="588" t="s">
        <v>459</v>
      </c>
    </row>
    <row r="3" spans="3:11">
      <c r="C3" s="587" t="s">
        <v>52</v>
      </c>
      <c r="D3" s="588" t="s">
        <v>460</v>
      </c>
    </row>
    <row r="4" spans="3:11">
      <c r="C4" s="587" t="s">
        <v>54</v>
      </c>
      <c r="D4" s="588" t="s">
        <v>55</v>
      </c>
    </row>
    <row r="5" spans="3:11">
      <c r="C5" s="587" t="s">
        <v>272</v>
      </c>
      <c r="D5" s="588" t="s">
        <v>273</v>
      </c>
    </row>
    <row r="6" spans="3:11" ht="24.75" customHeight="1" thickBot="1">
      <c r="C6" s="2040" t="s">
        <v>553</v>
      </c>
      <c r="D6" s="2040"/>
      <c r="E6" s="2040"/>
      <c r="F6" s="2040"/>
      <c r="G6" s="2040"/>
      <c r="H6" s="2040"/>
      <c r="I6" s="2040"/>
      <c r="J6" s="2041"/>
      <c r="K6" s="2042"/>
    </row>
    <row r="7" spans="3:11" ht="39.75" customHeight="1" thickBot="1">
      <c r="C7" s="592" t="s">
        <v>554</v>
      </c>
      <c r="D7" s="593" t="s">
        <v>510</v>
      </c>
      <c r="E7" s="593" t="s">
        <v>509</v>
      </c>
      <c r="F7" s="594" t="s">
        <v>555</v>
      </c>
      <c r="G7" s="593" t="s">
        <v>513</v>
      </c>
      <c r="H7" s="340" t="s">
        <v>517</v>
      </c>
      <c r="I7" s="593" t="s">
        <v>556</v>
      </c>
      <c r="J7" s="594" t="s">
        <v>557</v>
      </c>
      <c r="K7" s="594" t="s">
        <v>558</v>
      </c>
    </row>
    <row r="8" spans="3:11" ht="32.25" customHeight="1">
      <c r="C8" s="601" t="s">
        <v>559</v>
      </c>
      <c r="D8" s="595" t="s">
        <v>560</v>
      </c>
      <c r="E8" s="602" t="s">
        <v>561</v>
      </c>
      <c r="F8" s="603" t="s">
        <v>562</v>
      </c>
      <c r="G8" s="605" t="s">
        <v>563</v>
      </c>
      <c r="H8" s="344" t="s">
        <v>271</v>
      </c>
      <c r="I8" s="604" t="s">
        <v>564</v>
      </c>
      <c r="J8" s="596">
        <v>46041</v>
      </c>
      <c r="K8" s="1454">
        <v>46108</v>
      </c>
    </row>
    <row r="9" spans="3:11" ht="32.25" customHeight="1">
      <c r="C9" s="601" t="s">
        <v>559</v>
      </c>
      <c r="D9" s="595" t="s">
        <v>560</v>
      </c>
      <c r="E9" s="602" t="s">
        <v>561</v>
      </c>
      <c r="F9" s="603" t="s">
        <v>565</v>
      </c>
      <c r="G9" s="605" t="s">
        <v>563</v>
      </c>
      <c r="H9" s="344" t="s">
        <v>271</v>
      </c>
      <c r="I9" s="604" t="s">
        <v>564</v>
      </c>
      <c r="J9" s="596">
        <v>46041</v>
      </c>
      <c r="K9" s="1454">
        <v>46108</v>
      </c>
    </row>
    <row r="10" spans="3:11" ht="32.25" customHeight="1">
      <c r="C10" s="601" t="s">
        <v>559</v>
      </c>
      <c r="D10" s="595" t="s">
        <v>560</v>
      </c>
      <c r="E10" s="602" t="s">
        <v>561</v>
      </c>
      <c r="F10" s="603" t="s">
        <v>566</v>
      </c>
      <c r="G10" s="604" t="s">
        <v>563</v>
      </c>
      <c r="H10" s="344" t="s">
        <v>271</v>
      </c>
      <c r="I10" s="604" t="s">
        <v>564</v>
      </c>
      <c r="J10" s="596">
        <v>46041</v>
      </c>
      <c r="K10" s="1454">
        <v>46108</v>
      </c>
    </row>
    <row r="11" spans="3:11" ht="32.25" customHeight="1">
      <c r="C11" s="601" t="s">
        <v>559</v>
      </c>
      <c r="D11" s="595" t="s">
        <v>560</v>
      </c>
      <c r="E11" s="602" t="s">
        <v>561</v>
      </c>
      <c r="F11" s="603" t="s">
        <v>567</v>
      </c>
      <c r="G11" s="604" t="s">
        <v>563</v>
      </c>
      <c r="H11" s="344" t="s">
        <v>271</v>
      </c>
      <c r="I11" s="604" t="s">
        <v>564</v>
      </c>
      <c r="J11" s="596">
        <v>46041</v>
      </c>
      <c r="K11" s="1454">
        <v>46108</v>
      </c>
    </row>
    <row r="12" spans="3:11" ht="32.25" customHeight="1">
      <c r="C12" s="601" t="s">
        <v>568</v>
      </c>
      <c r="D12" s="595" t="s">
        <v>560</v>
      </c>
      <c r="E12" s="602" t="s">
        <v>561</v>
      </c>
      <c r="F12" s="603" t="s">
        <v>569</v>
      </c>
      <c r="G12" s="604" t="s">
        <v>563</v>
      </c>
      <c r="H12" s="344" t="s">
        <v>271</v>
      </c>
      <c r="I12" s="604" t="s">
        <v>564</v>
      </c>
      <c r="J12" s="596">
        <v>46041</v>
      </c>
      <c r="K12" s="1454">
        <v>46108</v>
      </c>
    </row>
    <row r="13" spans="3:11" ht="32.25" customHeight="1">
      <c r="C13" s="597" t="s">
        <v>568</v>
      </c>
      <c r="D13" s="599" t="s">
        <v>560</v>
      </c>
      <c r="E13" s="598" t="s">
        <v>561</v>
      </c>
      <c r="F13" s="599" t="s">
        <v>570</v>
      </c>
      <c r="G13" s="606" t="s">
        <v>563</v>
      </c>
      <c r="H13" s="344" t="s">
        <v>271</v>
      </c>
      <c r="I13" s="600" t="s">
        <v>564</v>
      </c>
      <c r="J13" s="596">
        <v>46041</v>
      </c>
      <c r="K13" s="1454">
        <v>46108</v>
      </c>
    </row>
    <row r="14" spans="3:11" ht="32.25" customHeight="1" thickBot="1">
      <c r="C14" s="1169" t="s">
        <v>559</v>
      </c>
      <c r="D14" s="1170" t="s">
        <v>560</v>
      </c>
      <c r="E14" s="1171" t="s">
        <v>542</v>
      </c>
      <c r="F14" s="1170" t="s">
        <v>571</v>
      </c>
      <c r="G14" s="1172" t="s">
        <v>563</v>
      </c>
      <c r="H14" s="808" t="s">
        <v>271</v>
      </c>
      <c r="I14" s="1173" t="s">
        <v>564</v>
      </c>
      <c r="J14" s="859">
        <v>46041</v>
      </c>
      <c r="K14" s="1464">
        <v>46108</v>
      </c>
    </row>
    <row r="16" spans="3:11" ht="18.600000000000001">
      <c r="C16" s="789" t="s">
        <v>547</v>
      </c>
    </row>
    <row r="17" spans="3:11" ht="15.95" thickBot="1"/>
    <row r="18" spans="3:11" ht="34.5" customHeight="1" thickBot="1">
      <c r="C18" s="592" t="s">
        <v>554</v>
      </c>
      <c r="D18" s="593" t="s">
        <v>510</v>
      </c>
      <c r="E18" s="593" t="s">
        <v>509</v>
      </c>
      <c r="F18" s="594" t="s">
        <v>555</v>
      </c>
      <c r="G18" s="593" t="s">
        <v>513</v>
      </c>
      <c r="H18" s="340" t="s">
        <v>517</v>
      </c>
      <c r="I18" s="593" t="s">
        <v>556</v>
      </c>
      <c r="J18" s="594" t="s">
        <v>557</v>
      </c>
      <c r="K18" s="594" t="s">
        <v>558</v>
      </c>
    </row>
    <row r="19" spans="3:11" ht="32.25" customHeight="1">
      <c r="C19" s="601" t="s">
        <v>572</v>
      </c>
      <c r="D19" s="595" t="s">
        <v>560</v>
      </c>
      <c r="E19" s="602" t="s">
        <v>561</v>
      </c>
      <c r="F19" s="762" t="s">
        <v>573</v>
      </c>
      <c r="G19" s="761" t="s">
        <v>574</v>
      </c>
      <c r="H19" s="344" t="s">
        <v>271</v>
      </c>
      <c r="I19" s="604" t="s">
        <v>564</v>
      </c>
      <c r="J19" s="596">
        <v>46041</v>
      </c>
      <c r="K19" s="1454">
        <v>46108</v>
      </c>
    </row>
    <row r="20" spans="3:11" ht="32.25" customHeight="1">
      <c r="C20" s="601" t="s">
        <v>575</v>
      </c>
      <c r="D20" s="809" t="s">
        <v>560</v>
      </c>
      <c r="E20" s="602" t="s">
        <v>561</v>
      </c>
      <c r="F20" s="810" t="s">
        <v>576</v>
      </c>
      <c r="G20" s="811" t="s">
        <v>577</v>
      </c>
      <c r="H20" s="783" t="s">
        <v>271</v>
      </c>
      <c r="I20" s="604" t="s">
        <v>564</v>
      </c>
      <c r="J20" s="596">
        <v>46041</v>
      </c>
      <c r="K20" s="1465">
        <v>46108</v>
      </c>
    </row>
    <row r="21" spans="3:11" ht="32.25" customHeight="1">
      <c r="C21" s="597" t="s">
        <v>575</v>
      </c>
      <c r="D21" s="599" t="s">
        <v>560</v>
      </c>
      <c r="E21" s="598" t="s">
        <v>561</v>
      </c>
      <c r="F21" s="762" t="s">
        <v>578</v>
      </c>
      <c r="G21" s="761" t="s">
        <v>577</v>
      </c>
      <c r="H21" s="344" t="s">
        <v>271</v>
      </c>
      <c r="I21" s="600" t="s">
        <v>564</v>
      </c>
      <c r="J21" s="596">
        <v>46041</v>
      </c>
      <c r="K21" s="1454">
        <v>46108</v>
      </c>
    </row>
  </sheetData>
  <autoFilter ref="C7:I13" xr:uid="{92A75703-E3AE-4588-AF6D-9B9BBC6B950C}"/>
  <mergeCells count="2">
    <mergeCell ref="C6:I6"/>
    <mergeCell ref="J6:K6"/>
  </mergeCells>
  <pageMargins left="0.7" right="0.7" top="0.75" bottom="0.75" header="0.3" footer="0.3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366B-B67E-425F-B98A-29B5FCB23234}">
  <dimension ref="B2:M10"/>
  <sheetViews>
    <sheetView showGridLines="0" showRowColHeaders="0" zoomScale="64" zoomScaleNormal="64" workbookViewId="0">
      <selection activeCell="M20" sqref="M20"/>
    </sheetView>
  </sheetViews>
  <sheetFormatPr defaultColWidth="11.42578125" defaultRowHeight="15" customHeight="1"/>
  <cols>
    <col min="1" max="1" width="1.42578125" style="607" customWidth="1"/>
    <col min="2" max="2" width="6.42578125" style="607" bestFit="1" customWidth="1"/>
    <col min="3" max="3" width="13.42578125" style="607" hidden="1" customWidth="1"/>
    <col min="4" max="4" width="18.42578125" style="607" customWidth="1"/>
    <col min="5" max="5" width="16.42578125" style="607" customWidth="1"/>
    <col min="6" max="6" width="15.42578125" style="607" bestFit="1" customWidth="1"/>
    <col min="7" max="7" width="20.28515625" style="607" customWidth="1"/>
    <col min="8" max="8" width="19.42578125" style="607" customWidth="1"/>
    <col min="9" max="9" width="77.5703125" style="607" customWidth="1"/>
    <col min="10" max="10" width="13" style="608" customWidth="1"/>
    <col min="11" max="11" width="32.7109375" style="608" customWidth="1"/>
    <col min="12" max="12" width="34.42578125" style="607" bestFit="1" customWidth="1"/>
    <col min="13" max="13" width="35.42578125" style="607" bestFit="1" customWidth="1"/>
    <col min="14" max="16384" width="11.42578125" style="607"/>
  </cols>
  <sheetData>
    <row r="2" spans="2:13" ht="15" customHeight="1">
      <c r="D2" s="587" t="s">
        <v>50</v>
      </c>
      <c r="E2" s="588" t="s">
        <v>459</v>
      </c>
    </row>
    <row r="3" spans="2:13" ht="15" customHeight="1">
      <c r="D3" s="587" t="s">
        <v>52</v>
      </c>
      <c r="E3" s="588" t="s">
        <v>460</v>
      </c>
    </row>
    <row r="4" spans="2:13" ht="15" customHeight="1">
      <c r="D4" s="587" t="s">
        <v>54</v>
      </c>
      <c r="E4" s="588" t="s">
        <v>55</v>
      </c>
    </row>
    <row r="5" spans="2:13" ht="15" customHeight="1">
      <c r="D5" s="587" t="s">
        <v>272</v>
      </c>
      <c r="E5" s="588" t="s">
        <v>273</v>
      </c>
      <c r="G5" s="2043" t="s">
        <v>579</v>
      </c>
      <c r="H5" s="2043"/>
      <c r="I5" s="2043"/>
      <c r="J5" s="2043"/>
      <c r="K5" s="2043"/>
    </row>
    <row r="6" spans="2:13" ht="25.5" customHeight="1"/>
    <row r="7" spans="2:13" ht="29.1">
      <c r="B7" s="609"/>
      <c r="C7" s="610" t="s">
        <v>580</v>
      </c>
      <c r="D7" s="611" t="s">
        <v>509</v>
      </c>
      <c r="E7" s="611" t="s">
        <v>510</v>
      </c>
      <c r="F7" s="611" t="s">
        <v>511</v>
      </c>
      <c r="G7" s="612" t="s">
        <v>512</v>
      </c>
      <c r="H7" s="612" t="s">
        <v>513</v>
      </c>
      <c r="I7" s="612" t="s">
        <v>514</v>
      </c>
      <c r="J7" s="612" t="s">
        <v>515</v>
      </c>
      <c r="K7" s="612" t="s">
        <v>58</v>
      </c>
      <c r="L7" s="613" t="s">
        <v>557</v>
      </c>
      <c r="M7" s="613" t="s">
        <v>558</v>
      </c>
    </row>
    <row r="8" spans="2:13" ht="34.5" customHeight="1">
      <c r="B8" s="614">
        <v>1</v>
      </c>
      <c r="D8" s="615" t="s">
        <v>561</v>
      </c>
      <c r="E8" s="619" t="s">
        <v>460</v>
      </c>
      <c r="F8" s="615" t="s">
        <v>559</v>
      </c>
      <c r="G8" s="616" t="s">
        <v>581</v>
      </c>
      <c r="H8" s="617" t="s">
        <v>582</v>
      </c>
      <c r="I8" s="620" t="s">
        <v>583</v>
      </c>
      <c r="J8" s="618" t="s">
        <v>584</v>
      </c>
      <c r="K8" s="344" t="s">
        <v>271</v>
      </c>
      <c r="L8" s="596">
        <v>46041</v>
      </c>
      <c r="M8" s="1454">
        <v>46108</v>
      </c>
    </row>
    <row r="9" spans="2:13" ht="34.5" customHeight="1">
      <c r="B9" s="621">
        <v>2</v>
      </c>
      <c r="C9" s="622"/>
      <c r="D9" s="623" t="s">
        <v>561</v>
      </c>
      <c r="E9" s="624" t="s">
        <v>460</v>
      </c>
      <c r="F9" s="623" t="s">
        <v>559</v>
      </c>
      <c r="G9" s="616" t="s">
        <v>581</v>
      </c>
      <c r="H9" s="617" t="s">
        <v>582</v>
      </c>
      <c r="I9" s="625" t="s">
        <v>585</v>
      </c>
      <c r="J9" s="626" t="s">
        <v>584</v>
      </c>
      <c r="K9" s="344" t="s">
        <v>271</v>
      </c>
      <c r="L9" s="596">
        <v>46041</v>
      </c>
      <c r="M9" s="1454">
        <v>46108</v>
      </c>
    </row>
    <row r="10" spans="2:13" ht="34.5" customHeight="1">
      <c r="B10" s="621">
        <v>3</v>
      </c>
      <c r="C10" s="627"/>
      <c r="D10" s="628" t="s">
        <v>561</v>
      </c>
      <c r="E10" s="629" t="s">
        <v>460</v>
      </c>
      <c r="F10" s="628" t="s">
        <v>559</v>
      </c>
      <c r="G10" s="630" t="s">
        <v>581</v>
      </c>
      <c r="H10" s="631" t="s">
        <v>582</v>
      </c>
      <c r="I10" s="632" t="s">
        <v>586</v>
      </c>
      <c r="J10" s="633" t="s">
        <v>584</v>
      </c>
      <c r="K10" s="344" t="s">
        <v>271</v>
      </c>
      <c r="L10" s="596">
        <v>46041</v>
      </c>
      <c r="M10" s="1454">
        <v>46108</v>
      </c>
    </row>
  </sheetData>
  <mergeCells count="1">
    <mergeCell ref="G5:K5"/>
  </mergeCells>
  <pageMargins left="0.7" right="0.7" top="0.75" bottom="0.75" header="0.3" footer="0.3"/>
  <pageSetup scale="3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1D16-C445-4F42-9460-6E479F9EE086}">
  <dimension ref="B3:O41"/>
  <sheetViews>
    <sheetView showGridLines="0" showRowColHeaders="0" zoomScale="60" zoomScaleNormal="60" workbookViewId="0">
      <selection activeCell="M32" sqref="M32"/>
    </sheetView>
  </sheetViews>
  <sheetFormatPr defaultColWidth="11.42578125" defaultRowHeight="18.600000000000001"/>
  <cols>
    <col min="1" max="1" width="1.28515625" style="745" customWidth="1"/>
    <col min="2" max="2" width="8" style="745" customWidth="1"/>
    <col min="3" max="3" width="17.28515625" style="745" customWidth="1"/>
    <col min="4" max="4" width="15.28515625" style="748" customWidth="1"/>
    <col min="5" max="5" width="21.7109375" style="745" customWidth="1"/>
    <col min="6" max="6" width="24.42578125" style="745" customWidth="1"/>
    <col min="7" max="7" width="32.42578125" style="745" customWidth="1"/>
    <col min="8" max="8" width="73" style="774" customWidth="1"/>
    <col min="9" max="9" width="17.42578125" style="749" hidden="1" customWidth="1"/>
    <col min="10" max="10" width="25.28515625" style="750" customWidth="1"/>
    <col min="11" max="11" width="29" style="745" bestFit="1" customWidth="1"/>
    <col min="12" max="12" width="18.42578125" style="745" customWidth="1"/>
    <col min="13" max="13" width="25.42578125" style="745" customWidth="1"/>
    <col min="14" max="14" width="32.7109375" style="745" customWidth="1"/>
    <col min="15" max="16384" width="11.42578125" style="745"/>
  </cols>
  <sheetData>
    <row r="3" spans="2:14">
      <c r="C3" s="746" t="s">
        <v>50</v>
      </c>
      <c r="D3" s="747" t="s">
        <v>459</v>
      </c>
      <c r="E3" s="748"/>
      <c r="F3" s="748"/>
      <c r="G3" s="748"/>
      <c r="H3" s="748"/>
    </row>
    <row r="4" spans="2:14">
      <c r="C4" s="746" t="s">
        <v>52</v>
      </c>
      <c r="D4" s="747" t="s">
        <v>460</v>
      </c>
      <c r="E4" s="748"/>
      <c r="F4" s="748"/>
      <c r="G4" s="748"/>
      <c r="H4" s="748"/>
    </row>
    <row r="5" spans="2:14">
      <c r="C5" s="746" t="s">
        <v>54</v>
      </c>
      <c r="D5" s="747" t="s">
        <v>271</v>
      </c>
      <c r="E5" s="748"/>
      <c r="F5" s="748"/>
      <c r="G5" s="748"/>
      <c r="H5" s="748"/>
    </row>
    <row r="6" spans="2:14" ht="26.1">
      <c r="C6" s="746" t="s">
        <v>272</v>
      </c>
      <c r="D6" s="747" t="s">
        <v>273</v>
      </c>
      <c r="E6" s="748"/>
      <c r="F6" s="748"/>
      <c r="G6" s="2045"/>
      <c r="H6" s="2045"/>
      <c r="I6" s="2045"/>
      <c r="J6" s="2045"/>
      <c r="K6" s="2045"/>
      <c r="L6" s="751"/>
    </row>
    <row r="7" spans="2:14">
      <c r="C7" s="746"/>
      <c r="D7" s="747"/>
      <c r="E7" s="748"/>
      <c r="F7" s="748"/>
      <c r="G7" s="748"/>
      <c r="H7" s="748"/>
    </row>
    <row r="8" spans="2:14" s="748" customFormat="1" ht="35.25" customHeight="1">
      <c r="B8" s="752" t="s">
        <v>587</v>
      </c>
      <c r="C8" s="753" t="s">
        <v>509</v>
      </c>
      <c r="D8" s="752" t="s">
        <v>510</v>
      </c>
      <c r="E8" s="752" t="s">
        <v>511</v>
      </c>
      <c r="F8" s="754" t="s">
        <v>512</v>
      </c>
      <c r="G8" s="754" t="s">
        <v>513</v>
      </c>
      <c r="H8" s="755" t="s">
        <v>514</v>
      </c>
      <c r="I8" s="756" t="s">
        <v>588</v>
      </c>
      <c r="J8" s="754" t="s">
        <v>589</v>
      </c>
      <c r="K8" s="754" t="s">
        <v>590</v>
      </c>
      <c r="L8" s="754" t="s">
        <v>591</v>
      </c>
      <c r="M8" s="754" t="s">
        <v>592</v>
      </c>
      <c r="N8" s="754" t="s">
        <v>263</v>
      </c>
    </row>
    <row r="9" spans="2:14" s="748" customFormat="1" ht="36.75" customHeight="1">
      <c r="B9" s="757">
        <v>1</v>
      </c>
      <c r="C9" s="758" t="s">
        <v>561</v>
      </c>
      <c r="D9" s="759" t="s">
        <v>460</v>
      </c>
      <c r="E9" s="760" t="s">
        <v>548</v>
      </c>
      <c r="F9" s="760" t="s">
        <v>19</v>
      </c>
      <c r="G9" s="761" t="s">
        <v>593</v>
      </c>
      <c r="H9" s="762" t="s">
        <v>594</v>
      </c>
      <c r="I9" s="763" t="s">
        <v>595</v>
      </c>
      <c r="J9" s="344" t="s">
        <v>271</v>
      </c>
      <c r="K9" s="764" t="s">
        <v>596</v>
      </c>
      <c r="L9" s="765">
        <v>3</v>
      </c>
      <c r="M9" s="766">
        <f>+N9</f>
        <v>2200</v>
      </c>
      <c r="N9" s="766">
        <v>2200</v>
      </c>
    </row>
    <row r="10" spans="2:14" s="748" customFormat="1" ht="36.75" customHeight="1">
      <c r="B10" s="757">
        <v>2</v>
      </c>
      <c r="C10" s="758" t="s">
        <v>561</v>
      </c>
      <c r="D10" s="759" t="s">
        <v>460</v>
      </c>
      <c r="E10" s="760" t="s">
        <v>548</v>
      </c>
      <c r="F10" s="760" t="s">
        <v>19</v>
      </c>
      <c r="G10" s="761" t="s">
        <v>593</v>
      </c>
      <c r="H10" s="762" t="s">
        <v>597</v>
      </c>
      <c r="I10" s="763" t="s">
        <v>595</v>
      </c>
      <c r="J10" s="344" t="s">
        <v>271</v>
      </c>
      <c r="K10" s="764" t="s">
        <v>596</v>
      </c>
      <c r="L10" s="765">
        <v>3</v>
      </c>
      <c r="M10" s="766">
        <f>+N10</f>
        <v>2200</v>
      </c>
      <c r="N10" s="766">
        <v>2200</v>
      </c>
    </row>
    <row r="11" spans="2:14" ht="32.25" customHeight="1">
      <c r="B11" s="2046" t="s">
        <v>39</v>
      </c>
      <c r="C11" s="2046"/>
      <c r="D11" s="2046"/>
      <c r="E11" s="2046"/>
      <c r="F11" s="2046"/>
      <c r="G11" s="2046"/>
      <c r="H11" s="2046"/>
      <c r="I11" s="767"/>
      <c r="J11" s="767"/>
      <c r="K11" s="768"/>
      <c r="L11" s="768"/>
      <c r="M11" s="769"/>
      <c r="N11" s="769">
        <f>SUM(N9:N10)</f>
        <v>4400</v>
      </c>
    </row>
    <row r="13" spans="2:14" ht="23.45">
      <c r="C13" s="775" t="s">
        <v>598</v>
      </c>
    </row>
    <row r="15" spans="2:14">
      <c r="J15" s="770"/>
      <c r="N15" s="771"/>
    </row>
    <row r="16" spans="2:14">
      <c r="J16" s="770"/>
    </row>
    <row r="19" spans="9:11">
      <c r="J19" s="772"/>
    </row>
    <row r="23" spans="9:11">
      <c r="J23" s="773"/>
    </row>
    <row r="24" spans="9:11">
      <c r="I24" s="774"/>
      <c r="J24" s="773"/>
      <c r="K24" s="773"/>
    </row>
    <row r="25" spans="9:11">
      <c r="I25" s="774"/>
      <c r="J25" s="773"/>
      <c r="K25" s="773"/>
    </row>
    <row r="26" spans="9:11">
      <c r="I26" s="774"/>
      <c r="J26" s="773"/>
      <c r="K26" s="773"/>
    </row>
    <row r="27" spans="9:11">
      <c r="I27" s="774"/>
      <c r="J27" s="773"/>
      <c r="K27" s="773"/>
    </row>
    <row r="28" spans="9:11">
      <c r="I28" s="774"/>
      <c r="J28" s="773"/>
    </row>
    <row r="29" spans="9:11">
      <c r="I29" s="774"/>
      <c r="J29" s="773"/>
    </row>
    <row r="33" spans="2:15" ht="21">
      <c r="C33" s="2047"/>
      <c r="D33" s="2047"/>
      <c r="E33" s="2047"/>
      <c r="F33" s="2047"/>
      <c r="G33" s="2047"/>
      <c r="H33" s="2048"/>
      <c r="I33" s="2048"/>
      <c r="K33" s="772"/>
      <c r="L33" s="772"/>
      <c r="M33" s="2044"/>
      <c r="N33" s="2044"/>
    </row>
    <row r="38" spans="2:15" s="750" customFormat="1">
      <c r="B38" s="745"/>
      <c r="C38" s="745"/>
      <c r="D38" s="748"/>
      <c r="E38" s="745"/>
      <c r="F38" s="745"/>
      <c r="G38" s="745"/>
      <c r="H38" s="774"/>
      <c r="I38" s="749"/>
      <c r="K38" s="745"/>
      <c r="L38" s="745"/>
      <c r="M38" s="745"/>
      <c r="N38" s="745"/>
      <c r="O38" s="745"/>
    </row>
    <row r="39" spans="2:15" s="750" customFormat="1">
      <c r="B39" s="745"/>
      <c r="C39" s="745"/>
      <c r="D39" s="748"/>
      <c r="E39" s="745"/>
      <c r="F39" s="745"/>
      <c r="G39" s="745"/>
      <c r="H39" s="774"/>
      <c r="I39" s="749"/>
      <c r="K39" s="745"/>
      <c r="L39" s="745"/>
      <c r="M39" s="745"/>
      <c r="N39" s="745"/>
      <c r="O39" s="745"/>
    </row>
    <row r="40" spans="2:15" s="750" customFormat="1">
      <c r="B40" s="745"/>
      <c r="C40" s="745"/>
      <c r="D40" s="748"/>
      <c r="E40" s="745"/>
      <c r="F40" s="745"/>
      <c r="G40" s="745"/>
      <c r="H40" s="774"/>
      <c r="I40" s="749"/>
      <c r="K40" s="745"/>
      <c r="L40" s="745"/>
      <c r="M40" s="745"/>
      <c r="N40" s="745"/>
      <c r="O40" s="745"/>
    </row>
    <row r="41" spans="2:15" s="750" customFormat="1">
      <c r="B41" s="745"/>
      <c r="C41" s="745"/>
      <c r="D41" s="748"/>
      <c r="E41" s="745"/>
      <c r="F41" s="745"/>
      <c r="G41" s="745"/>
      <c r="H41" s="774"/>
      <c r="I41" s="749"/>
      <c r="K41" s="745"/>
      <c r="L41" s="745"/>
      <c r="M41" s="745"/>
      <c r="N41" s="745"/>
      <c r="O41" s="745"/>
    </row>
  </sheetData>
  <mergeCells count="5">
    <mergeCell ref="M33:N33"/>
    <mergeCell ref="G6:K6"/>
    <mergeCell ref="B11:H11"/>
    <mergeCell ref="C33:G33"/>
    <mergeCell ref="H33:I3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45BE-82EA-4B00-A20C-4E226802D299}">
  <dimension ref="C1:L55"/>
  <sheetViews>
    <sheetView showGridLines="0" workbookViewId="0">
      <selection activeCell="I22" sqref="I22"/>
    </sheetView>
  </sheetViews>
  <sheetFormatPr defaultColWidth="9.140625" defaultRowHeight="14.45"/>
  <cols>
    <col min="1" max="1" width="1" style="424" customWidth="1"/>
    <col min="2" max="2" width="1.28515625" style="424" customWidth="1"/>
    <col min="3" max="3" width="26" style="423" customWidth="1"/>
    <col min="4" max="4" width="31.42578125" style="424" bestFit="1" customWidth="1"/>
    <col min="5" max="5" width="44.7109375" style="425" customWidth="1"/>
    <col min="6" max="6" width="7.5703125" style="424" bestFit="1" customWidth="1"/>
    <col min="7" max="7" width="9.140625" style="424" bestFit="1" customWidth="1"/>
    <col min="8" max="9" width="33" style="424" customWidth="1"/>
    <col min="10" max="10" width="13.85546875" style="424" customWidth="1"/>
    <col min="11" max="11" width="19.85546875" style="424" customWidth="1"/>
    <col min="12" max="12" width="44.140625" style="424" customWidth="1"/>
    <col min="13" max="16384" width="9.140625" style="424"/>
  </cols>
  <sheetData>
    <row r="1" spans="3:12" ht="15" customHeight="1"/>
    <row r="2" spans="3:12" ht="15" customHeight="1">
      <c r="C2" s="2049"/>
      <c r="D2" s="2049"/>
      <c r="E2" s="2049"/>
      <c r="F2" s="2049"/>
      <c r="G2" s="2049"/>
      <c r="H2" s="2049"/>
      <c r="I2" s="2049"/>
      <c r="J2" s="2049"/>
      <c r="K2" s="2049"/>
    </row>
    <row r="3" spans="3:12" ht="21" customHeight="1">
      <c r="C3" s="2050" t="s">
        <v>599</v>
      </c>
      <c r="D3" s="2051"/>
      <c r="E3" s="2051"/>
      <c r="F3" s="2051"/>
      <c r="G3" s="2051"/>
      <c r="H3" s="2051"/>
      <c r="I3" s="2051"/>
      <c r="J3" s="2051"/>
      <c r="K3" s="2051"/>
      <c r="L3" s="2051"/>
    </row>
    <row r="4" spans="3:12" ht="21" customHeight="1">
      <c r="C4" s="2052" t="s">
        <v>600</v>
      </c>
      <c r="D4" s="2053"/>
      <c r="E4" s="2053"/>
      <c r="F4" s="2053"/>
      <c r="G4" s="2053"/>
      <c r="H4" s="2053"/>
      <c r="I4" s="2053"/>
      <c r="J4" s="2053"/>
      <c r="K4" s="2053"/>
      <c r="L4" s="2053"/>
    </row>
    <row r="5" spans="3:12" ht="15" customHeight="1">
      <c r="C5" s="790"/>
      <c r="D5" s="790"/>
      <c r="E5" s="791"/>
      <c r="F5" s="790"/>
      <c r="G5" s="790"/>
      <c r="H5" s="790"/>
      <c r="I5" s="790"/>
      <c r="J5" s="426"/>
      <c r="K5" s="426"/>
    </row>
    <row r="6" spans="3:12" ht="15" customHeight="1">
      <c r="C6" s="792" t="s">
        <v>60</v>
      </c>
      <c r="D6" s="793" t="s">
        <v>513</v>
      </c>
      <c r="E6" s="794" t="s">
        <v>61</v>
      </c>
      <c r="F6" s="793" t="s">
        <v>601</v>
      </c>
      <c r="G6" s="794" t="s">
        <v>602</v>
      </c>
      <c r="H6" s="795" t="s">
        <v>603</v>
      </c>
      <c r="I6" s="796" t="s">
        <v>604</v>
      </c>
      <c r="J6" s="794" t="s">
        <v>510</v>
      </c>
      <c r="K6" s="794" t="s">
        <v>517</v>
      </c>
      <c r="L6" s="797" t="s">
        <v>605</v>
      </c>
    </row>
    <row r="7" spans="3:12" ht="15" customHeight="1">
      <c r="C7" s="427"/>
      <c r="D7" s="2054" t="s">
        <v>606</v>
      </c>
      <c r="E7" s="428"/>
      <c r="F7" s="428"/>
      <c r="G7" s="428"/>
      <c r="H7" s="429"/>
      <c r="I7" s="430"/>
      <c r="J7" s="431"/>
      <c r="K7" s="445"/>
      <c r="L7" s="432"/>
    </row>
    <row r="8" spans="3:12" ht="60.75" customHeight="1">
      <c r="C8" s="433" t="s">
        <v>24</v>
      </c>
      <c r="D8" s="2055"/>
      <c r="E8" s="799" t="s">
        <v>607</v>
      </c>
      <c r="F8" s="434" t="s">
        <v>608</v>
      </c>
      <c r="G8" s="434">
        <v>1</v>
      </c>
      <c r="H8" s="798">
        <v>46037</v>
      </c>
      <c r="I8" s="435">
        <v>46055</v>
      </c>
      <c r="J8" s="436" t="s">
        <v>460</v>
      </c>
      <c r="K8" s="452" t="s">
        <v>271</v>
      </c>
      <c r="L8" s="437" t="s">
        <v>609</v>
      </c>
    </row>
    <row r="9" spans="3:12" ht="15" customHeight="1">
      <c r="C9" s="438"/>
      <c r="D9" s="2056"/>
      <c r="E9" s="439"/>
      <c r="F9" s="439"/>
      <c r="G9" s="439"/>
      <c r="H9" s="440"/>
      <c r="I9" s="441"/>
      <c r="J9" s="442"/>
      <c r="K9" s="443"/>
      <c r="L9" s="444"/>
    </row>
    <row r="10" spans="3:12">
      <c r="H10" s="446"/>
      <c r="I10" s="446"/>
    </row>
    <row r="11" spans="3:12">
      <c r="C11" s="447" t="s">
        <v>610</v>
      </c>
      <c r="H11" s="446"/>
      <c r="I11" s="446"/>
    </row>
    <row r="12" spans="3:12" ht="15.6">
      <c r="C12" s="448"/>
      <c r="D12" s="449"/>
      <c r="E12" s="450"/>
      <c r="F12" s="449"/>
      <c r="G12" s="449"/>
      <c r="H12" s="451"/>
      <c r="I12" s="451"/>
      <c r="J12" s="449"/>
      <c r="K12" s="449"/>
      <c r="L12" s="449"/>
    </row>
    <row r="13" spans="3:12" ht="15.6">
      <c r="C13" s="448"/>
      <c r="D13" s="449"/>
      <c r="E13" s="450"/>
      <c r="F13" s="449"/>
      <c r="G13" s="449"/>
      <c r="H13" s="451"/>
      <c r="I13" s="451"/>
      <c r="J13" s="449"/>
      <c r="K13" s="449"/>
      <c r="L13" s="449"/>
    </row>
    <row r="14" spans="3:12">
      <c r="H14" s="446"/>
      <c r="I14" s="446"/>
    </row>
    <row r="15" spans="3:12">
      <c r="H15" s="446"/>
      <c r="I15" s="446"/>
    </row>
    <row r="16" spans="3:12">
      <c r="H16" s="446"/>
      <c r="I16" s="446"/>
    </row>
    <row r="17" spans="8:9">
      <c r="H17" s="446"/>
      <c r="I17" s="446"/>
    </row>
    <row r="18" spans="8:9">
      <c r="H18" s="446"/>
      <c r="I18" s="446"/>
    </row>
    <row r="19" spans="8:9">
      <c r="H19" s="446"/>
      <c r="I19" s="446"/>
    </row>
    <row r="20" spans="8:9">
      <c r="H20" s="446"/>
      <c r="I20" s="446"/>
    </row>
    <row r="21" spans="8:9">
      <c r="H21" s="446"/>
      <c r="I21" s="446"/>
    </row>
    <row r="22" spans="8:9">
      <c r="H22" s="446"/>
      <c r="I22" s="446"/>
    </row>
    <row r="23" spans="8:9">
      <c r="H23" s="446"/>
      <c r="I23" s="446"/>
    </row>
    <row r="24" spans="8:9">
      <c r="H24" s="446"/>
      <c r="I24" s="446"/>
    </row>
    <row r="25" spans="8:9">
      <c r="H25" s="446"/>
      <c r="I25" s="446"/>
    </row>
    <row r="26" spans="8:9">
      <c r="H26" s="446"/>
      <c r="I26" s="446"/>
    </row>
    <row r="27" spans="8:9">
      <c r="H27" s="446"/>
      <c r="I27" s="446"/>
    </row>
    <row r="28" spans="8:9">
      <c r="H28" s="446"/>
      <c r="I28" s="446"/>
    </row>
    <row r="29" spans="8:9">
      <c r="H29" s="446"/>
      <c r="I29" s="446"/>
    </row>
    <row r="30" spans="8:9">
      <c r="H30" s="446"/>
      <c r="I30" s="446"/>
    </row>
    <row r="31" spans="8:9">
      <c r="H31" s="446"/>
      <c r="I31" s="446"/>
    </row>
    <row r="32" spans="8:9">
      <c r="H32" s="446"/>
      <c r="I32" s="446"/>
    </row>
    <row r="33" spans="8:9">
      <c r="H33" s="446"/>
      <c r="I33" s="446"/>
    </row>
    <row r="34" spans="8:9">
      <c r="H34" s="446"/>
      <c r="I34" s="446"/>
    </row>
    <row r="35" spans="8:9">
      <c r="H35" s="446"/>
      <c r="I35" s="446"/>
    </row>
    <row r="36" spans="8:9">
      <c r="H36" s="446"/>
      <c r="I36" s="446"/>
    </row>
    <row r="37" spans="8:9">
      <c r="H37" s="446"/>
      <c r="I37" s="446"/>
    </row>
    <row r="38" spans="8:9">
      <c r="H38" s="446"/>
      <c r="I38" s="446"/>
    </row>
    <row r="39" spans="8:9">
      <c r="H39" s="446"/>
      <c r="I39" s="446"/>
    </row>
    <row r="40" spans="8:9">
      <c r="H40" s="446"/>
      <c r="I40" s="446"/>
    </row>
    <row r="41" spans="8:9">
      <c r="H41" s="446"/>
      <c r="I41" s="446"/>
    </row>
    <row r="42" spans="8:9">
      <c r="H42" s="446"/>
      <c r="I42" s="446"/>
    </row>
    <row r="43" spans="8:9">
      <c r="H43" s="446"/>
      <c r="I43" s="446"/>
    </row>
    <row r="44" spans="8:9">
      <c r="H44" s="446"/>
      <c r="I44" s="446"/>
    </row>
    <row r="45" spans="8:9">
      <c r="H45" s="446"/>
      <c r="I45" s="446"/>
    </row>
    <row r="46" spans="8:9">
      <c r="H46" s="446"/>
      <c r="I46" s="446"/>
    </row>
    <row r="47" spans="8:9">
      <c r="H47" s="446"/>
      <c r="I47" s="446"/>
    </row>
    <row r="48" spans="8:9">
      <c r="H48" s="446"/>
      <c r="I48" s="446"/>
    </row>
    <row r="49" spans="8:9">
      <c r="H49" s="446"/>
      <c r="I49" s="446"/>
    </row>
    <row r="50" spans="8:9">
      <c r="H50" s="446"/>
      <c r="I50" s="446"/>
    </row>
    <row r="51" spans="8:9">
      <c r="H51" s="446"/>
      <c r="I51" s="446"/>
    </row>
    <row r="52" spans="8:9">
      <c r="H52" s="446"/>
      <c r="I52" s="446"/>
    </row>
    <row r="53" spans="8:9">
      <c r="H53" s="446"/>
      <c r="I53" s="446"/>
    </row>
    <row r="54" spans="8:9">
      <c r="H54" s="446"/>
      <c r="I54" s="446"/>
    </row>
    <row r="55" spans="8:9">
      <c r="H55" s="446"/>
      <c r="I55" s="446"/>
    </row>
  </sheetData>
  <mergeCells count="4">
    <mergeCell ref="C2:K2"/>
    <mergeCell ref="C3:L3"/>
    <mergeCell ref="C4:L4"/>
    <mergeCell ref="D7:D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30B1-F2EE-44D8-A7E6-D48452B4A617}">
  <dimension ref="C3:BE27"/>
  <sheetViews>
    <sheetView showGridLines="0" zoomScale="90" zoomScaleNormal="90" workbookViewId="0">
      <selection activeCell="I16" sqref="I16"/>
    </sheetView>
  </sheetViews>
  <sheetFormatPr defaultColWidth="12.42578125" defaultRowHeight="10.5"/>
  <cols>
    <col min="1" max="1" width="0.42578125" style="1179" customWidth="1"/>
    <col min="2" max="2" width="2" style="1179" customWidth="1"/>
    <col min="3" max="3" width="15.42578125" style="1179" customWidth="1"/>
    <col min="4" max="4" width="23.140625" style="1179" bestFit="1" customWidth="1"/>
    <col min="5" max="5" width="12.7109375" style="1221" customWidth="1"/>
    <col min="6" max="6" width="9.85546875" style="1179" customWidth="1"/>
    <col min="7" max="7" width="7.42578125" style="1179" hidden="1" customWidth="1"/>
    <col min="8" max="56" width="3.42578125" style="1179" customWidth="1"/>
    <col min="57" max="57" width="15.42578125" style="1179" customWidth="1"/>
    <col min="58" max="16384" width="12.42578125" style="1179"/>
  </cols>
  <sheetData>
    <row r="3" spans="3:57" ht="9.75" customHeight="1">
      <c r="C3" s="1177" t="s">
        <v>50</v>
      </c>
      <c r="D3" s="1178" t="s">
        <v>268</v>
      </c>
      <c r="E3" s="1178"/>
      <c r="H3" s="1180"/>
      <c r="I3" s="1180"/>
      <c r="J3" s="1180"/>
      <c r="K3" s="1180"/>
      <c r="L3" s="1180"/>
      <c r="M3" s="1180"/>
      <c r="N3" s="1180"/>
      <c r="O3" s="1180"/>
      <c r="P3" s="1180"/>
      <c r="Q3" s="1180"/>
      <c r="R3" s="1180"/>
      <c r="S3" s="1180"/>
      <c r="T3" s="1180"/>
      <c r="U3" s="1180"/>
      <c r="V3" s="1180"/>
      <c r="W3" s="1180"/>
      <c r="X3" s="1180"/>
      <c r="Y3" s="1180"/>
      <c r="Z3" s="2071"/>
      <c r="AA3" s="2071"/>
      <c r="AB3" s="2071"/>
      <c r="AC3" s="1180"/>
      <c r="AD3" s="1180"/>
      <c r="AE3" s="1180"/>
      <c r="AF3" s="1180"/>
      <c r="AG3" s="1180"/>
      <c r="AH3" s="1180"/>
      <c r="AI3" s="1180"/>
      <c r="AJ3" s="1180"/>
      <c r="AK3" s="1180"/>
      <c r="AL3" s="1180"/>
      <c r="AM3" s="1180"/>
      <c r="AN3" s="1180"/>
      <c r="AO3" s="1180"/>
      <c r="AP3" s="1180"/>
      <c r="AQ3" s="1180"/>
      <c r="AR3" s="1180"/>
      <c r="AS3" s="1180"/>
      <c r="AT3" s="1180"/>
      <c r="AU3" s="1180"/>
      <c r="AV3" s="1180"/>
      <c r="AW3" s="1180"/>
      <c r="AX3" s="1180"/>
      <c r="AY3" s="1180"/>
      <c r="AZ3" s="1180"/>
      <c r="BA3" s="1180"/>
      <c r="BB3" s="1180"/>
      <c r="BC3" s="1180"/>
      <c r="BD3" s="1180"/>
    </row>
    <row r="4" spans="3:57" ht="10.5" customHeight="1">
      <c r="C4" s="1177" t="s">
        <v>52</v>
      </c>
      <c r="D4" s="1178" t="s">
        <v>269</v>
      </c>
      <c r="E4" s="1178"/>
      <c r="F4" s="1181"/>
      <c r="G4" s="1181"/>
      <c r="H4" s="1180"/>
      <c r="I4" s="1180"/>
      <c r="J4" s="1180"/>
      <c r="K4" s="1180"/>
      <c r="L4" s="1180"/>
      <c r="M4" s="1180"/>
      <c r="N4" s="1180"/>
      <c r="O4" s="1180"/>
      <c r="P4" s="1180"/>
      <c r="Q4" s="1180"/>
      <c r="R4" s="1180"/>
      <c r="S4" s="1180"/>
      <c r="T4" s="1180"/>
      <c r="U4" s="1180"/>
      <c r="V4" s="1180"/>
      <c r="W4" s="1180"/>
      <c r="X4" s="1180"/>
      <c r="Y4" s="1180"/>
      <c r="Z4" s="2071"/>
      <c r="AA4" s="2071"/>
      <c r="AB4" s="2071"/>
      <c r="AC4" s="1180"/>
      <c r="AD4" s="1180"/>
      <c r="AE4" s="1180"/>
      <c r="AF4" s="1180"/>
      <c r="AG4" s="1180"/>
      <c r="AH4" s="1180"/>
      <c r="AI4" s="1180"/>
      <c r="AJ4" s="1180"/>
      <c r="AK4" s="1180"/>
      <c r="AL4" s="1180"/>
      <c r="AM4" s="1180"/>
      <c r="AN4" s="1180"/>
      <c r="AO4" s="1180"/>
      <c r="AP4" s="1180"/>
      <c r="AQ4" s="1180"/>
      <c r="AR4" s="1180"/>
      <c r="AS4" s="1180"/>
      <c r="AT4" s="1180"/>
      <c r="AU4" s="1180"/>
      <c r="AV4" s="1180"/>
      <c r="AW4" s="1180"/>
      <c r="AX4" s="1180"/>
      <c r="AY4" s="1180"/>
      <c r="AZ4" s="1180"/>
      <c r="BA4" s="1180"/>
      <c r="BB4" s="1180"/>
      <c r="BC4" s="1180"/>
      <c r="BD4" s="1180"/>
      <c r="BE4" s="1182"/>
    </row>
    <row r="5" spans="3:57" ht="12.2" customHeight="1">
      <c r="C5" s="1177" t="s">
        <v>54</v>
      </c>
      <c r="D5" s="1178" t="s">
        <v>271</v>
      </c>
      <c r="E5" s="1178"/>
      <c r="F5" s="1183"/>
      <c r="G5" s="1183"/>
      <c r="H5" s="1180"/>
      <c r="I5" s="1180"/>
      <c r="J5" s="1180"/>
      <c r="K5" s="1180"/>
      <c r="L5" s="1180"/>
      <c r="M5" s="1180"/>
      <c r="N5" s="1180"/>
      <c r="O5" s="1180"/>
      <c r="P5" s="1180"/>
      <c r="Q5" s="1180"/>
      <c r="R5" s="1180"/>
      <c r="S5" s="1180"/>
      <c r="T5" s="1180"/>
      <c r="U5" s="1180"/>
      <c r="V5" s="1180"/>
      <c r="W5" s="1180"/>
      <c r="X5" s="1180"/>
      <c r="Y5" s="1180"/>
      <c r="Z5" s="2071"/>
      <c r="AA5" s="2071"/>
      <c r="AB5" s="2071"/>
      <c r="AC5" s="1180"/>
      <c r="AD5" s="1180"/>
      <c r="AE5" s="1180"/>
      <c r="AF5" s="1180"/>
      <c r="AG5" s="1180"/>
      <c r="AH5" s="1180"/>
      <c r="AI5" s="1180"/>
      <c r="AJ5" s="1180"/>
      <c r="AK5" s="1180"/>
      <c r="AL5" s="1180"/>
      <c r="AM5" s="1180"/>
      <c r="AN5" s="1180"/>
      <c r="AO5" s="1180"/>
      <c r="AP5" s="1180"/>
      <c r="AQ5" s="1180"/>
      <c r="AR5" s="1180"/>
      <c r="AS5" s="1180"/>
      <c r="AT5" s="1180"/>
      <c r="AU5" s="1180"/>
      <c r="AV5" s="1180"/>
      <c r="AW5" s="1180"/>
      <c r="AX5" s="1180"/>
      <c r="AY5" s="1180"/>
      <c r="AZ5" s="1180"/>
      <c r="BA5" s="1180"/>
      <c r="BB5" s="1180"/>
      <c r="BC5" s="1180"/>
      <c r="BD5" s="1180"/>
      <c r="BE5" s="1182"/>
    </row>
    <row r="6" spans="3:57" ht="12.6" customHeight="1">
      <c r="C6" s="1177"/>
      <c r="D6" s="1178"/>
      <c r="E6" s="1178"/>
      <c r="F6" s="1183"/>
      <c r="G6" s="1183"/>
      <c r="H6" s="2072"/>
      <c r="I6" s="2072"/>
      <c r="J6" s="2072"/>
      <c r="K6" s="2072"/>
      <c r="L6" s="2072"/>
      <c r="M6" s="2072"/>
      <c r="N6" s="2072"/>
      <c r="O6" s="1184"/>
      <c r="P6" s="1184"/>
      <c r="Q6" s="1184"/>
      <c r="R6" s="1184"/>
      <c r="S6" s="1184"/>
      <c r="T6" s="1184"/>
      <c r="U6" s="1184"/>
      <c r="V6" s="1184"/>
      <c r="W6" s="1184"/>
      <c r="X6" s="1184"/>
      <c r="Y6" s="1184"/>
      <c r="Z6" s="1184"/>
      <c r="AA6" s="1184"/>
      <c r="AB6" s="1184"/>
      <c r="AC6" s="1184"/>
      <c r="AD6" s="1184"/>
      <c r="AE6" s="1184"/>
      <c r="AF6" s="1184"/>
      <c r="AG6" s="1184"/>
      <c r="AH6" s="1184"/>
      <c r="AI6" s="1184"/>
      <c r="AJ6" s="1184"/>
      <c r="AK6" s="1184"/>
      <c r="AL6" s="1184"/>
      <c r="AM6" s="1184"/>
      <c r="AN6" s="1184"/>
      <c r="AO6" s="1184"/>
      <c r="AP6" s="1184"/>
      <c r="AQ6" s="1184"/>
      <c r="AR6" s="1184"/>
      <c r="AS6" s="1184"/>
      <c r="AT6" s="1184"/>
      <c r="AU6" s="1184"/>
      <c r="AV6" s="1184"/>
      <c r="AW6" s="1184"/>
      <c r="AX6" s="1184"/>
      <c r="AY6" s="1184"/>
      <c r="AZ6" s="1184"/>
      <c r="BA6" s="1184"/>
      <c r="BB6" s="1184"/>
      <c r="BC6" s="1184"/>
      <c r="BD6" s="1184"/>
      <c r="BE6" s="1182"/>
    </row>
    <row r="7" spans="3:57" ht="12.6" customHeight="1">
      <c r="C7" s="1177"/>
      <c r="D7" s="1178"/>
      <c r="E7" s="1178"/>
      <c r="F7" s="1183"/>
      <c r="G7" s="1183"/>
      <c r="H7" s="1182"/>
      <c r="I7" s="1182"/>
      <c r="J7" s="1182"/>
      <c r="K7" s="1182"/>
      <c r="L7" s="1182"/>
      <c r="M7" s="1182"/>
      <c r="N7" s="1182"/>
      <c r="O7" s="1182"/>
      <c r="P7" s="1182"/>
      <c r="Q7" s="1182"/>
      <c r="R7" s="1182"/>
      <c r="S7" s="1182"/>
      <c r="T7" s="1182"/>
      <c r="U7" s="1182"/>
      <c r="V7" s="1182"/>
      <c r="W7" s="1182"/>
      <c r="X7" s="1182"/>
      <c r="Y7" s="1182"/>
      <c r="Z7" s="1182"/>
      <c r="AA7" s="1182"/>
      <c r="AB7" s="1182"/>
      <c r="AC7" s="1182"/>
      <c r="AD7" s="1182"/>
      <c r="AE7" s="1182"/>
      <c r="AF7" s="1182"/>
      <c r="AG7" s="1182"/>
      <c r="AH7" s="1182"/>
      <c r="AI7" s="1182"/>
      <c r="AJ7" s="1182"/>
      <c r="AK7" s="1182"/>
      <c r="AL7" s="1182"/>
      <c r="AM7" s="1182"/>
      <c r="AN7" s="1182"/>
      <c r="AO7" s="1182"/>
      <c r="AP7" s="1182"/>
      <c r="AQ7" s="1182"/>
      <c r="AR7" s="1182"/>
      <c r="AS7" s="1182"/>
      <c r="AT7" s="1182"/>
      <c r="AU7" s="1182"/>
      <c r="AV7" s="1182"/>
      <c r="AW7" s="1182"/>
      <c r="AX7" s="1182"/>
      <c r="AY7" s="1182"/>
      <c r="AZ7" s="1182"/>
      <c r="BA7" s="1182"/>
      <c r="BB7" s="1182"/>
      <c r="BC7" s="1182"/>
      <c r="BD7" s="1182"/>
      <c r="BE7" s="1182"/>
    </row>
    <row r="8" spans="3:57" ht="10.5" customHeight="1">
      <c r="C8" s="1185"/>
      <c r="D8" s="1185"/>
      <c r="E8" s="280"/>
      <c r="F8" s="1183"/>
      <c r="G8" s="1183"/>
      <c r="H8" s="2062">
        <v>1</v>
      </c>
      <c r="I8" s="2062"/>
      <c r="J8" s="2062"/>
      <c r="K8" s="2062"/>
      <c r="L8" s="2062"/>
      <c r="M8" s="2062"/>
      <c r="N8" s="2062"/>
      <c r="O8" s="2062">
        <v>2</v>
      </c>
      <c r="P8" s="2062"/>
      <c r="Q8" s="2062"/>
      <c r="R8" s="2062"/>
      <c r="S8" s="2062"/>
      <c r="T8" s="2062"/>
      <c r="U8" s="2062"/>
      <c r="V8" s="2062">
        <v>3</v>
      </c>
      <c r="W8" s="2062"/>
      <c r="X8" s="2062"/>
      <c r="Y8" s="2062"/>
      <c r="Z8" s="2062"/>
      <c r="AA8" s="2062"/>
      <c r="AB8" s="2062"/>
      <c r="AC8" s="2062">
        <v>4</v>
      </c>
      <c r="AD8" s="2062"/>
      <c r="AE8" s="2062"/>
      <c r="AF8" s="2062"/>
      <c r="AG8" s="2062"/>
      <c r="AH8" s="2062"/>
      <c r="AI8" s="2062"/>
      <c r="AJ8" s="2062">
        <v>5</v>
      </c>
      <c r="AK8" s="2062"/>
      <c r="AL8" s="2062"/>
      <c r="AM8" s="2062"/>
      <c r="AN8" s="2062"/>
      <c r="AO8" s="2062"/>
      <c r="AP8" s="2062"/>
      <c r="AQ8" s="2062">
        <v>6</v>
      </c>
      <c r="AR8" s="2062"/>
      <c r="AS8" s="2062"/>
      <c r="AT8" s="2062"/>
      <c r="AU8" s="2062"/>
      <c r="AV8" s="2062"/>
      <c r="AW8" s="2062"/>
      <c r="AX8" s="2062">
        <v>7</v>
      </c>
      <c r="AY8" s="2062"/>
      <c r="AZ8" s="2062"/>
      <c r="BA8" s="2062"/>
      <c r="BB8" s="2062"/>
      <c r="BC8" s="2062"/>
      <c r="BD8" s="2062"/>
    </row>
    <row r="9" spans="3:57" ht="14.1" customHeight="1" thickBot="1">
      <c r="C9" s="281"/>
      <c r="D9" s="1186"/>
      <c r="E9" s="282"/>
      <c r="F9" s="1187"/>
      <c r="G9" s="1187"/>
      <c r="H9" s="2063" t="s">
        <v>2</v>
      </c>
      <c r="I9" s="2064"/>
      <c r="J9" s="2064"/>
      <c r="K9" s="2064" t="s">
        <v>3</v>
      </c>
      <c r="L9" s="2064"/>
      <c r="M9" s="2064"/>
      <c r="N9" s="2064"/>
      <c r="O9" s="2064"/>
      <c r="P9" s="2064"/>
      <c r="Q9" s="2064"/>
      <c r="R9" s="2064"/>
      <c r="S9" s="2064"/>
      <c r="T9" s="2064"/>
      <c r="U9" s="2064"/>
      <c r="V9" s="2064"/>
      <c r="W9" s="2064"/>
      <c r="X9" s="2064"/>
      <c r="Y9" s="2064"/>
      <c r="Z9" s="2064"/>
      <c r="AA9" s="2064"/>
      <c r="AB9" s="2064"/>
      <c r="AC9" s="2064"/>
      <c r="AD9" s="2064"/>
      <c r="AE9" s="2064"/>
      <c r="AF9" s="2064"/>
      <c r="AG9" s="2064"/>
      <c r="AH9" s="2064"/>
      <c r="AI9" s="2064"/>
      <c r="AJ9" s="2064"/>
      <c r="AK9" s="2064"/>
      <c r="AL9" s="2064"/>
      <c r="AM9" s="2064" t="s">
        <v>4</v>
      </c>
      <c r="AN9" s="2064"/>
      <c r="AO9" s="2064"/>
      <c r="AP9" s="2064"/>
      <c r="AQ9" s="2064"/>
      <c r="AR9" s="2064"/>
      <c r="AS9" s="2064"/>
      <c r="AT9" s="2064"/>
      <c r="AU9" s="2064"/>
      <c r="AV9" s="2064"/>
      <c r="AW9" s="2064"/>
      <c r="AX9" s="2064"/>
      <c r="AY9" s="2064"/>
      <c r="AZ9" s="2064"/>
      <c r="BA9" s="2064"/>
      <c r="BB9" s="2064"/>
      <c r="BC9" s="2064"/>
      <c r="BD9" s="2064"/>
      <c r="BE9" s="1188" t="s">
        <v>394</v>
      </c>
    </row>
    <row r="10" spans="3:57">
      <c r="C10" s="2065" t="s">
        <v>60</v>
      </c>
      <c r="D10" s="2067" t="s">
        <v>611</v>
      </c>
      <c r="E10" s="2068" t="s">
        <v>509</v>
      </c>
      <c r="F10" s="2070" t="s">
        <v>612</v>
      </c>
      <c r="G10" s="2070" t="s">
        <v>613</v>
      </c>
      <c r="H10" s="1189" t="s">
        <v>284</v>
      </c>
      <c r="I10" s="1189" t="s">
        <v>285</v>
      </c>
      <c r="J10" s="1189" t="s">
        <v>286</v>
      </c>
      <c r="K10" s="1190" t="s">
        <v>287</v>
      </c>
      <c r="L10" s="1189" t="s">
        <v>281</v>
      </c>
      <c r="M10" s="1189" t="s">
        <v>282</v>
      </c>
      <c r="N10" s="1189" t="s">
        <v>283</v>
      </c>
      <c r="O10" s="1189" t="s">
        <v>284</v>
      </c>
      <c r="P10" s="1189" t="s">
        <v>285</v>
      </c>
      <c r="Q10" s="1189" t="s">
        <v>286</v>
      </c>
      <c r="R10" s="1190" t="s">
        <v>287</v>
      </c>
      <c r="S10" s="1189" t="s">
        <v>281</v>
      </c>
      <c r="T10" s="1189" t="s">
        <v>282</v>
      </c>
      <c r="U10" s="1189" t="s">
        <v>283</v>
      </c>
      <c r="V10" s="1189" t="s">
        <v>284</v>
      </c>
      <c r="W10" s="1189" t="s">
        <v>285</v>
      </c>
      <c r="X10" s="1189" t="s">
        <v>286</v>
      </c>
      <c r="Y10" s="1190" t="s">
        <v>287</v>
      </c>
      <c r="Z10" s="1189" t="s">
        <v>281</v>
      </c>
      <c r="AA10" s="1189" t="s">
        <v>282</v>
      </c>
      <c r="AB10" s="1189" t="s">
        <v>283</v>
      </c>
      <c r="AC10" s="1189" t="s">
        <v>284</v>
      </c>
      <c r="AD10" s="1189" t="s">
        <v>285</v>
      </c>
      <c r="AE10" s="1189" t="s">
        <v>286</v>
      </c>
      <c r="AF10" s="1190" t="s">
        <v>287</v>
      </c>
      <c r="AG10" s="1189" t="s">
        <v>281</v>
      </c>
      <c r="AH10" s="1189" t="s">
        <v>282</v>
      </c>
      <c r="AI10" s="1189" t="s">
        <v>283</v>
      </c>
      <c r="AJ10" s="1189" t="s">
        <v>284</v>
      </c>
      <c r="AK10" s="1189" t="s">
        <v>285</v>
      </c>
      <c r="AL10" s="1189" t="s">
        <v>286</v>
      </c>
      <c r="AM10" s="1190" t="s">
        <v>287</v>
      </c>
      <c r="AN10" s="1189" t="s">
        <v>281</v>
      </c>
      <c r="AO10" s="1189" t="s">
        <v>282</v>
      </c>
      <c r="AP10" s="1189" t="s">
        <v>283</v>
      </c>
      <c r="AQ10" s="1189" t="s">
        <v>284</v>
      </c>
      <c r="AR10" s="1189" t="s">
        <v>285</v>
      </c>
      <c r="AS10" s="1189" t="s">
        <v>286</v>
      </c>
      <c r="AT10" s="1190" t="s">
        <v>287</v>
      </c>
      <c r="AU10" s="1189" t="s">
        <v>281</v>
      </c>
      <c r="AV10" s="1189" t="s">
        <v>282</v>
      </c>
      <c r="AW10" s="1189" t="s">
        <v>283</v>
      </c>
      <c r="AX10" s="1189" t="s">
        <v>284</v>
      </c>
      <c r="AY10" s="1189" t="s">
        <v>285</v>
      </c>
      <c r="AZ10" s="1189" t="s">
        <v>286</v>
      </c>
      <c r="BA10" s="1190" t="s">
        <v>287</v>
      </c>
      <c r="BB10" s="1189" t="s">
        <v>281</v>
      </c>
      <c r="BC10" s="1189" t="s">
        <v>282</v>
      </c>
      <c r="BD10" s="1189" t="s">
        <v>283</v>
      </c>
      <c r="BE10" s="1191" t="s">
        <v>398</v>
      </c>
    </row>
    <row r="11" spans="3:57" ht="11.1" thickBot="1">
      <c r="C11" s="2066"/>
      <c r="D11" s="1906"/>
      <c r="E11" s="2069"/>
      <c r="F11" s="1898"/>
      <c r="G11" s="1898"/>
      <c r="H11" s="1192">
        <v>29</v>
      </c>
      <c r="I11" s="1192">
        <f t="shared" ref="I11:BD11" si="0">+H11+1</f>
        <v>30</v>
      </c>
      <c r="J11" s="1192">
        <f t="shared" si="0"/>
        <v>31</v>
      </c>
      <c r="K11" s="1192">
        <v>1</v>
      </c>
      <c r="L11" s="1192">
        <v>2</v>
      </c>
      <c r="M11" s="1192">
        <f t="shared" ref="M11:Q11" si="1">+L11+1</f>
        <v>3</v>
      </c>
      <c r="N11" s="1192">
        <f t="shared" si="1"/>
        <v>4</v>
      </c>
      <c r="O11" s="1192">
        <f t="shared" si="1"/>
        <v>5</v>
      </c>
      <c r="P11" s="1192">
        <f t="shared" si="1"/>
        <v>6</v>
      </c>
      <c r="Q11" s="1192">
        <f t="shared" si="1"/>
        <v>7</v>
      </c>
      <c r="R11" s="1192">
        <f t="shared" si="0"/>
        <v>8</v>
      </c>
      <c r="S11" s="1192">
        <f t="shared" si="0"/>
        <v>9</v>
      </c>
      <c r="T11" s="1192">
        <f t="shared" si="0"/>
        <v>10</v>
      </c>
      <c r="U11" s="1192">
        <f t="shared" si="0"/>
        <v>11</v>
      </c>
      <c r="V11" s="1192">
        <f t="shared" si="0"/>
        <v>12</v>
      </c>
      <c r="W11" s="1192">
        <f t="shared" si="0"/>
        <v>13</v>
      </c>
      <c r="X11" s="1192">
        <f t="shared" si="0"/>
        <v>14</v>
      </c>
      <c r="Y11" s="1192">
        <f t="shared" si="0"/>
        <v>15</v>
      </c>
      <c r="Z11" s="1192">
        <f t="shared" si="0"/>
        <v>16</v>
      </c>
      <c r="AA11" s="1192">
        <f t="shared" si="0"/>
        <v>17</v>
      </c>
      <c r="AB11" s="1192">
        <f t="shared" si="0"/>
        <v>18</v>
      </c>
      <c r="AC11" s="1192">
        <f t="shared" si="0"/>
        <v>19</v>
      </c>
      <c r="AD11" s="1192">
        <f t="shared" si="0"/>
        <v>20</v>
      </c>
      <c r="AE11" s="1192">
        <f t="shared" si="0"/>
        <v>21</v>
      </c>
      <c r="AF11" s="1192">
        <f t="shared" si="0"/>
        <v>22</v>
      </c>
      <c r="AG11" s="1192">
        <f t="shared" si="0"/>
        <v>23</v>
      </c>
      <c r="AH11" s="1192">
        <f t="shared" si="0"/>
        <v>24</v>
      </c>
      <c r="AI11" s="1192">
        <f t="shared" si="0"/>
        <v>25</v>
      </c>
      <c r="AJ11" s="1192">
        <f t="shared" si="0"/>
        <v>26</v>
      </c>
      <c r="AK11" s="1192">
        <f t="shared" si="0"/>
        <v>27</v>
      </c>
      <c r="AL11" s="1192">
        <f t="shared" si="0"/>
        <v>28</v>
      </c>
      <c r="AM11" s="1192">
        <v>1</v>
      </c>
      <c r="AN11" s="1192">
        <f t="shared" si="0"/>
        <v>2</v>
      </c>
      <c r="AO11" s="1192">
        <f t="shared" si="0"/>
        <v>3</v>
      </c>
      <c r="AP11" s="1192">
        <f t="shared" si="0"/>
        <v>4</v>
      </c>
      <c r="AQ11" s="1192">
        <f t="shared" si="0"/>
        <v>5</v>
      </c>
      <c r="AR11" s="1192">
        <f t="shared" si="0"/>
        <v>6</v>
      </c>
      <c r="AS11" s="1192">
        <f t="shared" si="0"/>
        <v>7</v>
      </c>
      <c r="AT11" s="1192">
        <f t="shared" si="0"/>
        <v>8</v>
      </c>
      <c r="AU11" s="1192">
        <f t="shared" si="0"/>
        <v>9</v>
      </c>
      <c r="AV11" s="1192">
        <f t="shared" si="0"/>
        <v>10</v>
      </c>
      <c r="AW11" s="1192">
        <f t="shared" si="0"/>
        <v>11</v>
      </c>
      <c r="AX11" s="1192">
        <f t="shared" si="0"/>
        <v>12</v>
      </c>
      <c r="AY11" s="1192">
        <f t="shared" si="0"/>
        <v>13</v>
      </c>
      <c r="AZ11" s="1192">
        <f t="shared" si="0"/>
        <v>14</v>
      </c>
      <c r="BA11" s="1192">
        <f t="shared" si="0"/>
        <v>15</v>
      </c>
      <c r="BB11" s="1192">
        <f t="shared" si="0"/>
        <v>16</v>
      </c>
      <c r="BC11" s="1192">
        <f t="shared" si="0"/>
        <v>17</v>
      </c>
      <c r="BD11" s="1192">
        <f t="shared" si="0"/>
        <v>18</v>
      </c>
      <c r="BE11" s="1193" t="s">
        <v>614</v>
      </c>
    </row>
    <row r="12" spans="3:57" ht="3.75" customHeight="1">
      <c r="C12" s="1194"/>
      <c r="D12" s="1195"/>
      <c r="E12" s="1195"/>
      <c r="F12" s="1195"/>
      <c r="G12" s="1195"/>
      <c r="H12" s="1196"/>
      <c r="I12" s="1196"/>
      <c r="J12" s="1196"/>
      <c r="K12" s="1196"/>
      <c r="L12" s="1196"/>
      <c r="M12" s="1196"/>
      <c r="N12" s="1196"/>
      <c r="O12" s="1196"/>
      <c r="P12" s="1196"/>
      <c r="Q12" s="1196"/>
      <c r="R12" s="1196"/>
      <c r="S12" s="1196"/>
      <c r="T12" s="1196"/>
      <c r="U12" s="1196"/>
      <c r="V12" s="1196"/>
      <c r="W12" s="1196"/>
      <c r="X12" s="1196"/>
      <c r="Y12" s="1196"/>
      <c r="Z12" s="1196"/>
      <c r="AA12" s="1196"/>
      <c r="AB12" s="1196"/>
      <c r="AC12" s="1196"/>
      <c r="AD12" s="1196"/>
      <c r="AE12" s="1196"/>
      <c r="AF12" s="1196"/>
      <c r="AG12" s="1196"/>
      <c r="AH12" s="1196"/>
      <c r="AI12" s="1196"/>
      <c r="AJ12" s="1196"/>
      <c r="AK12" s="1196"/>
      <c r="AL12" s="1196"/>
      <c r="AM12" s="1196"/>
      <c r="AN12" s="1196"/>
      <c r="AO12" s="1196"/>
      <c r="AP12" s="1196"/>
      <c r="AQ12" s="1196"/>
      <c r="AR12" s="1196"/>
      <c r="AS12" s="1196"/>
      <c r="AT12" s="1196"/>
      <c r="AU12" s="1196"/>
      <c r="AV12" s="1196"/>
      <c r="AW12" s="1196"/>
      <c r="AX12" s="1196"/>
      <c r="AY12" s="1196"/>
      <c r="AZ12" s="1196"/>
      <c r="BA12" s="1196"/>
      <c r="BB12" s="1196"/>
      <c r="BC12" s="1196"/>
      <c r="BD12" s="1196"/>
      <c r="BE12" s="1197"/>
    </row>
    <row r="13" spans="3:57" ht="14.45" customHeight="1">
      <c r="C13" s="2060" t="s">
        <v>615</v>
      </c>
      <c r="D13" s="1198" t="s">
        <v>616</v>
      </c>
      <c r="E13" s="1199" t="s">
        <v>561</v>
      </c>
      <c r="F13" s="1200">
        <v>3</v>
      </c>
      <c r="G13" s="1200">
        <v>4</v>
      </c>
      <c r="H13" s="1201">
        <v>1</v>
      </c>
      <c r="I13" s="1201">
        <v>1</v>
      </c>
      <c r="J13" s="1202">
        <v>1</v>
      </c>
      <c r="K13" s="1202">
        <v>1</v>
      </c>
      <c r="L13" s="1201">
        <v>1</v>
      </c>
      <c r="M13" s="1201">
        <v>1</v>
      </c>
      <c r="N13" s="1201">
        <v>1</v>
      </c>
      <c r="O13" s="1201">
        <v>1</v>
      </c>
      <c r="P13" s="1201">
        <v>1</v>
      </c>
      <c r="Q13" s="1202">
        <v>1</v>
      </c>
      <c r="R13" s="1202">
        <v>1</v>
      </c>
      <c r="S13" s="1201">
        <v>1</v>
      </c>
      <c r="T13" s="1201">
        <v>1</v>
      </c>
      <c r="U13" s="1201">
        <v>1</v>
      </c>
      <c r="V13" s="1201"/>
      <c r="W13" s="1201"/>
      <c r="X13" s="1202"/>
      <c r="Y13" s="1202"/>
      <c r="Z13" s="1201"/>
      <c r="AA13" s="1201"/>
      <c r="AB13" s="1201"/>
      <c r="AC13" s="1201"/>
      <c r="AD13" s="1201"/>
      <c r="AE13" s="1202"/>
      <c r="AF13" s="1202"/>
      <c r="AG13" s="1201"/>
      <c r="AH13" s="1201"/>
      <c r="AI13" s="1201"/>
      <c r="AJ13" s="1201"/>
      <c r="AK13" s="1201"/>
      <c r="AL13" s="1202"/>
      <c r="AM13" s="1202"/>
      <c r="AN13" s="1201"/>
      <c r="AO13" s="1201"/>
      <c r="AP13" s="1201"/>
      <c r="AQ13" s="1201"/>
      <c r="AR13" s="1201"/>
      <c r="AS13" s="1202"/>
      <c r="AT13" s="1202"/>
      <c r="AU13" s="1201"/>
      <c r="AV13" s="1201"/>
      <c r="AW13" s="1201"/>
      <c r="AX13" s="1201"/>
      <c r="AY13" s="1201"/>
      <c r="AZ13" s="1202"/>
      <c r="BA13" s="1202"/>
      <c r="BB13" s="1201"/>
      <c r="BC13" s="1201"/>
      <c r="BD13" s="1201"/>
      <c r="BE13" s="1203">
        <f t="shared" ref="BE13:BE23" si="2">SUM(H13:BD13)*F13</f>
        <v>42</v>
      </c>
    </row>
    <row r="14" spans="3:57" ht="14.45" customHeight="1">
      <c r="C14" s="2060"/>
      <c r="D14" s="1198" t="s">
        <v>617</v>
      </c>
      <c r="E14" s="1199" t="s">
        <v>561</v>
      </c>
      <c r="F14" s="1200">
        <v>4</v>
      </c>
      <c r="G14" s="1200">
        <v>4</v>
      </c>
      <c r="H14" s="1201">
        <v>1</v>
      </c>
      <c r="I14" s="1201">
        <v>1</v>
      </c>
      <c r="J14" s="1202">
        <v>1</v>
      </c>
      <c r="K14" s="1202">
        <v>1</v>
      </c>
      <c r="L14" s="1201">
        <v>1</v>
      </c>
      <c r="M14" s="1201">
        <v>1</v>
      </c>
      <c r="N14" s="1201">
        <v>1</v>
      </c>
      <c r="O14" s="1201">
        <v>1</v>
      </c>
      <c r="P14" s="1201">
        <v>1</v>
      </c>
      <c r="Q14" s="1202">
        <v>1</v>
      </c>
      <c r="R14" s="1202">
        <v>1</v>
      </c>
      <c r="S14" s="1201">
        <v>1</v>
      </c>
      <c r="T14" s="1201">
        <v>1</v>
      </c>
      <c r="U14" s="1201">
        <v>1</v>
      </c>
      <c r="V14" s="1201"/>
      <c r="W14" s="1201"/>
      <c r="X14" s="1202"/>
      <c r="Y14" s="1202"/>
      <c r="Z14" s="1201"/>
      <c r="AA14" s="1201"/>
      <c r="AB14" s="1201"/>
      <c r="AC14" s="1201"/>
      <c r="AD14" s="1201"/>
      <c r="AE14" s="1202"/>
      <c r="AF14" s="1202"/>
      <c r="AG14" s="1201"/>
      <c r="AH14" s="1201"/>
      <c r="AI14" s="1201"/>
      <c r="AJ14" s="1201"/>
      <c r="AK14" s="1201"/>
      <c r="AL14" s="1202"/>
      <c r="AM14" s="1202"/>
      <c r="AN14" s="1201"/>
      <c r="AO14" s="1201"/>
      <c r="AP14" s="1201"/>
      <c r="AQ14" s="1201"/>
      <c r="AR14" s="1201"/>
      <c r="AS14" s="1202"/>
      <c r="AT14" s="1202"/>
      <c r="AU14" s="1201"/>
      <c r="AV14" s="1201"/>
      <c r="AW14" s="1201"/>
      <c r="AX14" s="1201"/>
      <c r="AY14" s="1201"/>
      <c r="AZ14" s="1202"/>
      <c r="BA14" s="1202"/>
      <c r="BB14" s="1201"/>
      <c r="BC14" s="1201"/>
      <c r="BD14" s="1201"/>
      <c r="BE14" s="1203">
        <f t="shared" si="2"/>
        <v>56</v>
      </c>
    </row>
    <row r="15" spans="3:57" ht="14.45" customHeight="1">
      <c r="C15" s="2060"/>
      <c r="D15" s="1198" t="s">
        <v>618</v>
      </c>
      <c r="E15" s="1199" t="s">
        <v>561</v>
      </c>
      <c r="F15" s="1200">
        <v>4</v>
      </c>
      <c r="G15" s="1200">
        <v>4</v>
      </c>
      <c r="H15" s="1201">
        <v>1</v>
      </c>
      <c r="I15" s="1201">
        <v>1</v>
      </c>
      <c r="J15" s="1202">
        <v>1</v>
      </c>
      <c r="K15" s="1202">
        <v>1</v>
      </c>
      <c r="L15" s="1201">
        <v>1</v>
      </c>
      <c r="M15" s="1201">
        <v>1</v>
      </c>
      <c r="N15" s="1201">
        <v>1</v>
      </c>
      <c r="O15" s="1201">
        <v>1</v>
      </c>
      <c r="P15" s="1201">
        <v>1</v>
      </c>
      <c r="Q15" s="1202">
        <v>1</v>
      </c>
      <c r="R15" s="1202">
        <v>1</v>
      </c>
      <c r="S15" s="1201">
        <v>1</v>
      </c>
      <c r="T15" s="1201">
        <v>1</v>
      </c>
      <c r="U15" s="1201">
        <v>1</v>
      </c>
      <c r="V15" s="1201"/>
      <c r="W15" s="1201"/>
      <c r="X15" s="1202"/>
      <c r="Y15" s="1202"/>
      <c r="Z15" s="1201"/>
      <c r="AA15" s="1201"/>
      <c r="AB15" s="1201"/>
      <c r="AC15" s="1201"/>
      <c r="AD15" s="1201"/>
      <c r="AE15" s="1202"/>
      <c r="AF15" s="1202"/>
      <c r="AG15" s="1201"/>
      <c r="AH15" s="1201"/>
      <c r="AI15" s="1201"/>
      <c r="AJ15" s="1201"/>
      <c r="AK15" s="1201"/>
      <c r="AL15" s="1202"/>
      <c r="AM15" s="1202"/>
      <c r="AN15" s="1201"/>
      <c r="AO15" s="1201"/>
      <c r="AP15" s="1201"/>
      <c r="AQ15" s="1201"/>
      <c r="AR15" s="1201"/>
      <c r="AS15" s="1202"/>
      <c r="AT15" s="1202"/>
      <c r="AU15" s="1201"/>
      <c r="AV15" s="1201"/>
      <c r="AW15" s="1201"/>
      <c r="AX15" s="1201"/>
      <c r="AY15" s="1201"/>
      <c r="AZ15" s="1202"/>
      <c r="BA15" s="1202"/>
      <c r="BB15" s="1201"/>
      <c r="BC15" s="1201"/>
      <c r="BD15" s="1201"/>
      <c r="BE15" s="1203">
        <f t="shared" si="2"/>
        <v>56</v>
      </c>
    </row>
    <row r="16" spans="3:57" ht="14.45" customHeight="1">
      <c r="C16" s="2060"/>
      <c r="D16" s="1198" t="s">
        <v>619</v>
      </c>
      <c r="E16" s="1199" t="s">
        <v>561</v>
      </c>
      <c r="F16" s="1200">
        <v>2</v>
      </c>
      <c r="G16" s="1200"/>
      <c r="H16" s="1201">
        <v>1</v>
      </c>
      <c r="I16" s="1201">
        <v>1</v>
      </c>
      <c r="J16" s="1202">
        <v>1</v>
      </c>
      <c r="K16" s="1202">
        <v>1</v>
      </c>
      <c r="L16" s="1201">
        <v>1</v>
      </c>
      <c r="M16" s="1201">
        <v>1</v>
      </c>
      <c r="N16" s="1201">
        <v>1</v>
      </c>
      <c r="O16" s="1201">
        <v>1</v>
      </c>
      <c r="P16" s="1201">
        <v>1</v>
      </c>
      <c r="Q16" s="1202">
        <v>1</v>
      </c>
      <c r="R16" s="1202">
        <v>1</v>
      </c>
      <c r="S16" s="1201">
        <v>1</v>
      </c>
      <c r="T16" s="1201">
        <v>1</v>
      </c>
      <c r="U16" s="1201">
        <v>1</v>
      </c>
      <c r="V16" s="1201"/>
      <c r="W16" s="1201"/>
      <c r="X16" s="1202"/>
      <c r="Y16" s="1202"/>
      <c r="Z16" s="1201"/>
      <c r="AA16" s="1201"/>
      <c r="AB16" s="1201"/>
      <c r="AC16" s="1201"/>
      <c r="AD16" s="1201"/>
      <c r="AE16" s="1202"/>
      <c r="AF16" s="1202"/>
      <c r="AG16" s="1201"/>
      <c r="AH16" s="1201"/>
      <c r="AI16" s="1201"/>
      <c r="AJ16" s="1201"/>
      <c r="AK16" s="1201"/>
      <c r="AL16" s="1202"/>
      <c r="AM16" s="1202"/>
      <c r="AN16" s="1201"/>
      <c r="AO16" s="1201"/>
      <c r="AP16" s="1201"/>
      <c r="AQ16" s="1201"/>
      <c r="AR16" s="1201"/>
      <c r="AS16" s="1202"/>
      <c r="AT16" s="1202"/>
      <c r="AU16" s="1201"/>
      <c r="AV16" s="1201"/>
      <c r="AW16" s="1201"/>
      <c r="AX16" s="1201"/>
      <c r="AY16" s="1201"/>
      <c r="AZ16" s="1202"/>
      <c r="BA16" s="1202"/>
      <c r="BB16" s="1201"/>
      <c r="BC16" s="1201"/>
      <c r="BD16" s="1201"/>
      <c r="BE16" s="1203">
        <f t="shared" si="2"/>
        <v>28</v>
      </c>
    </row>
    <row r="17" spans="3:57" ht="14.45" customHeight="1">
      <c r="C17" s="2060"/>
      <c r="D17" s="1198" t="s">
        <v>620</v>
      </c>
      <c r="E17" s="1199" t="s">
        <v>531</v>
      </c>
      <c r="F17" s="1200">
        <v>2</v>
      </c>
      <c r="G17" s="1200"/>
      <c r="H17" s="1201">
        <v>1</v>
      </c>
      <c r="I17" s="1201">
        <v>1</v>
      </c>
      <c r="J17" s="1202">
        <v>1</v>
      </c>
      <c r="K17" s="1202">
        <v>1</v>
      </c>
      <c r="L17" s="1201">
        <v>1</v>
      </c>
      <c r="M17" s="1201">
        <v>1</v>
      </c>
      <c r="N17" s="1201">
        <v>1</v>
      </c>
      <c r="O17" s="1201">
        <v>1</v>
      </c>
      <c r="P17" s="1201">
        <v>1</v>
      </c>
      <c r="Q17" s="1202">
        <v>1</v>
      </c>
      <c r="R17" s="1202">
        <v>1</v>
      </c>
      <c r="S17" s="1201">
        <v>1</v>
      </c>
      <c r="T17" s="1201">
        <v>1</v>
      </c>
      <c r="U17" s="1201">
        <v>1</v>
      </c>
      <c r="V17" s="1201"/>
      <c r="W17" s="1201"/>
      <c r="X17" s="1202"/>
      <c r="Y17" s="1202"/>
      <c r="Z17" s="1201"/>
      <c r="AA17" s="1201"/>
      <c r="AB17" s="1201"/>
      <c r="AC17" s="1201"/>
      <c r="AD17" s="1201"/>
      <c r="AE17" s="1202"/>
      <c r="AF17" s="1202"/>
      <c r="AG17" s="1201"/>
      <c r="AH17" s="1201"/>
      <c r="AI17" s="1201"/>
      <c r="AJ17" s="1201"/>
      <c r="AK17" s="1201"/>
      <c r="AL17" s="1202"/>
      <c r="AM17" s="1202"/>
      <c r="AN17" s="1201"/>
      <c r="AO17" s="1201"/>
      <c r="AP17" s="1201"/>
      <c r="AQ17" s="1201"/>
      <c r="AR17" s="1201"/>
      <c r="AS17" s="1202"/>
      <c r="AT17" s="1202"/>
      <c r="AU17" s="1201"/>
      <c r="AV17" s="1201"/>
      <c r="AW17" s="1201"/>
      <c r="AX17" s="1201"/>
      <c r="AY17" s="1201"/>
      <c r="AZ17" s="1202"/>
      <c r="BA17" s="1202"/>
      <c r="BB17" s="1201"/>
      <c r="BC17" s="1201"/>
      <c r="BD17" s="1201"/>
      <c r="BE17" s="1203">
        <f t="shared" si="2"/>
        <v>28</v>
      </c>
    </row>
    <row r="18" spans="3:57" ht="14.45" customHeight="1">
      <c r="C18" s="2060"/>
      <c r="D18" s="1204" t="s">
        <v>621</v>
      </c>
      <c r="E18" s="1205" t="s">
        <v>542</v>
      </c>
      <c r="F18" s="1206">
        <v>2</v>
      </c>
      <c r="G18" s="1206">
        <v>4</v>
      </c>
      <c r="H18" s="1207">
        <v>1</v>
      </c>
      <c r="I18" s="1207">
        <v>1</v>
      </c>
      <c r="J18" s="1208">
        <v>1</v>
      </c>
      <c r="K18" s="1208">
        <v>1</v>
      </c>
      <c r="L18" s="1207">
        <v>1</v>
      </c>
      <c r="M18" s="1207">
        <v>1</v>
      </c>
      <c r="N18" s="1207">
        <v>1</v>
      </c>
      <c r="O18" s="1207">
        <v>1</v>
      </c>
      <c r="P18" s="1207">
        <v>1</v>
      </c>
      <c r="Q18" s="1208">
        <v>1</v>
      </c>
      <c r="R18" s="1208">
        <v>1</v>
      </c>
      <c r="S18" s="1207">
        <v>1</v>
      </c>
      <c r="T18" s="1207">
        <v>1</v>
      </c>
      <c r="U18" s="1207">
        <v>1</v>
      </c>
      <c r="V18" s="1207"/>
      <c r="W18" s="1207"/>
      <c r="X18" s="1208"/>
      <c r="Y18" s="1208"/>
      <c r="Z18" s="1207"/>
      <c r="AA18" s="1207"/>
      <c r="AB18" s="1207"/>
      <c r="AC18" s="1207"/>
      <c r="AD18" s="1207"/>
      <c r="AE18" s="1208"/>
      <c r="AF18" s="1208"/>
      <c r="AG18" s="1207"/>
      <c r="AH18" s="1207"/>
      <c r="AI18" s="1207"/>
      <c r="AJ18" s="1207"/>
      <c r="AK18" s="1207"/>
      <c r="AL18" s="1208"/>
      <c r="AM18" s="1208"/>
      <c r="AN18" s="1207"/>
      <c r="AO18" s="1207"/>
      <c r="AP18" s="1207"/>
      <c r="AQ18" s="1207"/>
      <c r="AR18" s="1207"/>
      <c r="AS18" s="1208"/>
      <c r="AT18" s="1208"/>
      <c r="AU18" s="1207"/>
      <c r="AV18" s="1207"/>
      <c r="AW18" s="1207"/>
      <c r="AX18" s="1207"/>
      <c r="AY18" s="1207"/>
      <c r="AZ18" s="1208"/>
      <c r="BA18" s="1208"/>
      <c r="BB18" s="1207"/>
      <c r="BC18" s="1207"/>
      <c r="BD18" s="1207"/>
      <c r="BE18" s="1209">
        <f t="shared" si="2"/>
        <v>28</v>
      </c>
    </row>
    <row r="19" spans="3:57" ht="14.45" customHeight="1">
      <c r="C19" s="2060"/>
      <c r="D19" s="1210" t="s">
        <v>616</v>
      </c>
      <c r="E19" s="1211" t="s">
        <v>561</v>
      </c>
      <c r="F19" s="1212">
        <v>2</v>
      </c>
      <c r="G19" s="1212">
        <v>4</v>
      </c>
      <c r="H19" s="1213"/>
      <c r="I19" s="1213"/>
      <c r="J19" s="1214"/>
      <c r="K19" s="1214"/>
      <c r="L19" s="1213"/>
      <c r="M19" s="1213"/>
      <c r="N19" s="1213"/>
      <c r="O19" s="1213"/>
      <c r="P19" s="1213"/>
      <c r="Q19" s="1214"/>
      <c r="R19" s="1214"/>
      <c r="S19" s="1213"/>
      <c r="T19" s="1213"/>
      <c r="U19" s="1213"/>
      <c r="V19" s="1213">
        <v>1</v>
      </c>
      <c r="W19" s="1213">
        <v>1</v>
      </c>
      <c r="X19" s="1214">
        <v>1</v>
      </c>
      <c r="Y19" s="1214">
        <v>1</v>
      </c>
      <c r="Z19" s="1213">
        <v>1</v>
      </c>
      <c r="AA19" s="1213">
        <v>1</v>
      </c>
      <c r="AB19" s="1213">
        <v>1</v>
      </c>
      <c r="AC19" s="1213">
        <v>1</v>
      </c>
      <c r="AD19" s="1213">
        <v>1</v>
      </c>
      <c r="AE19" s="1214">
        <v>1</v>
      </c>
      <c r="AF19" s="1214">
        <v>1</v>
      </c>
      <c r="AG19" s="1213">
        <v>1</v>
      </c>
      <c r="AH19" s="1213">
        <v>1</v>
      </c>
      <c r="AI19" s="1213">
        <v>1</v>
      </c>
      <c r="AJ19" s="1213">
        <v>1</v>
      </c>
      <c r="AK19" s="1213">
        <v>1</v>
      </c>
      <c r="AL19" s="1214">
        <v>1</v>
      </c>
      <c r="AM19" s="1214">
        <v>1</v>
      </c>
      <c r="AN19" s="1213">
        <v>1</v>
      </c>
      <c r="AO19" s="1213">
        <v>1</v>
      </c>
      <c r="AP19" s="1213">
        <v>1</v>
      </c>
      <c r="AQ19" s="1213">
        <v>1</v>
      </c>
      <c r="AR19" s="1213">
        <v>1</v>
      </c>
      <c r="AS19" s="1214">
        <v>1</v>
      </c>
      <c r="AT19" s="1214">
        <v>1</v>
      </c>
      <c r="AU19" s="1213">
        <v>1</v>
      </c>
      <c r="AV19" s="1213">
        <v>1</v>
      </c>
      <c r="AW19" s="1213">
        <v>1</v>
      </c>
      <c r="AX19" s="1213">
        <v>1</v>
      </c>
      <c r="AY19" s="1213">
        <v>1</v>
      </c>
      <c r="AZ19" s="1214">
        <v>1</v>
      </c>
      <c r="BA19" s="1214">
        <v>1</v>
      </c>
      <c r="BB19" s="1213">
        <v>1</v>
      </c>
      <c r="BC19" s="1213">
        <v>1</v>
      </c>
      <c r="BD19" s="1213">
        <v>1</v>
      </c>
      <c r="BE19" s="1215">
        <f t="shared" si="2"/>
        <v>70</v>
      </c>
    </row>
    <row r="20" spans="3:57" ht="14.45" customHeight="1">
      <c r="C20" s="2060"/>
      <c r="D20" s="1198" t="s">
        <v>617</v>
      </c>
      <c r="E20" s="1199" t="s">
        <v>561</v>
      </c>
      <c r="F20" s="1200">
        <v>3</v>
      </c>
      <c r="G20" s="1200">
        <v>4</v>
      </c>
      <c r="H20" s="1201"/>
      <c r="I20" s="1201"/>
      <c r="J20" s="1202"/>
      <c r="K20" s="1202"/>
      <c r="L20" s="1201"/>
      <c r="M20" s="1201"/>
      <c r="N20" s="1201"/>
      <c r="O20" s="1201"/>
      <c r="P20" s="1201"/>
      <c r="Q20" s="1202"/>
      <c r="R20" s="1202"/>
      <c r="S20" s="1201"/>
      <c r="T20" s="1201"/>
      <c r="U20" s="1201"/>
      <c r="V20" s="1201">
        <v>1</v>
      </c>
      <c r="W20" s="1201">
        <v>1</v>
      </c>
      <c r="X20" s="1202">
        <v>1</v>
      </c>
      <c r="Y20" s="1202">
        <v>1</v>
      </c>
      <c r="Z20" s="1201">
        <v>1</v>
      </c>
      <c r="AA20" s="1201">
        <v>1</v>
      </c>
      <c r="AB20" s="1201">
        <v>1</v>
      </c>
      <c r="AC20" s="1201">
        <v>1</v>
      </c>
      <c r="AD20" s="1201">
        <v>1</v>
      </c>
      <c r="AE20" s="1202">
        <v>1</v>
      </c>
      <c r="AF20" s="1202">
        <v>1</v>
      </c>
      <c r="AG20" s="1201">
        <v>1</v>
      </c>
      <c r="AH20" s="1201">
        <v>1</v>
      </c>
      <c r="AI20" s="1201">
        <v>1</v>
      </c>
      <c r="AJ20" s="1201">
        <v>1</v>
      </c>
      <c r="AK20" s="1201">
        <v>1</v>
      </c>
      <c r="AL20" s="1202">
        <v>1</v>
      </c>
      <c r="AM20" s="1202">
        <v>1</v>
      </c>
      <c r="AN20" s="1201">
        <v>1</v>
      </c>
      <c r="AO20" s="1201">
        <v>1</v>
      </c>
      <c r="AP20" s="1201">
        <v>1</v>
      </c>
      <c r="AQ20" s="1201">
        <v>1</v>
      </c>
      <c r="AR20" s="1201">
        <v>1</v>
      </c>
      <c r="AS20" s="1202">
        <v>1</v>
      </c>
      <c r="AT20" s="1202">
        <v>1</v>
      </c>
      <c r="AU20" s="1201">
        <v>1</v>
      </c>
      <c r="AV20" s="1201">
        <v>1</v>
      </c>
      <c r="AW20" s="1201">
        <v>1</v>
      </c>
      <c r="AX20" s="1201">
        <v>1</v>
      </c>
      <c r="AY20" s="1201">
        <v>1</v>
      </c>
      <c r="AZ20" s="1202">
        <v>1</v>
      </c>
      <c r="BA20" s="1202">
        <v>1</v>
      </c>
      <c r="BB20" s="1201">
        <v>1</v>
      </c>
      <c r="BC20" s="1201">
        <v>1</v>
      </c>
      <c r="BD20" s="1201">
        <v>1</v>
      </c>
      <c r="BE20" s="1203">
        <f t="shared" si="2"/>
        <v>105</v>
      </c>
    </row>
    <row r="21" spans="3:57" ht="14.45" customHeight="1">
      <c r="C21" s="2060"/>
      <c r="D21" s="1198" t="s">
        <v>618</v>
      </c>
      <c r="E21" s="1199" t="s">
        <v>561</v>
      </c>
      <c r="F21" s="1200">
        <v>3</v>
      </c>
      <c r="G21" s="1200">
        <v>4</v>
      </c>
      <c r="H21" s="1201"/>
      <c r="I21" s="1201"/>
      <c r="J21" s="1202"/>
      <c r="K21" s="1202"/>
      <c r="L21" s="1201"/>
      <c r="M21" s="1201"/>
      <c r="N21" s="1201"/>
      <c r="O21" s="1201"/>
      <c r="P21" s="1201"/>
      <c r="Q21" s="1202"/>
      <c r="R21" s="1202"/>
      <c r="S21" s="1201"/>
      <c r="T21" s="1201"/>
      <c r="U21" s="1201"/>
      <c r="V21" s="1201">
        <v>1</v>
      </c>
      <c r="W21" s="1201">
        <v>1</v>
      </c>
      <c r="X21" s="1202">
        <v>1</v>
      </c>
      <c r="Y21" s="1202">
        <v>1</v>
      </c>
      <c r="Z21" s="1201">
        <v>1</v>
      </c>
      <c r="AA21" s="1201">
        <v>1</v>
      </c>
      <c r="AB21" s="1201">
        <v>1</v>
      </c>
      <c r="AC21" s="1201">
        <v>1</v>
      </c>
      <c r="AD21" s="1201">
        <v>1</v>
      </c>
      <c r="AE21" s="1202">
        <v>1</v>
      </c>
      <c r="AF21" s="1202">
        <v>1</v>
      </c>
      <c r="AG21" s="1201">
        <v>1</v>
      </c>
      <c r="AH21" s="1201">
        <v>1</v>
      </c>
      <c r="AI21" s="1201">
        <v>1</v>
      </c>
      <c r="AJ21" s="1201">
        <v>1</v>
      </c>
      <c r="AK21" s="1201">
        <v>1</v>
      </c>
      <c r="AL21" s="1202">
        <v>1</v>
      </c>
      <c r="AM21" s="1202">
        <v>1</v>
      </c>
      <c r="AN21" s="1201">
        <v>1</v>
      </c>
      <c r="AO21" s="1201">
        <v>1</v>
      </c>
      <c r="AP21" s="1201">
        <v>1</v>
      </c>
      <c r="AQ21" s="1201">
        <v>1</v>
      </c>
      <c r="AR21" s="1201">
        <v>1</v>
      </c>
      <c r="AS21" s="1202">
        <v>1</v>
      </c>
      <c r="AT21" s="1202">
        <v>1</v>
      </c>
      <c r="AU21" s="1201">
        <v>1</v>
      </c>
      <c r="AV21" s="1201">
        <v>1</v>
      </c>
      <c r="AW21" s="1201">
        <v>1</v>
      </c>
      <c r="AX21" s="1201">
        <v>1</v>
      </c>
      <c r="AY21" s="1201">
        <v>1</v>
      </c>
      <c r="AZ21" s="1202">
        <v>1</v>
      </c>
      <c r="BA21" s="1202">
        <v>1</v>
      </c>
      <c r="BB21" s="1201">
        <v>1</v>
      </c>
      <c r="BC21" s="1201">
        <v>1</v>
      </c>
      <c r="BD21" s="1201">
        <v>1</v>
      </c>
      <c r="BE21" s="1203">
        <f t="shared" si="2"/>
        <v>105</v>
      </c>
    </row>
    <row r="22" spans="3:57" ht="14.45" customHeight="1">
      <c r="C22" s="2060"/>
      <c r="D22" s="1198" t="s">
        <v>620</v>
      </c>
      <c r="E22" s="1199" t="s">
        <v>531</v>
      </c>
      <c r="F22" s="1200">
        <v>1</v>
      </c>
      <c r="G22" s="1200"/>
      <c r="H22" s="1201"/>
      <c r="I22" s="1201"/>
      <c r="J22" s="1202"/>
      <c r="K22" s="1202"/>
      <c r="L22" s="1201"/>
      <c r="M22" s="1201"/>
      <c r="N22" s="1201"/>
      <c r="O22" s="1201"/>
      <c r="P22" s="1201"/>
      <c r="Q22" s="1202"/>
      <c r="R22" s="1202"/>
      <c r="S22" s="1201"/>
      <c r="T22" s="1201"/>
      <c r="U22" s="1201"/>
      <c r="V22" s="1201">
        <v>1</v>
      </c>
      <c r="W22" s="1201">
        <v>1</v>
      </c>
      <c r="X22" s="1202">
        <v>1</v>
      </c>
      <c r="Y22" s="1202">
        <v>1</v>
      </c>
      <c r="Z22" s="1201">
        <v>1</v>
      </c>
      <c r="AA22" s="1201">
        <v>1</v>
      </c>
      <c r="AB22" s="1201">
        <v>1</v>
      </c>
      <c r="AC22" s="1201">
        <v>1</v>
      </c>
      <c r="AD22" s="1201">
        <v>1</v>
      </c>
      <c r="AE22" s="1202">
        <v>1</v>
      </c>
      <c r="AF22" s="1202">
        <v>1</v>
      </c>
      <c r="AG22" s="1201">
        <v>1</v>
      </c>
      <c r="AH22" s="1201">
        <v>1</v>
      </c>
      <c r="AI22" s="1201">
        <v>1</v>
      </c>
      <c r="AJ22" s="1201">
        <v>1</v>
      </c>
      <c r="AK22" s="1201">
        <v>1</v>
      </c>
      <c r="AL22" s="1202">
        <v>1</v>
      </c>
      <c r="AM22" s="1202">
        <v>1</v>
      </c>
      <c r="AN22" s="1201">
        <v>1</v>
      </c>
      <c r="AO22" s="1201">
        <v>1</v>
      </c>
      <c r="AP22" s="1201">
        <v>1</v>
      </c>
      <c r="AQ22" s="1201">
        <v>1</v>
      </c>
      <c r="AR22" s="1201">
        <v>1</v>
      </c>
      <c r="AS22" s="1202">
        <v>1</v>
      </c>
      <c r="AT22" s="1202">
        <v>1</v>
      </c>
      <c r="AU22" s="1201">
        <v>1</v>
      </c>
      <c r="AV22" s="1201">
        <v>1</v>
      </c>
      <c r="AW22" s="1201">
        <v>1</v>
      </c>
      <c r="AX22" s="1201">
        <v>1</v>
      </c>
      <c r="AY22" s="1201">
        <v>1</v>
      </c>
      <c r="AZ22" s="1202">
        <v>1</v>
      </c>
      <c r="BA22" s="1202">
        <v>1</v>
      </c>
      <c r="BB22" s="1201">
        <v>1</v>
      </c>
      <c r="BC22" s="1201">
        <v>1</v>
      </c>
      <c r="BD22" s="1201">
        <v>1</v>
      </c>
      <c r="BE22" s="1203">
        <f t="shared" si="2"/>
        <v>35</v>
      </c>
    </row>
    <row r="23" spans="3:57" ht="14.45" customHeight="1">
      <c r="C23" s="2061"/>
      <c r="D23" s="1198" t="s">
        <v>621</v>
      </c>
      <c r="E23" s="1199" t="s">
        <v>542</v>
      </c>
      <c r="F23" s="1206">
        <v>1</v>
      </c>
      <c r="G23" s="1200">
        <v>4</v>
      </c>
      <c r="H23" s="1201"/>
      <c r="I23" s="1201"/>
      <c r="J23" s="1202"/>
      <c r="K23" s="1202"/>
      <c r="L23" s="1201"/>
      <c r="M23" s="1201"/>
      <c r="N23" s="1201"/>
      <c r="O23" s="1201"/>
      <c r="P23" s="1201"/>
      <c r="Q23" s="1202"/>
      <c r="R23" s="1202"/>
      <c r="S23" s="1201"/>
      <c r="T23" s="1201"/>
      <c r="U23" s="1201"/>
      <c r="V23" s="1201">
        <v>1</v>
      </c>
      <c r="W23" s="1201">
        <v>1</v>
      </c>
      <c r="X23" s="1202">
        <v>1</v>
      </c>
      <c r="Y23" s="1202">
        <v>1</v>
      </c>
      <c r="Z23" s="1201">
        <v>1</v>
      </c>
      <c r="AA23" s="1201">
        <v>1</v>
      </c>
      <c r="AB23" s="1201">
        <v>1</v>
      </c>
      <c r="AC23" s="1201">
        <v>1</v>
      </c>
      <c r="AD23" s="1201">
        <v>1</v>
      </c>
      <c r="AE23" s="1202">
        <v>1</v>
      </c>
      <c r="AF23" s="1202">
        <v>1</v>
      </c>
      <c r="AG23" s="1201">
        <v>1</v>
      </c>
      <c r="AH23" s="1201">
        <v>1</v>
      </c>
      <c r="AI23" s="1201">
        <v>1</v>
      </c>
      <c r="AJ23" s="1201">
        <v>1</v>
      </c>
      <c r="AK23" s="1201">
        <v>1</v>
      </c>
      <c r="AL23" s="1202">
        <v>1</v>
      </c>
      <c r="AM23" s="1202">
        <v>1</v>
      </c>
      <c r="AN23" s="1201">
        <v>1</v>
      </c>
      <c r="AO23" s="1201">
        <v>1</v>
      </c>
      <c r="AP23" s="1201">
        <v>1</v>
      </c>
      <c r="AQ23" s="1201">
        <v>1</v>
      </c>
      <c r="AR23" s="1201">
        <v>1</v>
      </c>
      <c r="AS23" s="1202">
        <v>1</v>
      </c>
      <c r="AT23" s="1202">
        <v>1</v>
      </c>
      <c r="AU23" s="1201">
        <v>1</v>
      </c>
      <c r="AV23" s="1201">
        <v>1</v>
      </c>
      <c r="AW23" s="1201">
        <v>1</v>
      </c>
      <c r="AX23" s="1201">
        <v>1</v>
      </c>
      <c r="AY23" s="1201">
        <v>1</v>
      </c>
      <c r="AZ23" s="1202">
        <v>1</v>
      </c>
      <c r="BA23" s="1202">
        <v>1</v>
      </c>
      <c r="BB23" s="1201">
        <v>1</v>
      </c>
      <c r="BC23" s="1201">
        <v>1</v>
      </c>
      <c r="BD23" s="1201">
        <v>1</v>
      </c>
      <c r="BE23" s="1203">
        <f t="shared" si="2"/>
        <v>35</v>
      </c>
    </row>
    <row r="24" spans="3:57" ht="14.1" customHeight="1">
      <c r="C24" s="1216" t="s">
        <v>263</v>
      </c>
      <c r="D24" s="1217"/>
      <c r="E24" s="1217"/>
      <c r="F24" s="1218">
        <f>SUM(F13:F18)</f>
        <v>17</v>
      </c>
      <c r="G24" s="1218">
        <f>SUM(G13:G16)</f>
        <v>12</v>
      </c>
      <c r="H24" s="1219">
        <f t="shared" ref="H24:BE24" si="3">SUM(H13:H18)</f>
        <v>6</v>
      </c>
      <c r="I24" s="1219">
        <f t="shared" si="3"/>
        <v>6</v>
      </c>
      <c r="J24" s="1219">
        <f t="shared" si="3"/>
        <v>6</v>
      </c>
      <c r="K24" s="1219">
        <f t="shared" si="3"/>
        <v>6</v>
      </c>
      <c r="L24" s="1219">
        <f t="shared" si="3"/>
        <v>6</v>
      </c>
      <c r="M24" s="1219">
        <f t="shared" si="3"/>
        <v>6</v>
      </c>
      <c r="N24" s="1219">
        <f t="shared" si="3"/>
        <v>6</v>
      </c>
      <c r="O24" s="1219">
        <f t="shared" si="3"/>
        <v>6</v>
      </c>
      <c r="P24" s="1219">
        <f t="shared" si="3"/>
        <v>6</v>
      </c>
      <c r="Q24" s="1219">
        <f t="shared" si="3"/>
        <v>6</v>
      </c>
      <c r="R24" s="1219">
        <f t="shared" si="3"/>
        <v>6</v>
      </c>
      <c r="S24" s="1219">
        <f t="shared" si="3"/>
        <v>6</v>
      </c>
      <c r="T24" s="1219">
        <f t="shared" si="3"/>
        <v>6</v>
      </c>
      <c r="U24" s="1219">
        <f t="shared" si="3"/>
        <v>6</v>
      </c>
      <c r="V24" s="1219">
        <f t="shared" si="3"/>
        <v>0</v>
      </c>
      <c r="W24" s="1219">
        <f t="shared" si="3"/>
        <v>0</v>
      </c>
      <c r="X24" s="1219">
        <f t="shared" si="3"/>
        <v>0</v>
      </c>
      <c r="Y24" s="1219">
        <f t="shared" si="3"/>
        <v>0</v>
      </c>
      <c r="Z24" s="1219">
        <f t="shared" si="3"/>
        <v>0</v>
      </c>
      <c r="AA24" s="1219">
        <f t="shared" si="3"/>
        <v>0</v>
      </c>
      <c r="AB24" s="1219">
        <f t="shared" si="3"/>
        <v>0</v>
      </c>
      <c r="AC24" s="1219">
        <f t="shared" si="3"/>
        <v>0</v>
      </c>
      <c r="AD24" s="1219">
        <f t="shared" si="3"/>
        <v>0</v>
      </c>
      <c r="AE24" s="1219">
        <f t="shared" si="3"/>
        <v>0</v>
      </c>
      <c r="AF24" s="1219">
        <f t="shared" si="3"/>
        <v>0</v>
      </c>
      <c r="AG24" s="1219">
        <f t="shared" si="3"/>
        <v>0</v>
      </c>
      <c r="AH24" s="1219">
        <f t="shared" si="3"/>
        <v>0</v>
      </c>
      <c r="AI24" s="1219">
        <f t="shared" si="3"/>
        <v>0</v>
      </c>
      <c r="AJ24" s="1219">
        <f t="shared" si="3"/>
        <v>0</v>
      </c>
      <c r="AK24" s="1219">
        <f t="shared" si="3"/>
        <v>0</v>
      </c>
      <c r="AL24" s="1219">
        <f t="shared" si="3"/>
        <v>0</v>
      </c>
      <c r="AM24" s="1219">
        <f t="shared" si="3"/>
        <v>0</v>
      </c>
      <c r="AN24" s="1219">
        <f t="shared" si="3"/>
        <v>0</v>
      </c>
      <c r="AO24" s="1219">
        <f t="shared" si="3"/>
        <v>0</v>
      </c>
      <c r="AP24" s="1219">
        <f t="shared" si="3"/>
        <v>0</v>
      </c>
      <c r="AQ24" s="1219">
        <f t="shared" si="3"/>
        <v>0</v>
      </c>
      <c r="AR24" s="1219">
        <f t="shared" si="3"/>
        <v>0</v>
      </c>
      <c r="AS24" s="1219">
        <f t="shared" si="3"/>
        <v>0</v>
      </c>
      <c r="AT24" s="1219">
        <f t="shared" si="3"/>
        <v>0</v>
      </c>
      <c r="AU24" s="1219">
        <f t="shared" si="3"/>
        <v>0</v>
      </c>
      <c r="AV24" s="1219">
        <f t="shared" si="3"/>
        <v>0</v>
      </c>
      <c r="AW24" s="1219">
        <f t="shared" si="3"/>
        <v>0</v>
      </c>
      <c r="AX24" s="1219">
        <f t="shared" si="3"/>
        <v>0</v>
      </c>
      <c r="AY24" s="1219">
        <f t="shared" si="3"/>
        <v>0</v>
      </c>
      <c r="AZ24" s="1219">
        <f t="shared" si="3"/>
        <v>0</v>
      </c>
      <c r="BA24" s="1219">
        <f t="shared" si="3"/>
        <v>0</v>
      </c>
      <c r="BB24" s="1219">
        <f t="shared" si="3"/>
        <v>0</v>
      </c>
      <c r="BC24" s="1219">
        <f t="shared" si="3"/>
        <v>0</v>
      </c>
      <c r="BD24" s="1219">
        <f t="shared" si="3"/>
        <v>0</v>
      </c>
      <c r="BE24" s="1220">
        <f t="shared" si="3"/>
        <v>238</v>
      </c>
    </row>
    <row r="25" spans="3:57">
      <c r="F25" s="1222" t="s">
        <v>622</v>
      </c>
      <c r="G25" s="1223"/>
      <c r="H25" s="2057">
        <v>17</v>
      </c>
      <c r="I25" s="2057"/>
      <c r="J25" s="2057"/>
      <c r="K25" s="2057"/>
      <c r="L25" s="2057"/>
      <c r="M25" s="2057"/>
      <c r="N25" s="2058"/>
      <c r="O25" s="2059">
        <v>17</v>
      </c>
      <c r="P25" s="2057"/>
      <c r="Q25" s="2057"/>
      <c r="R25" s="2057"/>
      <c r="S25" s="2057"/>
      <c r="T25" s="2057"/>
      <c r="U25" s="2058"/>
      <c r="V25" s="2059">
        <v>10</v>
      </c>
      <c r="W25" s="2057"/>
      <c r="X25" s="2057"/>
      <c r="Y25" s="2057"/>
      <c r="Z25" s="2057"/>
      <c r="AA25" s="2057"/>
      <c r="AB25" s="2058"/>
      <c r="AC25" s="2057">
        <v>10</v>
      </c>
      <c r="AD25" s="2057"/>
      <c r="AE25" s="2057"/>
      <c r="AF25" s="2057"/>
      <c r="AG25" s="2057"/>
      <c r="AH25" s="2057"/>
      <c r="AI25" s="2058"/>
      <c r="AJ25" s="2057">
        <v>10</v>
      </c>
      <c r="AK25" s="2057"/>
      <c r="AL25" s="2057"/>
      <c r="AM25" s="2057"/>
      <c r="AN25" s="2057"/>
      <c r="AO25" s="2057"/>
      <c r="AP25" s="2058"/>
      <c r="AQ25" s="2057">
        <v>10</v>
      </c>
      <c r="AR25" s="2057"/>
      <c r="AS25" s="2057"/>
      <c r="AT25" s="2057"/>
      <c r="AU25" s="2057"/>
      <c r="AV25" s="2057"/>
      <c r="AW25" s="2058"/>
      <c r="AX25" s="2057">
        <v>10</v>
      </c>
      <c r="AY25" s="2057"/>
      <c r="AZ25" s="2057"/>
      <c r="BA25" s="2057"/>
      <c r="BB25" s="2057"/>
      <c r="BC25" s="2057"/>
      <c r="BD25" s="2058"/>
      <c r="BE25" s="1224">
        <f>SUM(H25:BD25)</f>
        <v>84</v>
      </c>
    </row>
    <row r="26" spans="3:57">
      <c r="BE26" s="1225"/>
    </row>
    <row r="27" spans="3:57">
      <c r="BE27" s="1225"/>
    </row>
  </sheetData>
  <mergeCells count="25">
    <mergeCell ref="Z3:AB5"/>
    <mergeCell ref="H6:N6"/>
    <mergeCell ref="H8:N8"/>
    <mergeCell ref="O8:U8"/>
    <mergeCell ref="V8:AB8"/>
    <mergeCell ref="C13:C23"/>
    <mergeCell ref="AJ8:AP8"/>
    <mergeCell ref="AQ8:AW8"/>
    <mergeCell ref="AX8:BD8"/>
    <mergeCell ref="H9:J9"/>
    <mergeCell ref="K9:AL9"/>
    <mergeCell ref="AM9:BD9"/>
    <mergeCell ref="AC8:AI8"/>
    <mergeCell ref="C10:C11"/>
    <mergeCell ref="D10:D11"/>
    <mergeCell ref="E10:E11"/>
    <mergeCell ref="F10:F11"/>
    <mergeCell ref="G10:G11"/>
    <mergeCell ref="AX25:BD25"/>
    <mergeCell ref="H25:N25"/>
    <mergeCell ref="O25:U25"/>
    <mergeCell ref="V25:AB25"/>
    <mergeCell ref="AC25:AI25"/>
    <mergeCell ref="AJ25:AP25"/>
    <mergeCell ref="AQ25:AW2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7220CE8826B49867B6D36D12F77A1" ma:contentTypeVersion="18" ma:contentTypeDescription="Crear nuevo documento." ma:contentTypeScope="" ma:versionID="f9be97f54d026b90f7e14e116658c97a">
  <xsd:schema xmlns:xsd="http://www.w3.org/2001/XMLSchema" xmlns:xs="http://www.w3.org/2001/XMLSchema" xmlns:p="http://schemas.microsoft.com/office/2006/metadata/properties" xmlns:ns2="0cd30f23-775f-42bc-afe3-0323893171f2" xmlns:ns3="61fed8a6-efc6-47cc-a02d-a8bfbd34e0ce" targetNamespace="http://schemas.microsoft.com/office/2006/metadata/properties" ma:root="true" ma:fieldsID="61166a600452ee582a03b44b8b63dcd2" ns2:_="" ns3:_="">
    <xsd:import namespace="0cd30f23-775f-42bc-afe3-0323893171f2"/>
    <xsd:import namespace="61fed8a6-efc6-47cc-a02d-a8bfbd34e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Fecha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30f23-775f-42bc-afe3-032389317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55fc52c-13e0-4106-a495-9ef15d2261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echa" ma:index="22" nillable="true" ma:displayName="Fecha" ma:format="DateTime" ma:internalName="Fecha">
      <xsd:simpleType>
        <xsd:restriction base="dms:DateTim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ed8a6-efc6-47cc-a02d-a8bfbd34e0c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27a27cd-6255-4840-92cc-2e9475d709d9}" ma:internalName="TaxCatchAll" ma:showField="CatchAllData" ma:web="61fed8a6-efc6-47cc-a02d-a8bfbd34e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30f23-775f-42bc-afe3-0323893171f2">
      <Terms xmlns="http://schemas.microsoft.com/office/infopath/2007/PartnerControls"/>
    </lcf76f155ced4ddcb4097134ff3c332f>
    <TaxCatchAll xmlns="61fed8a6-efc6-47cc-a02d-a8bfbd34e0ce" xsi:nil="true"/>
    <Fecha xmlns="0cd30f23-775f-42bc-afe3-0323893171f2" xsi:nil="true"/>
    <SharedWithUsers xmlns="61fed8a6-efc6-47cc-a02d-a8bfbd34e0ce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9F9CA98-906E-4868-8EDB-FCA7006DE459}"/>
</file>

<file path=customXml/itemProps2.xml><?xml version="1.0" encoding="utf-8"?>
<ds:datastoreItem xmlns:ds="http://schemas.openxmlformats.org/officeDocument/2006/customXml" ds:itemID="{57BBE7B3-37BB-4F80-BAE6-5A870078821E}"/>
</file>

<file path=customXml/itemProps3.xml><?xml version="1.0" encoding="utf-8"?>
<ds:datastoreItem xmlns:ds="http://schemas.openxmlformats.org/officeDocument/2006/customXml" ds:itemID="{9DFC820A-6EF0-4C69-B5EF-0BB7A75C8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McCann-Erickson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Maxus</dc:creator>
  <cp:keywords/>
  <dc:description/>
  <cp:lastModifiedBy/>
  <cp:revision/>
  <dcterms:created xsi:type="dcterms:W3CDTF">2002-09-19T15:55:51Z</dcterms:created>
  <dcterms:modified xsi:type="dcterms:W3CDTF">2026-03-04T17:37:06Z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0x0101005077220CE8826B49867B6D36D12F77A1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activity">
    <vt:lpwstr>{"FileActivityType":"9","FileActivityTimeStamp":"2026-02-13T22:37:04.417Z","FileActivityUsersOnPage":[{"DisplayName":"Steve Acosta","Id":"steve.acosta@rangle.ec"}],"FileActivityNavigationId":null}</vt:lpwstr>
  </property>
  <property fmtid="{D5CDD505-2E9C-101B-9397-08002B2CF9AE}" pid="22" name="AverageOTS" linkTarget="prop_AverageOTS">
    <vt:lpwstr>#¡REF!</vt:lpwstr>
  </property>
  <property fmtid="{D5CDD505-2E9C-101B-9397-08002B2CF9AE}" pid="23" name="Campaign" linkTarget="prop_Campaign">
    <vt:lpwstr>#¡REF!</vt:lpwstr>
  </property>
  <property fmtid="{D5CDD505-2E9C-101B-9397-08002B2CF9AE}" pid="24" name="Country" linkTarget="prop_Country">
    <vt:lpwstr>#¡REF!</vt:lpwstr>
  </property>
  <property fmtid="{D5CDD505-2E9C-101B-9397-08002B2CF9AE}" pid="25" name="Currency" linkTarget="prop_Currency">
    <vt:lpwstr>#¡REF!</vt:lpwstr>
  </property>
  <property fmtid="{D5CDD505-2E9C-101B-9397-08002B2CF9AE}" pid="26" name="Date" linkTarget="prop_Date">
    <vt:lpwstr>#¡REF!</vt:lpwstr>
  </property>
  <property fmtid="{D5CDD505-2E9C-101B-9397-08002B2CF9AE}" pid="27" name="ExchangeRate" linkTarget="prop_ExchangeRate">
    <vt:lpwstr>#¡REF!</vt:lpwstr>
  </property>
  <property fmtid="{D5CDD505-2E9C-101B-9397-08002B2CF9AE}" pid="28" name="IndirectExchangeRate" linkTarget="prop_IndirectExchangeRate">
    <vt:lpwstr>#¡REF!</vt:lpwstr>
  </property>
  <property fmtid="{D5CDD505-2E9C-101B-9397-08002B2CF9AE}" pid="29" name="MediaBuyingTarget" linkTarget="prop_MediaBuyingTarget">
    <vt:lpwstr>#¡REF!</vt:lpwstr>
  </property>
  <property fmtid="{D5CDD505-2E9C-101B-9397-08002B2CF9AE}" pid="30" name="MediaType" linkTarget="prop_MediaType">
    <vt:lpwstr>#¡REF!</vt:lpwstr>
  </property>
  <property fmtid="{D5CDD505-2E9C-101B-9397-08002B2CF9AE}" pid="31" name="PercentageCover" linkTarget="prop_PercentageCover">
    <vt:lpwstr>#¡REF!</vt:lpwstr>
  </property>
  <property fmtid="{D5CDD505-2E9C-101B-9397-08002B2CF9AE}" pid="32" name="PlanNumber" linkTarget="prop_PlanNumber">
    <vt:lpwstr>#¡REF!</vt:lpwstr>
  </property>
  <property fmtid="{D5CDD505-2E9C-101B-9397-08002B2CF9AE}" pid="33" name="Quotation" linkTarget="prop_Quotation">
    <vt:lpwstr>#¡REF!</vt:lpwstr>
  </property>
  <property fmtid="{D5CDD505-2E9C-101B-9397-08002B2CF9AE}" pid="34" name="Source" linkTarget="prop_Source">
    <vt:lpwstr>#¡REF!</vt:lpwstr>
  </property>
  <property fmtid="{D5CDD505-2E9C-101B-9397-08002B2CF9AE}" pid="35" name="UniverseSize" linkTarget="prop_UniverseSize">
    <vt:lpwstr>#¡REF!</vt:lpwstr>
  </property>
</Properties>
</file>